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oemelt\Desktop\"/>
    </mc:Choice>
  </mc:AlternateContent>
  <bookViews>
    <workbookView xWindow="0" yWindow="0" windowWidth="28800" windowHeight="12675"/>
  </bookViews>
  <sheets>
    <sheet name="Overview" sheetId="1" r:id="rId1"/>
    <sheet name="LCA-Translator" sheetId="3" r:id="rId2"/>
    <sheet name="LCA-Modelling" sheetId="2" r:id="rId3"/>
  </sheets>
  <externalReferences>
    <externalReference r:id="rId4"/>
  </externalReferences>
  <definedNames>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Overview!$B$83:$AN$633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3" i="3" l="1"/>
  <c r="C553" i="3"/>
  <c r="B553" i="3"/>
  <c r="A553" i="3"/>
  <c r="E552" i="3"/>
  <c r="C552" i="3"/>
  <c r="B552" i="3"/>
  <c r="A552" i="3"/>
  <c r="E551" i="3"/>
  <c r="C551" i="3"/>
  <c r="B551" i="3"/>
  <c r="A551" i="3"/>
  <c r="E550" i="3"/>
  <c r="C550" i="3"/>
  <c r="B550" i="3"/>
  <c r="A550" i="3"/>
  <c r="E549" i="3"/>
  <c r="C549" i="3"/>
  <c r="B549" i="3"/>
  <c r="A549" i="3"/>
  <c r="E548" i="3"/>
  <c r="C548" i="3"/>
  <c r="B548" i="3"/>
  <c r="A548" i="3"/>
  <c r="E547" i="3"/>
  <c r="C547" i="3"/>
  <c r="B547" i="3"/>
  <c r="A547" i="3"/>
  <c r="E546" i="3"/>
  <c r="C546" i="3"/>
  <c r="B546" i="3"/>
  <c r="A546" i="3"/>
  <c r="E545" i="3"/>
  <c r="C545" i="3"/>
  <c r="B545" i="3"/>
  <c r="A545" i="3"/>
  <c r="E544" i="3"/>
  <c r="C544" i="3"/>
  <c r="B544" i="3"/>
  <c r="A544" i="3"/>
  <c r="E543" i="3"/>
  <c r="C543" i="3"/>
  <c r="B543" i="3"/>
  <c r="A543" i="3"/>
  <c r="E542" i="3"/>
  <c r="C542" i="3"/>
  <c r="B542" i="3"/>
  <c r="A542" i="3"/>
  <c r="E541" i="3"/>
  <c r="C541" i="3"/>
  <c r="B541" i="3"/>
  <c r="A541" i="3"/>
  <c r="E540" i="3"/>
  <c r="C540" i="3"/>
  <c r="B540" i="3"/>
  <c r="A540" i="3"/>
  <c r="E539" i="3"/>
  <c r="C539" i="3"/>
  <c r="B539" i="3"/>
  <c r="A539" i="3"/>
  <c r="E538" i="3"/>
  <c r="C538" i="3"/>
  <c r="B538" i="3"/>
  <c r="A538" i="3"/>
  <c r="E537" i="3"/>
  <c r="C537" i="3"/>
  <c r="B537" i="3"/>
  <c r="A537" i="3"/>
  <c r="E536" i="3"/>
  <c r="C536" i="3"/>
  <c r="B536" i="3"/>
  <c r="A536" i="3"/>
  <c r="E535" i="3"/>
  <c r="C535" i="3"/>
  <c r="B535" i="3"/>
  <c r="A535" i="3"/>
  <c r="E534" i="3"/>
  <c r="C534" i="3"/>
  <c r="B534" i="3"/>
  <c r="A534" i="3"/>
  <c r="E533" i="3"/>
  <c r="C533" i="3"/>
  <c r="B533" i="3"/>
  <c r="A533" i="3"/>
  <c r="E532" i="3"/>
  <c r="C532" i="3"/>
  <c r="B532" i="3"/>
  <c r="A532" i="3"/>
  <c r="E531" i="3"/>
  <c r="C531" i="3"/>
  <c r="B531" i="3"/>
  <c r="A531" i="3"/>
  <c r="E530" i="3"/>
  <c r="C530" i="3"/>
  <c r="B530" i="3"/>
  <c r="A530" i="3"/>
  <c r="E529" i="3"/>
  <c r="C529" i="3"/>
  <c r="B529" i="3"/>
  <c r="A529" i="3"/>
  <c r="E528" i="3"/>
  <c r="C528" i="3"/>
  <c r="B528" i="3"/>
  <c r="A528" i="3"/>
  <c r="E527" i="3"/>
  <c r="C527" i="3"/>
  <c r="B527" i="3"/>
  <c r="A527" i="3"/>
  <c r="E526" i="3"/>
  <c r="C526" i="3"/>
  <c r="B526" i="3"/>
  <c r="A526" i="3"/>
  <c r="E525" i="3"/>
  <c r="C525" i="3"/>
  <c r="B525" i="3"/>
  <c r="A525" i="3"/>
  <c r="E524" i="3"/>
  <c r="C524" i="3"/>
  <c r="B524" i="3"/>
  <c r="A524" i="3"/>
  <c r="E523" i="3"/>
  <c r="C523" i="3"/>
  <c r="B523" i="3"/>
  <c r="A523" i="3"/>
  <c r="E522" i="3"/>
  <c r="C522" i="3"/>
  <c r="B522" i="3"/>
  <c r="A522" i="3"/>
  <c r="E521" i="3"/>
  <c r="C521" i="3"/>
  <c r="B521" i="3"/>
  <c r="A521" i="3"/>
  <c r="E520" i="3"/>
  <c r="C520" i="3"/>
  <c r="B520" i="3"/>
  <c r="A520" i="3"/>
  <c r="E519" i="3"/>
  <c r="C519" i="3"/>
  <c r="B519" i="3"/>
  <c r="A519" i="3"/>
  <c r="E518" i="3"/>
  <c r="C518" i="3"/>
  <c r="B518" i="3"/>
  <c r="A518" i="3"/>
  <c r="E517" i="3"/>
  <c r="C517" i="3"/>
  <c r="B517" i="3"/>
  <c r="A517" i="3"/>
  <c r="E516" i="3"/>
  <c r="C516" i="3"/>
  <c r="B516" i="3"/>
  <c r="A516" i="3"/>
  <c r="E515" i="3"/>
  <c r="C515" i="3"/>
  <c r="B515" i="3"/>
  <c r="A515" i="3"/>
  <c r="E514" i="3"/>
  <c r="C514" i="3"/>
  <c r="B514" i="3"/>
  <c r="A514" i="3"/>
  <c r="E513" i="3"/>
  <c r="C513" i="3"/>
  <c r="B513" i="3"/>
  <c r="A513" i="3"/>
  <c r="E512" i="3"/>
  <c r="C512" i="3"/>
  <c r="B512" i="3"/>
  <c r="A512" i="3"/>
  <c r="E511" i="3"/>
  <c r="C511" i="3"/>
  <c r="B511" i="3"/>
  <c r="A511" i="3"/>
  <c r="E510" i="3"/>
  <c r="C510" i="3"/>
  <c r="B510" i="3"/>
  <c r="A510" i="3"/>
  <c r="E509" i="3"/>
  <c r="C509" i="3"/>
  <c r="B509" i="3"/>
  <c r="A509" i="3"/>
  <c r="E508" i="3"/>
  <c r="C508" i="3"/>
  <c r="B508" i="3"/>
  <c r="A508" i="3"/>
  <c r="E507" i="3"/>
  <c r="C507" i="3"/>
  <c r="B507" i="3"/>
  <c r="A507" i="3"/>
  <c r="E506" i="3"/>
  <c r="C506" i="3"/>
  <c r="B506" i="3"/>
  <c r="A506" i="3"/>
  <c r="E505" i="3"/>
  <c r="C505" i="3"/>
  <c r="B505" i="3"/>
  <c r="A505" i="3"/>
  <c r="E504" i="3"/>
  <c r="C504" i="3"/>
  <c r="B504" i="3"/>
  <c r="A504" i="3"/>
  <c r="E503" i="3"/>
  <c r="C503" i="3"/>
  <c r="B503" i="3"/>
  <c r="A503" i="3"/>
  <c r="E502" i="3"/>
  <c r="C502" i="3"/>
  <c r="B502" i="3"/>
  <c r="A502" i="3"/>
  <c r="E501" i="3"/>
  <c r="C501" i="3"/>
  <c r="B501" i="3"/>
  <c r="A501" i="3"/>
  <c r="E500" i="3"/>
  <c r="C500" i="3"/>
  <c r="B500" i="3"/>
  <c r="A500" i="3"/>
  <c r="E499" i="3"/>
  <c r="C499" i="3"/>
  <c r="B499" i="3"/>
  <c r="A499" i="3"/>
  <c r="E498" i="3"/>
  <c r="C498" i="3"/>
  <c r="B498" i="3"/>
  <c r="A498" i="3"/>
  <c r="E497" i="3"/>
  <c r="C497" i="3"/>
  <c r="B497" i="3"/>
  <c r="A497" i="3"/>
  <c r="E496" i="3"/>
  <c r="C496" i="3"/>
  <c r="B496" i="3"/>
  <c r="A496" i="3"/>
  <c r="E495" i="3"/>
  <c r="C495" i="3"/>
  <c r="B495" i="3"/>
  <c r="A495" i="3"/>
  <c r="E494" i="3"/>
  <c r="C494" i="3"/>
  <c r="B494" i="3"/>
  <c r="A494" i="3"/>
  <c r="E493" i="3"/>
  <c r="C493" i="3"/>
  <c r="B493" i="3"/>
  <c r="A493" i="3"/>
  <c r="E492" i="3"/>
  <c r="C492" i="3"/>
  <c r="B492" i="3"/>
  <c r="A492" i="3"/>
  <c r="E491" i="3"/>
  <c r="C491" i="3"/>
  <c r="B491" i="3"/>
  <c r="A491" i="3"/>
  <c r="E490" i="3"/>
  <c r="C490" i="3"/>
  <c r="B490" i="3"/>
  <c r="A490" i="3"/>
  <c r="E489" i="3"/>
  <c r="C489" i="3"/>
  <c r="B489" i="3"/>
  <c r="A489" i="3"/>
  <c r="E488" i="3"/>
  <c r="C488" i="3"/>
  <c r="B488" i="3"/>
  <c r="A488" i="3"/>
  <c r="E487" i="3"/>
  <c r="C487" i="3"/>
  <c r="B487" i="3"/>
  <c r="A487" i="3"/>
  <c r="E486" i="3"/>
  <c r="C486" i="3"/>
  <c r="B486" i="3"/>
  <c r="A486" i="3"/>
  <c r="E485" i="3"/>
  <c r="C485" i="3"/>
  <c r="B485" i="3"/>
  <c r="A485" i="3"/>
  <c r="E484" i="3"/>
  <c r="C484" i="3"/>
  <c r="B484" i="3"/>
  <c r="A484" i="3"/>
  <c r="E483" i="3"/>
  <c r="C483" i="3"/>
  <c r="B483" i="3"/>
  <c r="A483" i="3"/>
  <c r="E482" i="3"/>
  <c r="C482" i="3"/>
  <c r="B482" i="3"/>
  <c r="A482" i="3"/>
  <c r="E481" i="3"/>
  <c r="C481" i="3"/>
  <c r="B481" i="3"/>
  <c r="A481" i="3"/>
  <c r="E480" i="3"/>
  <c r="C480" i="3"/>
  <c r="B480" i="3"/>
  <c r="A480" i="3"/>
  <c r="E479" i="3"/>
  <c r="C479" i="3"/>
  <c r="B479" i="3"/>
  <c r="A479" i="3"/>
  <c r="E478" i="3"/>
  <c r="C478" i="3"/>
  <c r="B478" i="3"/>
  <c r="A478" i="3"/>
  <c r="E477" i="3"/>
  <c r="C477" i="3"/>
  <c r="B477" i="3"/>
  <c r="A477" i="3"/>
  <c r="E476" i="3"/>
  <c r="C476" i="3"/>
  <c r="B476" i="3"/>
  <c r="A476" i="3"/>
  <c r="E475" i="3"/>
  <c r="C475" i="3"/>
  <c r="B475" i="3"/>
  <c r="A475" i="3"/>
  <c r="E474" i="3"/>
  <c r="C474" i="3"/>
  <c r="B474" i="3"/>
  <c r="A474" i="3"/>
  <c r="E473" i="3"/>
  <c r="C473" i="3"/>
  <c r="B473" i="3"/>
  <c r="A473" i="3"/>
  <c r="E472" i="3"/>
  <c r="C472" i="3"/>
  <c r="B472" i="3"/>
  <c r="A472" i="3"/>
  <c r="E471" i="3"/>
  <c r="C471" i="3"/>
  <c r="B471" i="3"/>
  <c r="A471" i="3"/>
  <c r="E470" i="3"/>
  <c r="C470" i="3"/>
  <c r="B470" i="3"/>
  <c r="A470" i="3"/>
  <c r="E469" i="3"/>
  <c r="C469" i="3"/>
  <c r="B469" i="3"/>
  <c r="A469" i="3"/>
  <c r="E468" i="3"/>
  <c r="C468" i="3"/>
  <c r="B468" i="3"/>
  <c r="A468" i="3"/>
  <c r="E467" i="3"/>
  <c r="C467" i="3"/>
  <c r="B467" i="3"/>
  <c r="A467" i="3"/>
  <c r="E466" i="3"/>
  <c r="C466" i="3"/>
  <c r="B466" i="3"/>
  <c r="A466" i="3"/>
  <c r="E465" i="3"/>
  <c r="C465" i="3"/>
  <c r="B465" i="3"/>
  <c r="A465" i="3"/>
  <c r="E464" i="3"/>
  <c r="C464" i="3"/>
  <c r="B464" i="3"/>
  <c r="A464" i="3"/>
  <c r="E463" i="3"/>
  <c r="C463" i="3"/>
  <c r="B463" i="3"/>
  <c r="A463" i="3"/>
  <c r="E462" i="3"/>
  <c r="C462" i="3"/>
  <c r="B462" i="3"/>
  <c r="A462" i="3"/>
  <c r="E461" i="3"/>
  <c r="C461" i="3"/>
  <c r="B461" i="3"/>
  <c r="A461" i="3"/>
  <c r="E460" i="3"/>
  <c r="C460" i="3"/>
  <c r="B460" i="3"/>
  <c r="A460" i="3"/>
  <c r="E459" i="3"/>
  <c r="C459" i="3"/>
  <c r="B459" i="3"/>
  <c r="A459" i="3"/>
  <c r="E458" i="3"/>
  <c r="C458" i="3"/>
  <c r="B458" i="3"/>
  <c r="A458" i="3"/>
  <c r="E457" i="3"/>
  <c r="C457" i="3"/>
  <c r="B457" i="3"/>
  <c r="A457" i="3"/>
  <c r="E456" i="3"/>
  <c r="C456" i="3"/>
  <c r="B456" i="3"/>
  <c r="A456" i="3"/>
  <c r="E455" i="3"/>
  <c r="C455" i="3"/>
  <c r="B455" i="3"/>
  <c r="A455" i="3"/>
  <c r="E454" i="3"/>
  <c r="C454" i="3"/>
  <c r="B454" i="3"/>
  <c r="A454" i="3"/>
  <c r="E453" i="3"/>
  <c r="C453" i="3"/>
  <c r="B453" i="3"/>
  <c r="A453" i="3"/>
  <c r="E452" i="3"/>
  <c r="C452" i="3"/>
  <c r="B452" i="3"/>
  <c r="A452" i="3"/>
  <c r="E451" i="3"/>
  <c r="C451" i="3"/>
  <c r="B451" i="3"/>
  <c r="A451" i="3"/>
  <c r="E450" i="3"/>
  <c r="C450" i="3"/>
  <c r="B450" i="3"/>
  <c r="A450" i="3"/>
  <c r="E449" i="3"/>
  <c r="C449" i="3"/>
  <c r="B449" i="3"/>
  <c r="A449" i="3"/>
  <c r="E448" i="3"/>
  <c r="C448" i="3"/>
  <c r="B448" i="3"/>
  <c r="A448" i="3"/>
  <c r="E447" i="3"/>
  <c r="C447" i="3"/>
  <c r="B447" i="3"/>
  <c r="A447" i="3"/>
  <c r="E446" i="3"/>
  <c r="C446" i="3"/>
  <c r="B446" i="3"/>
  <c r="A446" i="3"/>
  <c r="E445" i="3"/>
  <c r="C445" i="3"/>
  <c r="B445" i="3"/>
  <c r="A445" i="3"/>
  <c r="E444" i="3"/>
  <c r="C444" i="3"/>
  <c r="B444" i="3"/>
  <c r="A444" i="3"/>
  <c r="E443" i="3"/>
  <c r="C443" i="3"/>
  <c r="B443" i="3"/>
  <c r="A443" i="3"/>
  <c r="E442" i="3"/>
  <c r="C442" i="3"/>
  <c r="B442" i="3"/>
  <c r="A442" i="3"/>
  <c r="E441" i="3"/>
  <c r="C441" i="3"/>
  <c r="B441" i="3"/>
  <c r="A441" i="3"/>
  <c r="E440" i="3"/>
  <c r="C440" i="3"/>
  <c r="B440" i="3"/>
  <c r="A440" i="3"/>
  <c r="E439" i="3"/>
  <c r="C439" i="3"/>
  <c r="B439" i="3"/>
  <c r="A439" i="3"/>
  <c r="E438" i="3"/>
  <c r="C438" i="3"/>
  <c r="B438" i="3"/>
  <c r="A438" i="3"/>
  <c r="E437" i="3"/>
  <c r="C437" i="3"/>
  <c r="B437" i="3"/>
  <c r="A437" i="3"/>
  <c r="E436" i="3"/>
  <c r="C436" i="3"/>
  <c r="B436" i="3"/>
  <c r="A436" i="3"/>
  <c r="E435" i="3"/>
  <c r="C435" i="3"/>
  <c r="B435" i="3"/>
  <c r="A435" i="3"/>
  <c r="E434" i="3"/>
  <c r="C434" i="3"/>
  <c r="B434" i="3"/>
  <c r="A434" i="3"/>
  <c r="E433" i="3"/>
  <c r="C433" i="3"/>
  <c r="B433" i="3"/>
  <c r="A433" i="3"/>
  <c r="E432" i="3"/>
  <c r="C432" i="3"/>
  <c r="B432" i="3"/>
  <c r="A432" i="3"/>
  <c r="E431" i="3"/>
  <c r="C431" i="3"/>
  <c r="B431" i="3"/>
  <c r="A431" i="3"/>
  <c r="E430" i="3"/>
  <c r="C430" i="3"/>
  <c r="B430" i="3"/>
  <c r="A430" i="3"/>
  <c r="E429" i="3"/>
  <c r="C429" i="3"/>
  <c r="B429" i="3"/>
  <c r="A429" i="3"/>
  <c r="E428" i="3"/>
  <c r="C428" i="3"/>
  <c r="B428" i="3"/>
  <c r="A428" i="3"/>
  <c r="E427" i="3"/>
  <c r="C427" i="3"/>
  <c r="B427" i="3"/>
  <c r="A427" i="3"/>
  <c r="E426" i="3"/>
  <c r="C426" i="3"/>
  <c r="B426" i="3"/>
  <c r="A426" i="3"/>
  <c r="E425" i="3"/>
  <c r="C425" i="3"/>
  <c r="B425" i="3"/>
  <c r="A425" i="3"/>
  <c r="E424" i="3"/>
  <c r="C424" i="3"/>
  <c r="B424" i="3"/>
  <c r="A424" i="3"/>
  <c r="E423" i="3"/>
  <c r="C423" i="3"/>
  <c r="B423" i="3"/>
  <c r="A423" i="3"/>
  <c r="E422" i="3"/>
  <c r="C422" i="3"/>
  <c r="B422" i="3"/>
  <c r="A422" i="3"/>
  <c r="E421" i="3"/>
  <c r="C421" i="3"/>
  <c r="B421" i="3"/>
  <c r="A421" i="3"/>
  <c r="E420" i="3"/>
  <c r="C420" i="3"/>
  <c r="B420" i="3"/>
  <c r="A420" i="3"/>
  <c r="E419" i="3"/>
  <c r="C419" i="3"/>
  <c r="B419" i="3"/>
  <c r="A419" i="3"/>
  <c r="E418" i="3"/>
  <c r="C418" i="3"/>
  <c r="B418" i="3"/>
  <c r="A418" i="3"/>
  <c r="E417" i="3"/>
  <c r="C417" i="3"/>
  <c r="B417" i="3"/>
  <c r="A417" i="3"/>
  <c r="E416" i="3"/>
  <c r="C416" i="3"/>
  <c r="B416" i="3"/>
  <c r="A416" i="3"/>
  <c r="E415" i="3"/>
  <c r="C415" i="3"/>
  <c r="B415" i="3"/>
  <c r="A415" i="3"/>
  <c r="E414" i="3"/>
  <c r="C414" i="3"/>
  <c r="B414" i="3"/>
  <c r="A414" i="3"/>
  <c r="E413" i="3"/>
  <c r="C413" i="3"/>
  <c r="B413" i="3"/>
  <c r="A413" i="3"/>
  <c r="E412" i="3"/>
  <c r="C412" i="3"/>
  <c r="B412" i="3"/>
  <c r="A412" i="3"/>
  <c r="E411" i="3"/>
  <c r="C411" i="3"/>
  <c r="B411" i="3"/>
  <c r="A411" i="3"/>
  <c r="E410" i="3"/>
  <c r="C410" i="3"/>
  <c r="B410" i="3"/>
  <c r="A410" i="3"/>
  <c r="E409" i="3"/>
  <c r="C409" i="3"/>
  <c r="B409" i="3"/>
  <c r="A409" i="3"/>
  <c r="E408" i="3"/>
  <c r="C408" i="3"/>
  <c r="B408" i="3"/>
  <c r="A408" i="3"/>
  <c r="E407" i="3"/>
  <c r="C407" i="3"/>
  <c r="B407" i="3"/>
  <c r="A407" i="3"/>
  <c r="E406" i="3"/>
  <c r="C406" i="3"/>
  <c r="B406" i="3"/>
  <c r="A406" i="3"/>
  <c r="E405" i="3"/>
  <c r="C405" i="3"/>
  <c r="B405" i="3"/>
  <c r="A405" i="3"/>
  <c r="E404" i="3"/>
  <c r="C404" i="3"/>
  <c r="B404" i="3"/>
  <c r="A404" i="3"/>
  <c r="E403" i="3"/>
  <c r="C403" i="3"/>
  <c r="B403" i="3"/>
  <c r="A403" i="3"/>
  <c r="E402" i="3"/>
  <c r="C402" i="3"/>
  <c r="B402" i="3"/>
  <c r="A402" i="3"/>
  <c r="E401" i="3"/>
  <c r="C401" i="3"/>
  <c r="B401" i="3"/>
  <c r="A401" i="3"/>
  <c r="E400" i="3"/>
  <c r="C400" i="3"/>
  <c r="B400" i="3"/>
  <c r="A400" i="3"/>
  <c r="E399" i="3"/>
  <c r="C399" i="3"/>
  <c r="B399" i="3"/>
  <c r="A399" i="3"/>
  <c r="E398" i="3"/>
  <c r="C398" i="3"/>
  <c r="B398" i="3"/>
  <c r="A398" i="3"/>
  <c r="E397" i="3"/>
  <c r="C397" i="3"/>
  <c r="B397" i="3"/>
  <c r="A397" i="3"/>
  <c r="E396" i="3"/>
  <c r="C396" i="3"/>
  <c r="B396" i="3"/>
  <c r="A396" i="3"/>
  <c r="E395" i="3"/>
  <c r="C395" i="3"/>
  <c r="B395" i="3"/>
  <c r="A395" i="3"/>
  <c r="E394" i="3"/>
  <c r="C394" i="3"/>
  <c r="B394" i="3"/>
  <c r="A394" i="3"/>
  <c r="E393" i="3"/>
  <c r="C393" i="3"/>
  <c r="B393" i="3"/>
  <c r="A393" i="3"/>
  <c r="E392" i="3"/>
  <c r="C392" i="3"/>
  <c r="B392" i="3"/>
  <c r="A392" i="3"/>
  <c r="E391" i="3"/>
  <c r="C391" i="3"/>
  <c r="B391" i="3"/>
  <c r="A391" i="3"/>
  <c r="E390" i="3"/>
  <c r="C390" i="3"/>
  <c r="B390" i="3"/>
  <c r="A390" i="3"/>
  <c r="E389" i="3"/>
  <c r="C389" i="3"/>
  <c r="B389" i="3"/>
  <c r="A389" i="3"/>
  <c r="E388" i="3"/>
  <c r="C388" i="3"/>
  <c r="B388" i="3"/>
  <c r="A388" i="3"/>
  <c r="E387" i="3"/>
  <c r="C387" i="3"/>
  <c r="B387" i="3"/>
  <c r="A387" i="3"/>
  <c r="E386" i="3"/>
  <c r="C386" i="3"/>
  <c r="B386" i="3"/>
  <c r="A386" i="3"/>
  <c r="E385" i="3"/>
  <c r="C385" i="3"/>
  <c r="B385" i="3"/>
  <c r="A385" i="3"/>
  <c r="E384" i="3"/>
  <c r="C384" i="3"/>
  <c r="B384" i="3"/>
  <c r="A384" i="3"/>
  <c r="E383" i="3"/>
  <c r="C383" i="3"/>
  <c r="B383" i="3"/>
  <c r="A383" i="3"/>
  <c r="E382" i="3"/>
  <c r="C382" i="3"/>
  <c r="B382" i="3"/>
  <c r="A382" i="3"/>
  <c r="E381" i="3"/>
  <c r="C381" i="3"/>
  <c r="B381" i="3"/>
  <c r="A381" i="3"/>
  <c r="E380" i="3"/>
  <c r="C380" i="3"/>
  <c r="B380" i="3"/>
  <c r="A380" i="3"/>
  <c r="E379" i="3"/>
  <c r="C379" i="3"/>
  <c r="B379" i="3"/>
  <c r="A379" i="3"/>
  <c r="E378" i="3"/>
  <c r="C378" i="3"/>
  <c r="B378" i="3"/>
  <c r="A378" i="3"/>
  <c r="E377" i="3"/>
  <c r="C377" i="3"/>
  <c r="B377" i="3"/>
  <c r="A377" i="3"/>
  <c r="E376" i="3"/>
  <c r="C376" i="3"/>
  <c r="B376" i="3"/>
  <c r="A376" i="3"/>
  <c r="E375" i="3"/>
  <c r="C375" i="3"/>
  <c r="B375" i="3"/>
  <c r="A375" i="3"/>
  <c r="E374" i="3"/>
  <c r="C374" i="3"/>
  <c r="B374" i="3"/>
  <c r="A374" i="3"/>
  <c r="E373" i="3"/>
  <c r="C373" i="3"/>
  <c r="B373" i="3"/>
  <c r="A373" i="3"/>
  <c r="E372" i="3"/>
  <c r="C372" i="3"/>
  <c r="B372" i="3"/>
  <c r="A372" i="3"/>
  <c r="E371" i="3"/>
  <c r="C371" i="3"/>
  <c r="B371" i="3"/>
  <c r="A371" i="3"/>
  <c r="E370" i="3"/>
  <c r="C370" i="3"/>
  <c r="B370" i="3"/>
  <c r="A370" i="3"/>
  <c r="E369" i="3"/>
  <c r="C369" i="3"/>
  <c r="B369" i="3"/>
  <c r="A369" i="3"/>
  <c r="E368" i="3"/>
  <c r="C368" i="3"/>
  <c r="B368" i="3"/>
  <c r="A368" i="3"/>
  <c r="E367" i="3"/>
  <c r="C367" i="3"/>
  <c r="B367" i="3"/>
  <c r="A367" i="3"/>
  <c r="E366" i="3"/>
  <c r="C366" i="3"/>
  <c r="B366" i="3"/>
  <c r="A366" i="3"/>
  <c r="E365" i="3"/>
  <c r="C365" i="3"/>
  <c r="B365" i="3"/>
  <c r="A365" i="3"/>
  <c r="E364" i="3"/>
  <c r="C364" i="3"/>
  <c r="B364" i="3"/>
  <c r="A364" i="3"/>
  <c r="E363" i="3"/>
  <c r="C363" i="3"/>
  <c r="B363" i="3"/>
  <c r="A363" i="3"/>
  <c r="E362" i="3"/>
  <c r="C362" i="3"/>
  <c r="B362" i="3"/>
  <c r="A362" i="3"/>
  <c r="E361" i="3"/>
  <c r="C361" i="3"/>
  <c r="B361" i="3"/>
  <c r="A361" i="3"/>
  <c r="E360" i="3"/>
  <c r="C360" i="3"/>
  <c r="B360" i="3"/>
  <c r="A360" i="3"/>
  <c r="E359" i="3"/>
  <c r="C359" i="3"/>
  <c r="B359" i="3"/>
  <c r="A359" i="3"/>
  <c r="E358" i="3"/>
  <c r="C358" i="3"/>
  <c r="B358" i="3"/>
  <c r="A358" i="3"/>
  <c r="E357" i="3"/>
  <c r="C357" i="3"/>
  <c r="B357" i="3"/>
  <c r="A357" i="3"/>
  <c r="E356" i="3"/>
  <c r="C356" i="3"/>
  <c r="B356" i="3"/>
  <c r="A356" i="3"/>
  <c r="E355" i="3"/>
  <c r="C355" i="3"/>
  <c r="B355" i="3"/>
  <c r="A355" i="3"/>
  <c r="E354" i="3"/>
  <c r="C354" i="3"/>
  <c r="B354" i="3"/>
  <c r="A354" i="3"/>
  <c r="E353" i="3"/>
  <c r="C353" i="3"/>
  <c r="B353" i="3"/>
  <c r="A353" i="3"/>
  <c r="E352" i="3"/>
  <c r="C352" i="3"/>
  <c r="B352" i="3"/>
  <c r="A352" i="3"/>
  <c r="E351" i="3"/>
  <c r="C351" i="3"/>
  <c r="B351" i="3"/>
  <c r="A351" i="3"/>
  <c r="E350" i="3"/>
  <c r="C350" i="3"/>
  <c r="B350" i="3"/>
  <c r="A350" i="3"/>
  <c r="E349" i="3"/>
  <c r="C349" i="3"/>
  <c r="B349" i="3"/>
  <c r="A349" i="3"/>
  <c r="E348" i="3"/>
  <c r="C348" i="3"/>
  <c r="B348" i="3"/>
  <c r="A348" i="3"/>
  <c r="E347" i="3"/>
  <c r="C347" i="3"/>
  <c r="B347" i="3"/>
  <c r="A347" i="3"/>
  <c r="E346" i="3"/>
  <c r="C346" i="3"/>
  <c r="B346" i="3"/>
  <c r="A346" i="3"/>
  <c r="E345" i="3"/>
  <c r="C345" i="3"/>
  <c r="B345" i="3"/>
  <c r="A345" i="3"/>
  <c r="E344" i="3"/>
  <c r="C344" i="3"/>
  <c r="B344" i="3"/>
  <c r="A344" i="3"/>
  <c r="E343" i="3"/>
  <c r="C343" i="3"/>
  <c r="B343" i="3"/>
  <c r="A343" i="3"/>
  <c r="E342" i="3"/>
  <c r="C342" i="3"/>
  <c r="B342" i="3"/>
  <c r="A342" i="3"/>
  <c r="E341" i="3"/>
  <c r="C341" i="3"/>
  <c r="B341" i="3"/>
  <c r="A341" i="3"/>
  <c r="E340" i="3"/>
  <c r="C340" i="3"/>
  <c r="B340" i="3"/>
  <c r="A340" i="3"/>
  <c r="E339" i="3"/>
  <c r="C339" i="3"/>
  <c r="B339" i="3"/>
  <c r="A339" i="3"/>
  <c r="E338" i="3"/>
  <c r="C338" i="3"/>
  <c r="B338" i="3"/>
  <c r="A338" i="3"/>
  <c r="E337" i="3"/>
  <c r="C337" i="3"/>
  <c r="B337" i="3"/>
  <c r="A337" i="3"/>
  <c r="E336" i="3"/>
  <c r="C336" i="3"/>
  <c r="B336" i="3"/>
  <c r="A336" i="3"/>
  <c r="E335" i="3"/>
  <c r="C335" i="3"/>
  <c r="B335" i="3"/>
  <c r="A335" i="3"/>
  <c r="E334" i="3"/>
  <c r="C334" i="3"/>
  <c r="B334" i="3"/>
  <c r="A334" i="3"/>
  <c r="E333" i="3"/>
  <c r="C333" i="3"/>
  <c r="B333" i="3"/>
  <c r="A333" i="3"/>
  <c r="E332" i="3"/>
  <c r="C332" i="3"/>
  <c r="B332" i="3"/>
  <c r="A332" i="3"/>
  <c r="E331" i="3"/>
  <c r="C331" i="3"/>
  <c r="B331" i="3"/>
  <c r="A331" i="3"/>
  <c r="E330" i="3"/>
  <c r="C330" i="3"/>
  <c r="B330" i="3"/>
  <c r="A330" i="3"/>
  <c r="E329" i="3"/>
  <c r="C329" i="3"/>
  <c r="B329" i="3"/>
  <c r="A329" i="3"/>
  <c r="E328" i="3"/>
  <c r="C328" i="3"/>
  <c r="B328" i="3"/>
  <c r="A328" i="3"/>
  <c r="E327" i="3"/>
  <c r="C327" i="3"/>
  <c r="B327" i="3"/>
  <c r="A327" i="3"/>
  <c r="E326" i="3"/>
  <c r="C326" i="3"/>
  <c r="B326" i="3"/>
  <c r="A326" i="3"/>
  <c r="E325" i="3"/>
  <c r="C325" i="3"/>
  <c r="B325" i="3"/>
  <c r="A325" i="3"/>
  <c r="E324" i="3"/>
  <c r="C324" i="3"/>
  <c r="B324" i="3"/>
  <c r="A324" i="3"/>
  <c r="E323" i="3"/>
  <c r="C323" i="3"/>
  <c r="B323" i="3"/>
  <c r="A323" i="3"/>
  <c r="E322" i="3"/>
  <c r="C322" i="3"/>
  <c r="B322" i="3"/>
  <c r="A322" i="3"/>
  <c r="E321" i="3"/>
  <c r="C321" i="3"/>
  <c r="B321" i="3"/>
  <c r="A321" i="3"/>
  <c r="E320" i="3"/>
  <c r="C320" i="3"/>
  <c r="B320" i="3"/>
  <c r="A320" i="3"/>
  <c r="E319" i="3"/>
  <c r="C319" i="3"/>
  <c r="B319" i="3"/>
  <c r="A319" i="3"/>
  <c r="E318" i="3"/>
  <c r="C318" i="3"/>
  <c r="B318" i="3"/>
  <c r="A318" i="3"/>
  <c r="E317" i="3"/>
  <c r="C317" i="3"/>
  <c r="B317" i="3"/>
  <c r="A317" i="3"/>
  <c r="E316" i="3"/>
  <c r="C316" i="3"/>
  <c r="B316" i="3"/>
  <c r="A316" i="3"/>
  <c r="E315" i="3"/>
  <c r="C315" i="3"/>
  <c r="B315" i="3"/>
  <c r="A315" i="3"/>
  <c r="E314" i="3"/>
  <c r="C314" i="3"/>
  <c r="B314" i="3"/>
  <c r="A314" i="3"/>
  <c r="E313" i="3"/>
  <c r="C313" i="3"/>
  <c r="B313" i="3"/>
  <c r="A313" i="3"/>
  <c r="E312" i="3"/>
  <c r="C312" i="3"/>
  <c r="B312" i="3"/>
  <c r="A312" i="3"/>
  <c r="E311" i="3"/>
  <c r="C311" i="3"/>
  <c r="B311" i="3"/>
  <c r="A311" i="3"/>
  <c r="E310" i="3"/>
  <c r="C310" i="3"/>
  <c r="B310" i="3"/>
  <c r="A310" i="3"/>
  <c r="E309" i="3"/>
  <c r="C309" i="3"/>
  <c r="B309" i="3"/>
  <c r="A309" i="3"/>
  <c r="E308" i="3"/>
  <c r="C308" i="3"/>
  <c r="B308" i="3"/>
  <c r="A308" i="3"/>
  <c r="E307" i="3"/>
  <c r="C307" i="3"/>
  <c r="B307" i="3"/>
  <c r="A307" i="3"/>
  <c r="E306" i="3"/>
  <c r="C306" i="3"/>
  <c r="B306" i="3"/>
  <c r="A306" i="3"/>
  <c r="E305" i="3"/>
  <c r="C305" i="3"/>
  <c r="B305" i="3"/>
  <c r="A305" i="3"/>
  <c r="E304" i="3"/>
  <c r="C304" i="3"/>
  <c r="B304" i="3"/>
  <c r="A304" i="3"/>
  <c r="E303" i="3"/>
  <c r="C303" i="3"/>
  <c r="B303" i="3"/>
  <c r="A303" i="3"/>
  <c r="E302" i="3"/>
  <c r="C302" i="3"/>
  <c r="B302" i="3"/>
  <c r="A302" i="3"/>
  <c r="E301" i="3"/>
  <c r="C301" i="3"/>
  <c r="B301" i="3"/>
  <c r="A301" i="3"/>
  <c r="E300" i="3"/>
  <c r="C300" i="3"/>
  <c r="B300" i="3"/>
  <c r="A300" i="3"/>
  <c r="E299" i="3"/>
  <c r="C299" i="3"/>
  <c r="B299" i="3"/>
  <c r="A299" i="3"/>
  <c r="E298" i="3"/>
  <c r="C298" i="3"/>
  <c r="B298" i="3"/>
  <c r="A298" i="3"/>
  <c r="E297" i="3"/>
  <c r="C297" i="3"/>
  <c r="B297" i="3"/>
  <c r="A297" i="3"/>
  <c r="E296" i="3"/>
  <c r="C296" i="3"/>
  <c r="B296" i="3"/>
  <c r="A296" i="3"/>
  <c r="E295" i="3"/>
  <c r="C295" i="3"/>
  <c r="B295" i="3"/>
  <c r="A295" i="3"/>
  <c r="E294" i="3"/>
  <c r="C294" i="3"/>
  <c r="B294" i="3"/>
  <c r="A294" i="3"/>
  <c r="E293" i="3"/>
  <c r="C293" i="3"/>
  <c r="B293" i="3"/>
  <c r="A293" i="3"/>
  <c r="E292" i="3"/>
  <c r="C292" i="3"/>
  <c r="B292" i="3"/>
  <c r="A292" i="3"/>
  <c r="E291" i="3"/>
  <c r="C291" i="3"/>
  <c r="B291" i="3"/>
  <c r="A291" i="3"/>
  <c r="E290" i="3"/>
  <c r="C290" i="3"/>
  <c r="B290" i="3"/>
  <c r="A290" i="3"/>
  <c r="E289" i="3"/>
  <c r="C289" i="3"/>
  <c r="B289" i="3"/>
  <c r="A289" i="3"/>
  <c r="E288" i="3"/>
  <c r="C288" i="3"/>
  <c r="B288" i="3"/>
  <c r="A288" i="3"/>
  <c r="E287" i="3"/>
  <c r="C287" i="3"/>
  <c r="B287" i="3"/>
  <c r="A287" i="3"/>
  <c r="E286" i="3"/>
  <c r="C286" i="3"/>
  <c r="B286" i="3"/>
  <c r="A286" i="3"/>
  <c r="E285" i="3"/>
  <c r="C285" i="3"/>
  <c r="B285" i="3"/>
  <c r="A285" i="3"/>
  <c r="E284" i="3"/>
  <c r="C284" i="3"/>
  <c r="B284" i="3"/>
  <c r="A284" i="3"/>
  <c r="E283" i="3"/>
  <c r="C283" i="3"/>
  <c r="B283" i="3"/>
  <c r="A283" i="3"/>
  <c r="E282" i="3"/>
  <c r="C282" i="3"/>
  <c r="B282" i="3"/>
  <c r="A282" i="3"/>
  <c r="E281" i="3"/>
  <c r="C281" i="3"/>
  <c r="B281" i="3"/>
  <c r="A281" i="3"/>
  <c r="E280" i="3"/>
  <c r="C280" i="3"/>
  <c r="B280" i="3"/>
  <c r="A280" i="3"/>
  <c r="E279" i="3"/>
  <c r="C279" i="3"/>
  <c r="B279" i="3"/>
  <c r="A279" i="3"/>
  <c r="E278" i="3"/>
  <c r="C278" i="3"/>
  <c r="B278" i="3"/>
  <c r="A278" i="3"/>
  <c r="E277" i="3"/>
  <c r="C277" i="3"/>
  <c r="B277" i="3"/>
  <c r="A277" i="3"/>
  <c r="E276" i="3"/>
  <c r="C276" i="3"/>
  <c r="B276" i="3"/>
  <c r="A276" i="3"/>
  <c r="E275" i="3"/>
  <c r="C275" i="3"/>
  <c r="B275" i="3"/>
  <c r="A275" i="3"/>
  <c r="E274" i="3"/>
  <c r="C274" i="3"/>
  <c r="B274" i="3"/>
  <c r="A274" i="3"/>
  <c r="E273" i="3"/>
  <c r="C273" i="3"/>
  <c r="B273" i="3"/>
  <c r="A273" i="3"/>
  <c r="E272" i="3"/>
  <c r="C272" i="3"/>
  <c r="B272" i="3"/>
  <c r="A272" i="3"/>
  <c r="E271" i="3"/>
  <c r="C271" i="3"/>
  <c r="B271" i="3"/>
  <c r="A271" i="3"/>
  <c r="E270" i="3"/>
  <c r="C270" i="3"/>
  <c r="B270" i="3"/>
  <c r="A270" i="3"/>
  <c r="E269" i="3"/>
  <c r="C269" i="3"/>
  <c r="B269" i="3"/>
  <c r="A269" i="3"/>
  <c r="E268" i="3"/>
  <c r="C268" i="3"/>
  <c r="B268" i="3"/>
  <c r="A268" i="3"/>
  <c r="E267" i="3"/>
  <c r="C267" i="3"/>
  <c r="B267" i="3"/>
  <c r="A267" i="3"/>
  <c r="E266" i="3"/>
  <c r="C266" i="3"/>
  <c r="B266" i="3"/>
  <c r="A266" i="3"/>
  <c r="E265" i="3"/>
  <c r="C265" i="3"/>
  <c r="B265" i="3"/>
  <c r="A265" i="3"/>
  <c r="E264" i="3"/>
  <c r="C264" i="3"/>
  <c r="B264" i="3"/>
  <c r="A264" i="3"/>
  <c r="E263" i="3"/>
  <c r="C263" i="3"/>
  <c r="B263" i="3"/>
  <c r="A263" i="3"/>
  <c r="E262" i="3"/>
  <c r="C262" i="3"/>
  <c r="B262" i="3"/>
  <c r="A262" i="3"/>
  <c r="E261" i="3"/>
  <c r="C261" i="3"/>
  <c r="B261" i="3"/>
  <c r="A261" i="3"/>
  <c r="E260" i="3"/>
  <c r="C260" i="3"/>
  <c r="B260" i="3"/>
  <c r="A260" i="3"/>
  <c r="E259" i="3"/>
  <c r="C259" i="3"/>
  <c r="B259" i="3"/>
  <c r="A259" i="3"/>
  <c r="E258" i="3"/>
  <c r="C258" i="3"/>
  <c r="B258" i="3"/>
  <c r="A258" i="3"/>
  <c r="E257" i="3"/>
  <c r="C257" i="3"/>
  <c r="B257" i="3"/>
  <c r="A257" i="3"/>
  <c r="E256" i="3"/>
  <c r="C256" i="3"/>
  <c r="B256" i="3"/>
  <c r="A256" i="3"/>
  <c r="E255" i="3"/>
  <c r="C255" i="3"/>
  <c r="B255" i="3"/>
  <c r="A255" i="3"/>
  <c r="E254" i="3"/>
  <c r="C254" i="3"/>
  <c r="B254" i="3"/>
  <c r="A254" i="3"/>
  <c r="E253" i="3"/>
  <c r="C253" i="3"/>
  <c r="B253" i="3"/>
  <c r="A253" i="3"/>
  <c r="E252" i="3"/>
  <c r="C252" i="3"/>
  <c r="B252" i="3"/>
  <c r="A252" i="3"/>
  <c r="E251" i="3"/>
  <c r="C251" i="3"/>
  <c r="B251" i="3"/>
  <c r="A251" i="3"/>
  <c r="E250" i="3"/>
  <c r="C250" i="3"/>
  <c r="B250" i="3"/>
  <c r="A250" i="3"/>
  <c r="E249" i="3"/>
  <c r="C249" i="3"/>
  <c r="B249" i="3"/>
  <c r="A249" i="3"/>
  <c r="E248" i="3"/>
  <c r="C248" i="3"/>
  <c r="B248" i="3"/>
  <c r="A248" i="3"/>
  <c r="E247" i="3"/>
  <c r="C247" i="3"/>
  <c r="B247" i="3"/>
  <c r="A247" i="3"/>
  <c r="E246" i="3"/>
  <c r="C246" i="3"/>
  <c r="B246" i="3"/>
  <c r="A246" i="3"/>
  <c r="E245" i="3"/>
  <c r="C245" i="3"/>
  <c r="B245" i="3"/>
  <c r="A245" i="3"/>
  <c r="E244" i="3"/>
  <c r="C244" i="3"/>
  <c r="B244" i="3"/>
  <c r="A244" i="3"/>
  <c r="E243" i="3"/>
  <c r="C243" i="3"/>
  <c r="B243" i="3"/>
  <c r="A243" i="3"/>
  <c r="E242" i="3"/>
  <c r="C242" i="3"/>
  <c r="B242" i="3"/>
  <c r="A242" i="3"/>
  <c r="E241" i="3"/>
  <c r="C241" i="3"/>
  <c r="B241" i="3"/>
  <c r="A241" i="3"/>
  <c r="E240" i="3"/>
  <c r="C240" i="3"/>
  <c r="B240" i="3"/>
  <c r="A240" i="3"/>
  <c r="E239" i="3"/>
  <c r="C239" i="3"/>
  <c r="B239" i="3"/>
  <c r="A239" i="3"/>
  <c r="E238" i="3"/>
  <c r="C238" i="3"/>
  <c r="B238" i="3"/>
  <c r="A238" i="3"/>
  <c r="E237" i="3"/>
  <c r="C237" i="3"/>
  <c r="B237" i="3"/>
  <c r="A237" i="3"/>
  <c r="E236" i="3"/>
  <c r="C236" i="3"/>
  <c r="B236" i="3"/>
  <c r="A236" i="3"/>
  <c r="E235" i="3"/>
  <c r="C235" i="3"/>
  <c r="B235" i="3"/>
  <c r="A235" i="3"/>
  <c r="E234" i="3"/>
  <c r="C234" i="3"/>
  <c r="B234" i="3"/>
  <c r="A234" i="3"/>
  <c r="E233" i="3"/>
  <c r="C233" i="3"/>
  <c r="B233" i="3"/>
  <c r="A233" i="3"/>
  <c r="E232" i="3"/>
  <c r="C232" i="3"/>
  <c r="B232" i="3"/>
  <c r="A232" i="3"/>
  <c r="E231" i="3"/>
  <c r="C231" i="3"/>
  <c r="B231" i="3"/>
  <c r="A231" i="3"/>
  <c r="E230" i="3"/>
  <c r="C230" i="3"/>
  <c r="B230" i="3"/>
  <c r="A230" i="3"/>
  <c r="E229" i="3"/>
  <c r="C229" i="3"/>
  <c r="B229" i="3"/>
  <c r="A229" i="3"/>
  <c r="E228" i="3"/>
  <c r="C228" i="3"/>
  <c r="B228" i="3"/>
  <c r="A228" i="3"/>
  <c r="E227" i="3"/>
  <c r="C227" i="3"/>
  <c r="B227" i="3"/>
  <c r="A227" i="3"/>
  <c r="E226" i="3"/>
  <c r="C226" i="3"/>
  <c r="B226" i="3"/>
  <c r="A226" i="3"/>
  <c r="E225" i="3"/>
  <c r="C225" i="3"/>
  <c r="B225" i="3"/>
  <c r="A225" i="3"/>
  <c r="E224" i="3"/>
  <c r="C224" i="3"/>
  <c r="B224" i="3"/>
  <c r="A224" i="3"/>
  <c r="E223" i="3"/>
  <c r="C223" i="3"/>
  <c r="B223" i="3"/>
  <c r="A223" i="3"/>
  <c r="E222" i="3"/>
  <c r="C222" i="3"/>
  <c r="B222" i="3"/>
  <c r="A222" i="3"/>
  <c r="E221" i="3"/>
  <c r="C221" i="3"/>
  <c r="B221" i="3"/>
  <c r="A221" i="3"/>
  <c r="E220" i="3"/>
  <c r="C220" i="3"/>
  <c r="B220" i="3"/>
  <c r="A220" i="3"/>
  <c r="E219" i="3"/>
  <c r="C219" i="3"/>
  <c r="B219" i="3"/>
  <c r="A219" i="3"/>
  <c r="E218" i="3"/>
  <c r="C218" i="3"/>
  <c r="B218" i="3"/>
  <c r="A218" i="3"/>
  <c r="E217" i="3"/>
  <c r="C217" i="3"/>
  <c r="B217" i="3"/>
  <c r="A217" i="3"/>
  <c r="E216" i="3"/>
  <c r="C216" i="3"/>
  <c r="B216" i="3"/>
  <c r="A216" i="3"/>
  <c r="E215" i="3"/>
  <c r="C215" i="3"/>
  <c r="B215" i="3"/>
  <c r="A215" i="3"/>
  <c r="E214" i="3"/>
  <c r="C214" i="3"/>
  <c r="B214" i="3"/>
  <c r="A214" i="3"/>
  <c r="E213" i="3"/>
  <c r="C213" i="3"/>
  <c r="B213" i="3"/>
  <c r="A213" i="3"/>
  <c r="E212" i="3"/>
  <c r="C212" i="3"/>
  <c r="B212" i="3"/>
  <c r="A212" i="3"/>
  <c r="E211" i="3"/>
  <c r="C211" i="3"/>
  <c r="B211" i="3"/>
  <c r="A211" i="3"/>
  <c r="E210" i="3"/>
  <c r="C210" i="3"/>
  <c r="B210" i="3"/>
  <c r="A210" i="3"/>
  <c r="E209" i="3"/>
  <c r="C209" i="3"/>
  <c r="B209" i="3"/>
  <c r="A209" i="3"/>
  <c r="E208" i="3"/>
  <c r="C208" i="3"/>
  <c r="B208" i="3"/>
  <c r="A208" i="3"/>
  <c r="E207" i="3"/>
  <c r="C207" i="3"/>
  <c r="B207" i="3"/>
  <c r="A207" i="3"/>
  <c r="E206" i="3"/>
  <c r="C206" i="3"/>
  <c r="B206" i="3"/>
  <c r="A206" i="3"/>
  <c r="E205" i="3"/>
  <c r="C205" i="3"/>
  <c r="B205" i="3"/>
  <c r="A205" i="3"/>
  <c r="E204" i="3"/>
  <c r="C204" i="3"/>
  <c r="B204" i="3"/>
  <c r="A204" i="3"/>
  <c r="E203" i="3"/>
  <c r="C203" i="3"/>
  <c r="B203" i="3"/>
  <c r="A203" i="3"/>
  <c r="E202" i="3"/>
  <c r="C202" i="3"/>
  <c r="B202" i="3"/>
  <c r="A202" i="3"/>
  <c r="E201" i="3"/>
  <c r="C201" i="3"/>
  <c r="B201" i="3"/>
  <c r="A201" i="3"/>
  <c r="E200" i="3"/>
  <c r="C200" i="3"/>
  <c r="B200" i="3"/>
  <c r="A200" i="3"/>
  <c r="E199" i="3"/>
  <c r="C199" i="3"/>
  <c r="B199" i="3"/>
  <c r="A199" i="3"/>
  <c r="E198" i="3"/>
  <c r="C198" i="3"/>
  <c r="B198" i="3"/>
  <c r="A198" i="3"/>
  <c r="E197" i="3"/>
  <c r="C197" i="3"/>
  <c r="B197" i="3"/>
  <c r="A197" i="3"/>
  <c r="E196" i="3"/>
  <c r="C196" i="3"/>
  <c r="B196" i="3"/>
  <c r="A196" i="3"/>
  <c r="E195" i="3"/>
  <c r="C195" i="3"/>
  <c r="B195" i="3"/>
  <c r="A195" i="3"/>
  <c r="E194" i="3"/>
  <c r="C194" i="3"/>
  <c r="B194" i="3"/>
  <c r="A194" i="3"/>
  <c r="E193" i="3"/>
  <c r="C193" i="3"/>
  <c r="B193" i="3"/>
  <c r="A193" i="3"/>
  <c r="E192" i="3"/>
  <c r="C192" i="3"/>
  <c r="B192" i="3"/>
  <c r="A192" i="3"/>
  <c r="E191" i="3"/>
  <c r="C191" i="3"/>
  <c r="B191" i="3"/>
  <c r="A191" i="3"/>
  <c r="E190" i="3"/>
  <c r="C190" i="3"/>
  <c r="B190" i="3"/>
  <c r="A190" i="3"/>
  <c r="E189" i="3"/>
  <c r="C189" i="3"/>
  <c r="B189" i="3"/>
  <c r="A189" i="3"/>
  <c r="E188" i="3"/>
  <c r="C188" i="3"/>
  <c r="B188" i="3"/>
  <c r="A188" i="3"/>
  <c r="E187" i="3"/>
  <c r="C187" i="3"/>
  <c r="B187" i="3"/>
  <c r="A187" i="3"/>
  <c r="E186" i="3"/>
  <c r="C186" i="3"/>
  <c r="B186" i="3"/>
  <c r="A186" i="3"/>
  <c r="E185" i="3"/>
  <c r="C185" i="3"/>
  <c r="B185" i="3"/>
  <c r="A185" i="3"/>
  <c r="E184" i="3"/>
  <c r="C184" i="3"/>
  <c r="B184" i="3"/>
  <c r="A184" i="3"/>
  <c r="E183" i="3"/>
  <c r="C183" i="3"/>
  <c r="B183" i="3"/>
  <c r="A183" i="3"/>
  <c r="E182" i="3"/>
  <c r="C182" i="3"/>
  <c r="B182" i="3"/>
  <c r="A182" i="3"/>
  <c r="E181" i="3"/>
  <c r="C181" i="3"/>
  <c r="B181" i="3"/>
  <c r="A181" i="3"/>
  <c r="E180" i="3"/>
  <c r="C180" i="3"/>
  <c r="B180" i="3"/>
  <c r="A180" i="3"/>
  <c r="E179" i="3"/>
  <c r="C179" i="3"/>
  <c r="B179" i="3"/>
  <c r="A179" i="3"/>
  <c r="E178" i="3"/>
  <c r="C178" i="3"/>
  <c r="B178" i="3"/>
  <c r="A178" i="3"/>
  <c r="E177" i="3"/>
  <c r="C177" i="3"/>
  <c r="B177" i="3"/>
  <c r="A177" i="3"/>
  <c r="E176" i="3"/>
  <c r="C176" i="3"/>
  <c r="B176" i="3"/>
  <c r="A176" i="3"/>
  <c r="E175" i="3"/>
  <c r="C175" i="3"/>
  <c r="B175" i="3"/>
  <c r="A175" i="3"/>
  <c r="E174" i="3"/>
  <c r="C174" i="3"/>
  <c r="B174" i="3"/>
  <c r="A174" i="3"/>
  <c r="E173" i="3"/>
  <c r="C173" i="3"/>
  <c r="B173" i="3"/>
  <c r="A173" i="3"/>
  <c r="E172" i="3"/>
  <c r="C172" i="3"/>
  <c r="B172" i="3"/>
  <c r="A172" i="3"/>
  <c r="E171" i="3"/>
  <c r="C171" i="3"/>
  <c r="B171" i="3"/>
  <c r="A171" i="3"/>
  <c r="E170" i="3"/>
  <c r="C170" i="3"/>
  <c r="B170" i="3"/>
  <c r="A170" i="3"/>
  <c r="E169" i="3"/>
  <c r="C169" i="3"/>
  <c r="B169" i="3"/>
  <c r="A169" i="3"/>
  <c r="E168" i="3"/>
  <c r="C168" i="3"/>
  <c r="B168" i="3"/>
  <c r="A168" i="3"/>
  <c r="E167" i="3"/>
  <c r="C167" i="3"/>
  <c r="B167" i="3"/>
  <c r="A167" i="3"/>
  <c r="E166" i="3"/>
  <c r="C166" i="3"/>
  <c r="B166" i="3"/>
  <c r="A166" i="3"/>
  <c r="E165" i="3"/>
  <c r="C165" i="3"/>
  <c r="B165" i="3"/>
  <c r="A165" i="3"/>
  <c r="E164" i="3"/>
  <c r="C164" i="3"/>
  <c r="B164" i="3"/>
  <c r="A164" i="3"/>
  <c r="E163" i="3"/>
  <c r="C163" i="3"/>
  <c r="B163" i="3"/>
  <c r="A163" i="3"/>
  <c r="E162" i="3"/>
  <c r="C162" i="3"/>
  <c r="B162" i="3"/>
  <c r="A162" i="3"/>
  <c r="E161" i="3"/>
  <c r="C161" i="3"/>
  <c r="B161" i="3"/>
  <c r="A161" i="3"/>
  <c r="E160" i="3"/>
  <c r="C160" i="3"/>
  <c r="B160" i="3"/>
  <c r="A160" i="3"/>
  <c r="E159" i="3"/>
  <c r="C159" i="3"/>
  <c r="B159" i="3"/>
  <c r="A159" i="3"/>
  <c r="E158" i="3"/>
  <c r="C158" i="3"/>
  <c r="B158" i="3"/>
  <c r="A158" i="3"/>
  <c r="E157" i="3"/>
  <c r="C157" i="3"/>
  <c r="B157" i="3"/>
  <c r="A157" i="3"/>
  <c r="E156" i="3"/>
  <c r="C156" i="3"/>
  <c r="B156" i="3"/>
  <c r="A156" i="3"/>
  <c r="E155" i="3"/>
  <c r="C155" i="3"/>
  <c r="B155" i="3"/>
  <c r="A155" i="3"/>
  <c r="E154" i="3"/>
  <c r="C154" i="3"/>
  <c r="B154" i="3"/>
  <c r="A154" i="3"/>
  <c r="E153" i="3"/>
  <c r="C153" i="3"/>
  <c r="B153" i="3"/>
  <c r="A153" i="3"/>
  <c r="E152" i="3"/>
  <c r="C152" i="3"/>
  <c r="B152" i="3"/>
  <c r="A152" i="3"/>
  <c r="E151" i="3"/>
  <c r="C151" i="3"/>
  <c r="B151" i="3"/>
  <c r="A151" i="3"/>
  <c r="E150" i="3"/>
  <c r="C150" i="3"/>
  <c r="B150" i="3"/>
  <c r="A150" i="3"/>
  <c r="E149" i="3"/>
  <c r="C149" i="3"/>
  <c r="B149" i="3"/>
  <c r="A149" i="3"/>
  <c r="E148" i="3"/>
  <c r="C148" i="3"/>
  <c r="B148" i="3"/>
  <c r="A148" i="3"/>
  <c r="E147" i="3"/>
  <c r="C147" i="3"/>
  <c r="B147" i="3"/>
  <c r="A147" i="3"/>
  <c r="E146" i="3"/>
  <c r="C146" i="3"/>
  <c r="B146" i="3"/>
  <c r="A146" i="3"/>
  <c r="E145" i="3"/>
  <c r="C145" i="3"/>
  <c r="B145" i="3"/>
  <c r="A145" i="3"/>
  <c r="E144" i="3"/>
  <c r="C144" i="3"/>
  <c r="B144" i="3"/>
  <c r="A144" i="3"/>
  <c r="E143" i="3"/>
  <c r="C143" i="3"/>
  <c r="B143" i="3"/>
  <c r="A143" i="3"/>
  <c r="E142" i="3"/>
  <c r="C142" i="3"/>
  <c r="B142" i="3"/>
  <c r="A142" i="3"/>
  <c r="E141" i="3"/>
  <c r="C141" i="3"/>
  <c r="B141" i="3"/>
  <c r="A141" i="3"/>
  <c r="E140" i="3"/>
  <c r="C140" i="3"/>
  <c r="B140" i="3"/>
  <c r="A140" i="3"/>
  <c r="E139" i="3"/>
  <c r="C139" i="3"/>
  <c r="B139" i="3"/>
  <c r="A139" i="3"/>
  <c r="E138" i="3"/>
  <c r="C138" i="3"/>
  <c r="B138" i="3"/>
  <c r="A138" i="3"/>
  <c r="E137" i="3"/>
  <c r="C137" i="3"/>
  <c r="B137" i="3"/>
  <c r="A137" i="3"/>
  <c r="E136" i="3"/>
  <c r="C136" i="3"/>
  <c r="B136" i="3"/>
  <c r="A136" i="3"/>
  <c r="E135" i="3"/>
  <c r="C135" i="3"/>
  <c r="B135" i="3"/>
  <c r="A135" i="3"/>
  <c r="E134" i="3"/>
  <c r="C134" i="3"/>
  <c r="B134" i="3"/>
  <c r="A134" i="3"/>
  <c r="E133" i="3"/>
  <c r="C133" i="3"/>
  <c r="B133" i="3"/>
  <c r="A133" i="3"/>
  <c r="E132" i="3"/>
  <c r="C132" i="3"/>
  <c r="B132" i="3"/>
  <c r="A132" i="3"/>
  <c r="E131" i="3"/>
  <c r="C131" i="3"/>
  <c r="B131" i="3"/>
  <c r="A131" i="3"/>
  <c r="E130" i="3"/>
  <c r="C130" i="3"/>
  <c r="B130" i="3"/>
  <c r="A130" i="3"/>
  <c r="E129" i="3"/>
  <c r="C129" i="3"/>
  <c r="B129" i="3"/>
  <c r="A129" i="3"/>
  <c r="E128" i="3"/>
  <c r="C128" i="3"/>
  <c r="B128" i="3"/>
  <c r="A128" i="3"/>
  <c r="E127" i="3"/>
  <c r="C127" i="3"/>
  <c r="B127" i="3"/>
  <c r="A127" i="3"/>
  <c r="E126" i="3"/>
  <c r="C126" i="3"/>
  <c r="B126" i="3"/>
  <c r="A126" i="3"/>
  <c r="E125" i="3"/>
  <c r="C125" i="3"/>
  <c r="B125" i="3"/>
  <c r="A125" i="3"/>
  <c r="E124" i="3"/>
  <c r="C124" i="3"/>
  <c r="B124" i="3"/>
  <c r="A124" i="3"/>
  <c r="E123" i="3"/>
  <c r="C123" i="3"/>
  <c r="B123" i="3"/>
  <c r="A123" i="3"/>
  <c r="E122" i="3"/>
  <c r="C122" i="3"/>
  <c r="B122" i="3"/>
  <c r="A122" i="3"/>
  <c r="E121" i="3"/>
  <c r="C121" i="3"/>
  <c r="B121" i="3"/>
  <c r="A121" i="3"/>
  <c r="E120" i="3"/>
  <c r="C120" i="3"/>
  <c r="B120" i="3"/>
  <c r="A120" i="3"/>
  <c r="E119" i="3"/>
  <c r="C119" i="3"/>
  <c r="B119" i="3"/>
  <c r="A119" i="3"/>
  <c r="E118" i="3"/>
  <c r="C118" i="3"/>
  <c r="B118" i="3"/>
  <c r="A118" i="3"/>
  <c r="E117" i="3"/>
  <c r="C117" i="3"/>
  <c r="B117" i="3"/>
  <c r="A117" i="3"/>
  <c r="E116" i="3"/>
  <c r="C116" i="3"/>
  <c r="B116" i="3"/>
  <c r="A116" i="3"/>
  <c r="E115" i="3"/>
  <c r="C115" i="3"/>
  <c r="B115" i="3"/>
  <c r="A115" i="3"/>
  <c r="E114" i="3"/>
  <c r="C114" i="3"/>
  <c r="B114" i="3"/>
  <c r="A114" i="3"/>
  <c r="E113" i="3"/>
  <c r="C113" i="3"/>
  <c r="B113" i="3"/>
  <c r="A113" i="3"/>
  <c r="E112" i="3"/>
  <c r="C112" i="3"/>
  <c r="B112" i="3"/>
  <c r="A112" i="3"/>
  <c r="E111" i="3"/>
  <c r="C111" i="3"/>
  <c r="B111" i="3"/>
  <c r="A111" i="3"/>
  <c r="E110" i="3"/>
  <c r="C110" i="3"/>
  <c r="B110" i="3"/>
  <c r="A110" i="3"/>
  <c r="E109" i="3"/>
  <c r="C109" i="3"/>
  <c r="B109" i="3"/>
  <c r="A109" i="3"/>
  <c r="E108" i="3"/>
  <c r="C108" i="3"/>
  <c r="B108" i="3"/>
  <c r="A108" i="3"/>
  <c r="E107" i="3"/>
  <c r="C107" i="3"/>
  <c r="B107" i="3"/>
  <c r="A107" i="3"/>
  <c r="E106" i="3"/>
  <c r="C106" i="3"/>
  <c r="B106" i="3"/>
  <c r="A106" i="3"/>
  <c r="E105" i="3"/>
  <c r="C105" i="3"/>
  <c r="B105" i="3"/>
  <c r="A105" i="3"/>
  <c r="E104" i="3"/>
  <c r="C104" i="3"/>
  <c r="B104" i="3"/>
  <c r="A104" i="3"/>
  <c r="E103" i="3"/>
  <c r="C103" i="3"/>
  <c r="B103" i="3"/>
  <c r="A103" i="3"/>
  <c r="E102" i="3"/>
  <c r="C102" i="3"/>
  <c r="B102" i="3"/>
  <c r="A102" i="3"/>
  <c r="E101" i="3"/>
  <c r="C101" i="3"/>
  <c r="B101" i="3"/>
  <c r="A101" i="3"/>
  <c r="E100" i="3"/>
  <c r="C100" i="3"/>
  <c r="B100" i="3"/>
  <c r="A100" i="3"/>
  <c r="E99" i="3"/>
  <c r="C99" i="3"/>
  <c r="B99" i="3"/>
  <c r="A99" i="3"/>
  <c r="E98" i="3"/>
  <c r="C98" i="3"/>
  <c r="B98" i="3"/>
  <c r="A98" i="3"/>
  <c r="E97" i="3"/>
  <c r="C97" i="3"/>
  <c r="B97" i="3"/>
  <c r="A97" i="3"/>
  <c r="E96" i="3"/>
  <c r="C96" i="3"/>
  <c r="B96" i="3"/>
  <c r="A96" i="3"/>
  <c r="E95" i="3"/>
  <c r="C95" i="3"/>
  <c r="B95" i="3"/>
  <c r="A95" i="3"/>
  <c r="E94" i="3"/>
  <c r="C94" i="3"/>
  <c r="B94" i="3"/>
  <c r="A94" i="3"/>
  <c r="E93" i="3"/>
  <c r="C93" i="3"/>
  <c r="B93" i="3"/>
  <c r="A93" i="3"/>
  <c r="E92" i="3"/>
  <c r="C92" i="3"/>
  <c r="B92" i="3"/>
  <c r="A92" i="3"/>
  <c r="E91" i="3"/>
  <c r="C91" i="3"/>
  <c r="B91" i="3"/>
  <c r="A91" i="3"/>
  <c r="E90" i="3"/>
  <c r="C90" i="3"/>
  <c r="B90" i="3"/>
  <c r="A90" i="3"/>
  <c r="E89" i="3"/>
  <c r="C89" i="3"/>
  <c r="B89" i="3"/>
  <c r="A89" i="3"/>
  <c r="E88" i="3"/>
  <c r="C88" i="3"/>
  <c r="B88" i="3"/>
  <c r="A88" i="3"/>
  <c r="E87" i="3"/>
  <c r="C87" i="3"/>
  <c r="B87" i="3"/>
  <c r="A87" i="3"/>
  <c r="E86" i="3"/>
  <c r="C86" i="3"/>
  <c r="B86" i="3"/>
  <c r="A86" i="3"/>
  <c r="E85" i="3"/>
  <c r="C85" i="3"/>
  <c r="B85" i="3"/>
  <c r="A85" i="3"/>
  <c r="E84" i="3"/>
  <c r="C84" i="3"/>
  <c r="B84" i="3"/>
  <c r="A84" i="3"/>
  <c r="E83" i="3"/>
  <c r="C83" i="3"/>
  <c r="B83" i="3"/>
  <c r="A83" i="3"/>
  <c r="E82" i="3"/>
  <c r="C82" i="3"/>
  <c r="B82" i="3"/>
  <c r="A82" i="3"/>
  <c r="E81" i="3"/>
  <c r="C81" i="3"/>
  <c r="B81" i="3"/>
  <c r="A81" i="3"/>
  <c r="E80" i="3"/>
  <c r="C80" i="3"/>
  <c r="B80" i="3"/>
  <c r="A80" i="3"/>
  <c r="E79" i="3"/>
  <c r="C79" i="3"/>
  <c r="B79" i="3"/>
  <c r="A79" i="3"/>
  <c r="E78" i="3"/>
  <c r="C78" i="3"/>
  <c r="B78" i="3"/>
  <c r="A78" i="3"/>
  <c r="E77" i="3"/>
  <c r="C77" i="3"/>
  <c r="B77" i="3"/>
  <c r="A77" i="3"/>
  <c r="E76" i="3"/>
  <c r="C76" i="3"/>
  <c r="B76" i="3"/>
  <c r="A76" i="3"/>
  <c r="E75" i="3"/>
  <c r="C75" i="3"/>
  <c r="B75" i="3"/>
  <c r="A75" i="3"/>
  <c r="E74" i="3"/>
  <c r="C74" i="3"/>
  <c r="B74" i="3"/>
  <c r="A74" i="3"/>
  <c r="E73" i="3"/>
  <c r="C73" i="3"/>
  <c r="B73" i="3"/>
  <c r="A73" i="3"/>
  <c r="E72" i="3"/>
  <c r="C72" i="3"/>
  <c r="B72" i="3"/>
  <c r="A72" i="3"/>
  <c r="E71" i="3"/>
  <c r="C71" i="3"/>
  <c r="B71" i="3"/>
  <c r="A71" i="3"/>
  <c r="E70" i="3"/>
  <c r="C70" i="3"/>
  <c r="B70" i="3"/>
  <c r="A70" i="3"/>
  <c r="E69" i="3"/>
  <c r="C69" i="3"/>
  <c r="B69" i="3"/>
  <c r="A69" i="3"/>
  <c r="E68" i="3"/>
  <c r="C68" i="3"/>
  <c r="B68" i="3"/>
  <c r="A68" i="3"/>
  <c r="E67" i="3"/>
  <c r="C67" i="3"/>
  <c r="B67" i="3"/>
  <c r="A67" i="3"/>
  <c r="E66" i="3"/>
  <c r="C66" i="3"/>
  <c r="B66" i="3"/>
  <c r="A66" i="3"/>
  <c r="E65" i="3"/>
  <c r="C65" i="3"/>
  <c r="B65" i="3"/>
  <c r="A65" i="3"/>
  <c r="E64" i="3"/>
  <c r="C64" i="3"/>
  <c r="B64" i="3"/>
  <c r="A64" i="3"/>
  <c r="E63" i="3"/>
  <c r="C63" i="3"/>
  <c r="B63" i="3"/>
  <c r="A63" i="3"/>
  <c r="E62" i="3"/>
  <c r="C62" i="3"/>
  <c r="B62" i="3"/>
  <c r="A62" i="3"/>
  <c r="E61" i="3"/>
  <c r="C61" i="3"/>
  <c r="B61" i="3"/>
  <c r="A61" i="3"/>
  <c r="E60" i="3"/>
  <c r="C60" i="3"/>
  <c r="B60" i="3"/>
  <c r="A60" i="3"/>
  <c r="E59" i="3"/>
  <c r="C59" i="3"/>
  <c r="B59" i="3"/>
  <c r="A59" i="3"/>
  <c r="E58" i="3"/>
  <c r="C58" i="3"/>
  <c r="B58" i="3"/>
  <c r="A58" i="3"/>
  <c r="E57" i="3"/>
  <c r="C57" i="3"/>
  <c r="B57" i="3"/>
  <c r="A57" i="3"/>
  <c r="E56" i="3"/>
  <c r="C56" i="3"/>
  <c r="B56" i="3"/>
  <c r="A56" i="3"/>
  <c r="E55" i="3"/>
  <c r="C55" i="3"/>
  <c r="B55" i="3"/>
  <c r="A55" i="3"/>
  <c r="E54" i="3"/>
  <c r="C54" i="3"/>
  <c r="B54" i="3"/>
  <c r="A54" i="3"/>
  <c r="E53" i="3"/>
  <c r="C53" i="3"/>
  <c r="B53" i="3"/>
  <c r="A53" i="3"/>
  <c r="E52" i="3"/>
  <c r="C52" i="3"/>
  <c r="B52" i="3"/>
  <c r="A52" i="3"/>
  <c r="E51" i="3"/>
  <c r="C51" i="3"/>
  <c r="B51" i="3"/>
  <c r="A51" i="3"/>
  <c r="E50" i="3"/>
  <c r="C50" i="3"/>
  <c r="B50" i="3"/>
  <c r="A50" i="3"/>
  <c r="E49" i="3"/>
  <c r="C49" i="3"/>
  <c r="B49" i="3"/>
  <c r="A49" i="3"/>
  <c r="E48" i="3"/>
  <c r="C48" i="3"/>
  <c r="B48" i="3"/>
  <c r="A48" i="3"/>
  <c r="E47" i="3"/>
  <c r="C47" i="3"/>
  <c r="B47" i="3"/>
  <c r="A47" i="3"/>
  <c r="E46" i="3"/>
  <c r="C46" i="3"/>
  <c r="B46" i="3"/>
  <c r="A46" i="3"/>
  <c r="E45" i="3"/>
  <c r="C45" i="3"/>
  <c r="B45" i="3"/>
  <c r="A45" i="3"/>
  <c r="E44" i="3"/>
  <c r="C44" i="3"/>
  <c r="B44" i="3"/>
  <c r="A44" i="3"/>
  <c r="E43" i="3"/>
  <c r="C43" i="3"/>
  <c r="B43" i="3"/>
  <c r="A43" i="3"/>
  <c r="E42" i="3"/>
  <c r="C42" i="3"/>
  <c r="B42" i="3"/>
  <c r="A42" i="3"/>
  <c r="E41" i="3"/>
  <c r="C41" i="3"/>
  <c r="B41" i="3"/>
  <c r="A41" i="3"/>
  <c r="E40" i="3"/>
  <c r="C40" i="3"/>
  <c r="B40" i="3"/>
  <c r="A40" i="3"/>
  <c r="E39" i="3"/>
  <c r="C39" i="3"/>
  <c r="B39" i="3"/>
  <c r="A39" i="3"/>
  <c r="E38" i="3"/>
  <c r="C38" i="3"/>
  <c r="B38" i="3"/>
  <c r="A38" i="3"/>
  <c r="E37" i="3"/>
  <c r="C37" i="3"/>
  <c r="B37" i="3"/>
  <c r="A37" i="3"/>
  <c r="E36" i="3"/>
  <c r="C36" i="3"/>
  <c r="B36" i="3"/>
  <c r="A36" i="3"/>
  <c r="E35" i="3"/>
  <c r="C35" i="3"/>
  <c r="B35" i="3"/>
  <c r="A35" i="3"/>
  <c r="E34" i="3"/>
  <c r="C34" i="3"/>
  <c r="B34" i="3"/>
  <c r="A34" i="3"/>
  <c r="E33" i="3"/>
  <c r="C33" i="3"/>
  <c r="B33" i="3"/>
  <c r="A33" i="3"/>
  <c r="E32" i="3"/>
  <c r="C32" i="3"/>
  <c r="B32" i="3"/>
  <c r="A32" i="3"/>
  <c r="E31" i="3"/>
  <c r="C31" i="3"/>
  <c r="B31" i="3"/>
  <c r="A31" i="3"/>
  <c r="E30" i="3"/>
  <c r="C30" i="3"/>
  <c r="B30" i="3"/>
  <c r="A30" i="3"/>
  <c r="E29" i="3"/>
  <c r="C29" i="3"/>
  <c r="B29" i="3"/>
  <c r="A29" i="3"/>
  <c r="E28" i="3"/>
  <c r="C28" i="3"/>
  <c r="B28" i="3"/>
  <c r="A28" i="3"/>
  <c r="E27" i="3"/>
  <c r="C27" i="3"/>
  <c r="B27" i="3"/>
  <c r="A27" i="3"/>
  <c r="E26" i="3"/>
  <c r="C26" i="3"/>
  <c r="B26" i="3"/>
  <c r="A26" i="3"/>
  <c r="E25" i="3"/>
  <c r="C25" i="3"/>
  <c r="B25" i="3"/>
  <c r="A25" i="3"/>
  <c r="E24" i="3"/>
  <c r="C24" i="3"/>
  <c r="B24" i="3"/>
  <c r="A24" i="3"/>
  <c r="E23" i="3"/>
  <c r="C23" i="3"/>
  <c r="B23" i="3"/>
  <c r="A23" i="3"/>
  <c r="E22" i="3"/>
  <c r="C22" i="3"/>
  <c r="B22" i="3"/>
  <c r="A22" i="3"/>
  <c r="E21" i="3"/>
  <c r="C21" i="3"/>
  <c r="B21" i="3"/>
  <c r="A21" i="3"/>
  <c r="E20" i="3"/>
  <c r="C20" i="3"/>
  <c r="B20" i="3"/>
  <c r="A20" i="3"/>
  <c r="E19" i="3"/>
  <c r="C19" i="3"/>
  <c r="B19" i="3"/>
  <c r="A19" i="3"/>
  <c r="E18" i="3"/>
  <c r="C18" i="3"/>
  <c r="B18" i="3"/>
  <c r="A18" i="3"/>
  <c r="E17" i="3"/>
  <c r="C17" i="3"/>
  <c r="B17" i="3"/>
  <c r="A17" i="3"/>
  <c r="E16" i="3"/>
  <c r="C16" i="3"/>
  <c r="B16" i="3"/>
  <c r="A16" i="3"/>
  <c r="E15" i="3"/>
  <c r="C15" i="3"/>
  <c r="B15" i="3"/>
  <c r="A15" i="3"/>
  <c r="E14" i="3"/>
  <c r="C14" i="3"/>
  <c r="B14" i="3"/>
  <c r="A14" i="3"/>
  <c r="E13" i="3"/>
  <c r="C13" i="3"/>
  <c r="B13" i="3"/>
  <c r="A13" i="3"/>
  <c r="E12" i="3"/>
  <c r="C12" i="3"/>
  <c r="B12" i="3"/>
  <c r="A12" i="3"/>
  <c r="E11" i="3"/>
  <c r="C11" i="3"/>
  <c r="B11" i="3"/>
  <c r="A11" i="3"/>
  <c r="E10" i="3"/>
  <c r="C10" i="3"/>
  <c r="B10" i="3"/>
  <c r="A10" i="3"/>
  <c r="E9" i="3"/>
  <c r="C9" i="3"/>
  <c r="B9" i="3"/>
  <c r="A9" i="3"/>
  <c r="E8" i="3"/>
  <c r="C8" i="3"/>
  <c r="B8" i="3"/>
  <c r="A8" i="3"/>
  <c r="E7" i="3"/>
  <c r="C7" i="3"/>
  <c r="B7" i="3"/>
  <c r="A7" i="3"/>
  <c r="E6" i="3"/>
  <c r="C6" i="3"/>
  <c r="B6" i="3"/>
  <c r="A6" i="3"/>
  <c r="E5" i="3"/>
  <c r="C5" i="3"/>
  <c r="B5" i="3"/>
  <c r="A5" i="3"/>
  <c r="E4" i="3"/>
  <c r="C4" i="3"/>
  <c r="B4" i="3"/>
  <c r="A4" i="3"/>
  <c r="E3" i="3"/>
  <c r="C3" i="3"/>
  <c r="B3" i="3"/>
  <c r="A3" i="3"/>
  <c r="E2" i="3"/>
  <c r="C2" i="3"/>
  <c r="B2" i="3"/>
  <c r="A2" i="3"/>
  <c r="F552" i="2"/>
  <c r="C552" i="2"/>
  <c r="B552" i="2"/>
  <c r="D552" i="2" s="1"/>
  <c r="A552" i="2"/>
  <c r="F551" i="2"/>
  <c r="C551" i="2"/>
  <c r="B551" i="2"/>
  <c r="D551" i="2" s="1"/>
  <c r="A551" i="2"/>
  <c r="F550" i="2"/>
  <c r="C550" i="2"/>
  <c r="B550" i="2"/>
  <c r="D550" i="2" s="1"/>
  <c r="A550" i="2"/>
  <c r="P549" i="2"/>
  <c r="K549" i="2"/>
  <c r="F549" i="2"/>
  <c r="C549" i="2"/>
  <c r="B549" i="2"/>
  <c r="A549" i="2"/>
  <c r="P548" i="2"/>
  <c r="K548" i="2"/>
  <c r="F548" i="2"/>
  <c r="C548" i="2"/>
  <c r="B548" i="2"/>
  <c r="A548" i="2"/>
  <c r="AE547" i="2"/>
  <c r="Z547" i="2"/>
  <c r="U547" i="2"/>
  <c r="P547" i="2"/>
  <c r="K547" i="2"/>
  <c r="F547" i="2"/>
  <c r="C547" i="2"/>
  <c r="B547" i="2"/>
  <c r="A547" i="2"/>
  <c r="F546" i="2"/>
  <c r="D546" i="2"/>
  <c r="C546" i="2"/>
  <c r="B546" i="2"/>
  <c r="A546" i="2"/>
  <c r="F545" i="2"/>
  <c r="C545" i="2"/>
  <c r="B545" i="2"/>
  <c r="D545" i="2" s="1"/>
  <c r="A545" i="2"/>
  <c r="F544" i="2"/>
  <c r="C544" i="2"/>
  <c r="B544" i="2"/>
  <c r="D544" i="2" s="1"/>
  <c r="A544" i="2"/>
  <c r="F543" i="2"/>
  <c r="D543" i="2"/>
  <c r="C543" i="2"/>
  <c r="B543" i="2"/>
  <c r="A543" i="2"/>
  <c r="F542" i="2"/>
  <c r="D542" i="2"/>
  <c r="C542" i="2"/>
  <c r="B542" i="2"/>
  <c r="A542" i="2"/>
  <c r="F541" i="2"/>
  <c r="C541" i="2"/>
  <c r="B541" i="2"/>
  <c r="D541" i="2" s="1"/>
  <c r="A541" i="2"/>
  <c r="F540" i="2"/>
  <c r="C540" i="2"/>
  <c r="B540" i="2"/>
  <c r="D540" i="2" s="1"/>
  <c r="A540" i="2"/>
  <c r="F539" i="2"/>
  <c r="C539" i="2"/>
  <c r="B539" i="2"/>
  <c r="D539" i="2" s="1"/>
  <c r="A539" i="2"/>
  <c r="F538" i="2"/>
  <c r="D538" i="2"/>
  <c r="C538" i="2"/>
  <c r="B538" i="2"/>
  <c r="A538" i="2"/>
  <c r="F537" i="2"/>
  <c r="C537" i="2"/>
  <c r="B537" i="2"/>
  <c r="D537" i="2" s="1"/>
  <c r="A537" i="2"/>
  <c r="F536" i="2"/>
  <c r="C536" i="2"/>
  <c r="B536" i="2"/>
  <c r="D536" i="2" s="1"/>
  <c r="A536" i="2"/>
  <c r="F535" i="2"/>
  <c r="D535" i="2"/>
  <c r="C535" i="2"/>
  <c r="B535" i="2"/>
  <c r="A535" i="2"/>
  <c r="F534" i="2"/>
  <c r="D534" i="2"/>
  <c r="C534" i="2"/>
  <c r="B534" i="2"/>
  <c r="A534" i="2"/>
  <c r="F533" i="2"/>
  <c r="C533" i="2"/>
  <c r="B533" i="2"/>
  <c r="D533" i="2" s="1"/>
  <c r="A533" i="2"/>
  <c r="F532" i="2"/>
  <c r="C532" i="2"/>
  <c r="B532" i="2"/>
  <c r="D532" i="2" s="1"/>
  <c r="A532" i="2"/>
  <c r="F531" i="2"/>
  <c r="C531" i="2"/>
  <c r="B531" i="2"/>
  <c r="D531" i="2" s="1"/>
  <c r="A531" i="2"/>
  <c r="F530" i="2"/>
  <c r="D530" i="2"/>
  <c r="C530" i="2"/>
  <c r="B530" i="2"/>
  <c r="A530" i="2"/>
  <c r="F529" i="2"/>
  <c r="C529" i="2"/>
  <c r="B529" i="2"/>
  <c r="D529" i="2" s="1"/>
  <c r="A529" i="2"/>
  <c r="F528" i="2"/>
  <c r="C528" i="2"/>
  <c r="B528" i="2"/>
  <c r="D528" i="2" s="1"/>
  <c r="A528" i="2"/>
  <c r="F527" i="2"/>
  <c r="C527" i="2"/>
  <c r="B527" i="2"/>
  <c r="A527" i="2"/>
  <c r="F526" i="2"/>
  <c r="C526" i="2"/>
  <c r="B526" i="2"/>
  <c r="D526" i="2" s="1"/>
  <c r="A526" i="2"/>
  <c r="F525" i="2"/>
  <c r="D525" i="2"/>
  <c r="C525" i="2"/>
  <c r="B525" i="2"/>
  <c r="A525" i="2"/>
  <c r="F524" i="2"/>
  <c r="C524" i="2"/>
  <c r="B524" i="2"/>
  <c r="D524" i="2" s="1"/>
  <c r="A524" i="2"/>
  <c r="F523" i="2"/>
  <c r="C523" i="2"/>
  <c r="B523" i="2"/>
  <c r="D523" i="2" s="1"/>
  <c r="A523" i="2"/>
  <c r="F522" i="2"/>
  <c r="D522" i="2"/>
  <c r="C522" i="2"/>
  <c r="B522" i="2"/>
  <c r="A522" i="2"/>
  <c r="F521" i="2"/>
  <c r="D521" i="2"/>
  <c r="C521" i="2"/>
  <c r="B521" i="2"/>
  <c r="A521" i="2"/>
  <c r="F520" i="2"/>
  <c r="C520" i="2"/>
  <c r="B520" i="2"/>
  <c r="D520" i="2" s="1"/>
  <c r="A520" i="2"/>
  <c r="F519" i="2"/>
  <c r="C519" i="2"/>
  <c r="B519" i="2"/>
  <c r="D519" i="2" s="1"/>
  <c r="A519" i="2"/>
  <c r="F518" i="2"/>
  <c r="C518" i="2"/>
  <c r="B518" i="2"/>
  <c r="D518" i="2" s="1"/>
  <c r="A518" i="2"/>
  <c r="F517" i="2"/>
  <c r="D517" i="2"/>
  <c r="C517" i="2"/>
  <c r="B517" i="2"/>
  <c r="A517" i="2"/>
  <c r="F516" i="2"/>
  <c r="C516" i="2"/>
  <c r="B516" i="2"/>
  <c r="D516" i="2" s="1"/>
  <c r="A516" i="2"/>
  <c r="F515" i="2"/>
  <c r="C515" i="2"/>
  <c r="B515" i="2"/>
  <c r="D515" i="2" s="1"/>
  <c r="A515" i="2"/>
  <c r="F514" i="2"/>
  <c r="D514" i="2"/>
  <c r="C514" i="2"/>
  <c r="B514" i="2"/>
  <c r="A514" i="2"/>
  <c r="F513" i="2"/>
  <c r="D513" i="2"/>
  <c r="C513" i="2"/>
  <c r="B513" i="2"/>
  <c r="A513" i="2"/>
  <c r="F512" i="2"/>
  <c r="C512" i="2"/>
  <c r="B512" i="2"/>
  <c r="D512" i="2" s="1"/>
  <c r="A512" i="2"/>
  <c r="F511" i="2"/>
  <c r="C511" i="2"/>
  <c r="B511" i="2"/>
  <c r="D511" i="2" s="1"/>
  <c r="A511" i="2"/>
  <c r="F510" i="2"/>
  <c r="C510" i="2"/>
  <c r="B510" i="2"/>
  <c r="D510" i="2" s="1"/>
  <c r="A510" i="2"/>
  <c r="F509" i="2"/>
  <c r="D509" i="2"/>
  <c r="C509" i="2"/>
  <c r="B509" i="2"/>
  <c r="A509" i="2"/>
  <c r="F508" i="2"/>
  <c r="C508" i="2"/>
  <c r="B508" i="2"/>
  <c r="D508" i="2" s="1"/>
  <c r="A508" i="2"/>
  <c r="F507" i="2"/>
  <c r="C507" i="2"/>
  <c r="B507" i="2"/>
  <c r="D507" i="2" s="1"/>
  <c r="A507" i="2"/>
  <c r="F506" i="2"/>
  <c r="D506" i="2"/>
  <c r="C506" i="2"/>
  <c r="B506" i="2"/>
  <c r="A506" i="2"/>
  <c r="F505" i="2"/>
  <c r="D505" i="2"/>
  <c r="C505" i="2"/>
  <c r="B505" i="2"/>
  <c r="A505" i="2"/>
  <c r="F504" i="2"/>
  <c r="C504" i="2"/>
  <c r="B504" i="2"/>
  <c r="D504" i="2" s="1"/>
  <c r="A504" i="2"/>
  <c r="F503" i="2"/>
  <c r="C503" i="2"/>
  <c r="B503" i="2"/>
  <c r="D503" i="2" s="1"/>
  <c r="A503" i="2"/>
  <c r="F502" i="2"/>
  <c r="D502" i="2"/>
  <c r="C502" i="2"/>
  <c r="B502" i="2"/>
  <c r="A502" i="2"/>
  <c r="F501" i="2"/>
  <c r="D501" i="2"/>
  <c r="C501" i="2"/>
  <c r="B501" i="2"/>
  <c r="A501" i="2"/>
  <c r="F500" i="2"/>
  <c r="C500" i="2"/>
  <c r="B500" i="2"/>
  <c r="D500" i="2" s="1"/>
  <c r="A500" i="2"/>
  <c r="F499" i="2"/>
  <c r="C499" i="2"/>
  <c r="B499" i="2"/>
  <c r="D499" i="2" s="1"/>
  <c r="A499" i="2"/>
  <c r="F498" i="2"/>
  <c r="D498" i="2"/>
  <c r="C498" i="2"/>
  <c r="B498" i="2"/>
  <c r="A498" i="2"/>
  <c r="F497" i="2"/>
  <c r="D497" i="2"/>
  <c r="C497" i="2"/>
  <c r="B497" i="2"/>
  <c r="A497" i="2"/>
  <c r="F496" i="2"/>
  <c r="C496" i="2"/>
  <c r="B496" i="2"/>
  <c r="D496" i="2" s="1"/>
  <c r="A496" i="2"/>
  <c r="F495" i="2"/>
  <c r="C495" i="2"/>
  <c r="B495" i="2"/>
  <c r="D495" i="2" s="1"/>
  <c r="A495" i="2"/>
  <c r="F494" i="2"/>
  <c r="D494" i="2"/>
  <c r="C494" i="2"/>
  <c r="B494" i="2"/>
  <c r="A494" i="2"/>
  <c r="F493" i="2"/>
  <c r="D493" i="2"/>
  <c r="C493" i="2"/>
  <c r="B493" i="2"/>
  <c r="A493" i="2"/>
  <c r="F492" i="2"/>
  <c r="C492" i="2"/>
  <c r="B492" i="2"/>
  <c r="D492" i="2" s="1"/>
  <c r="A492" i="2"/>
  <c r="F491" i="2"/>
  <c r="C491" i="2"/>
  <c r="B491" i="2"/>
  <c r="D491" i="2" s="1"/>
  <c r="A491" i="2"/>
  <c r="F490" i="2"/>
  <c r="D490" i="2"/>
  <c r="C490" i="2"/>
  <c r="B490" i="2"/>
  <c r="A490" i="2"/>
  <c r="F489" i="2"/>
  <c r="D489" i="2"/>
  <c r="C489" i="2"/>
  <c r="B489" i="2"/>
  <c r="A489" i="2"/>
  <c r="F488" i="2"/>
  <c r="C488" i="2"/>
  <c r="B488" i="2"/>
  <c r="D488" i="2" s="1"/>
  <c r="A488" i="2"/>
  <c r="F487" i="2"/>
  <c r="C487" i="2"/>
  <c r="B487" i="2"/>
  <c r="D487" i="2" s="1"/>
  <c r="A487" i="2"/>
  <c r="F486" i="2"/>
  <c r="D486" i="2"/>
  <c r="C486" i="2"/>
  <c r="B486" i="2"/>
  <c r="A486" i="2"/>
  <c r="F485" i="2"/>
  <c r="D485" i="2"/>
  <c r="C485" i="2"/>
  <c r="B485" i="2"/>
  <c r="A485" i="2"/>
  <c r="F484" i="2"/>
  <c r="C484" i="2"/>
  <c r="B484" i="2"/>
  <c r="D484" i="2" s="1"/>
  <c r="A484" i="2"/>
  <c r="F483" i="2"/>
  <c r="C483" i="2"/>
  <c r="B483" i="2"/>
  <c r="D483" i="2" s="1"/>
  <c r="A483" i="2"/>
  <c r="F482" i="2"/>
  <c r="D482" i="2"/>
  <c r="C482" i="2"/>
  <c r="B482" i="2"/>
  <c r="A482" i="2"/>
  <c r="F481" i="2"/>
  <c r="D481" i="2"/>
  <c r="C481" i="2"/>
  <c r="B481" i="2"/>
  <c r="A481" i="2"/>
  <c r="F480" i="2"/>
  <c r="D480" i="2"/>
  <c r="C480" i="2"/>
  <c r="B480" i="2"/>
  <c r="A480" i="2"/>
  <c r="F479" i="2"/>
  <c r="C479" i="2"/>
  <c r="B479" i="2"/>
  <c r="D479" i="2" s="1"/>
  <c r="A479" i="2"/>
  <c r="F478" i="2"/>
  <c r="D478" i="2"/>
  <c r="C478" i="2"/>
  <c r="B478" i="2"/>
  <c r="A478" i="2"/>
  <c r="F477" i="2"/>
  <c r="D477" i="2"/>
  <c r="C477" i="2"/>
  <c r="B477" i="2"/>
  <c r="A477" i="2"/>
  <c r="F476" i="2"/>
  <c r="C476" i="2"/>
  <c r="B476" i="2"/>
  <c r="D476" i="2" s="1"/>
  <c r="A476" i="2"/>
  <c r="F475" i="2"/>
  <c r="C475" i="2"/>
  <c r="B475" i="2"/>
  <c r="D475" i="2" s="1"/>
  <c r="A475" i="2"/>
  <c r="F474" i="2"/>
  <c r="D474" i="2"/>
  <c r="C474" i="2"/>
  <c r="B474" i="2"/>
  <c r="A474" i="2"/>
  <c r="F473" i="2"/>
  <c r="D473" i="2"/>
  <c r="C473" i="2"/>
  <c r="B473" i="2"/>
  <c r="A473" i="2"/>
  <c r="F472" i="2"/>
  <c r="D472" i="2"/>
  <c r="C472" i="2"/>
  <c r="B472" i="2"/>
  <c r="A472" i="2"/>
  <c r="F471" i="2"/>
  <c r="C471" i="2"/>
  <c r="B471" i="2"/>
  <c r="D471" i="2" s="1"/>
  <c r="A471" i="2"/>
  <c r="F470" i="2"/>
  <c r="D470" i="2"/>
  <c r="C470" i="2"/>
  <c r="B470" i="2"/>
  <c r="A470" i="2"/>
  <c r="F469" i="2"/>
  <c r="D469" i="2"/>
  <c r="C469" i="2"/>
  <c r="B469" i="2"/>
  <c r="A469" i="2"/>
  <c r="F468" i="2"/>
  <c r="C468" i="2"/>
  <c r="B468" i="2"/>
  <c r="D468" i="2" s="1"/>
  <c r="A468" i="2"/>
  <c r="F467" i="2"/>
  <c r="C467" i="2"/>
  <c r="B467" i="2"/>
  <c r="D467" i="2" s="1"/>
  <c r="A467" i="2"/>
  <c r="F466" i="2"/>
  <c r="D466" i="2"/>
  <c r="C466" i="2"/>
  <c r="B466" i="2"/>
  <c r="A466" i="2"/>
  <c r="F465" i="2"/>
  <c r="D465" i="2"/>
  <c r="C465" i="2"/>
  <c r="B465" i="2"/>
  <c r="A465" i="2"/>
  <c r="F464" i="2"/>
  <c r="D464" i="2"/>
  <c r="C464" i="2"/>
  <c r="B464" i="2"/>
  <c r="A464" i="2"/>
  <c r="F463" i="2"/>
  <c r="C463" i="2"/>
  <c r="B463" i="2"/>
  <c r="D463" i="2" s="1"/>
  <c r="A463" i="2"/>
  <c r="F462" i="2"/>
  <c r="D462" i="2"/>
  <c r="C462" i="2"/>
  <c r="B462" i="2"/>
  <c r="A462" i="2"/>
  <c r="F461" i="2"/>
  <c r="D461" i="2"/>
  <c r="C461" i="2"/>
  <c r="B461" i="2"/>
  <c r="A461" i="2"/>
  <c r="F460" i="2"/>
  <c r="C460" i="2"/>
  <c r="B460" i="2"/>
  <c r="D460" i="2" s="1"/>
  <c r="A460" i="2"/>
  <c r="F459" i="2"/>
  <c r="C459" i="2"/>
  <c r="B459" i="2"/>
  <c r="D459" i="2" s="1"/>
  <c r="A459" i="2"/>
  <c r="F458" i="2"/>
  <c r="D458" i="2"/>
  <c r="C458" i="2"/>
  <c r="B458" i="2"/>
  <c r="A458" i="2"/>
  <c r="F457" i="2"/>
  <c r="D457" i="2"/>
  <c r="C457" i="2"/>
  <c r="B457" i="2"/>
  <c r="A457" i="2"/>
  <c r="F456" i="2"/>
  <c r="D456" i="2"/>
  <c r="C456" i="2"/>
  <c r="B456" i="2"/>
  <c r="A456" i="2"/>
  <c r="F455" i="2"/>
  <c r="C455" i="2"/>
  <c r="B455" i="2"/>
  <c r="D455" i="2" s="1"/>
  <c r="A455" i="2"/>
  <c r="F454" i="2"/>
  <c r="D454" i="2"/>
  <c r="C454" i="2"/>
  <c r="B454" i="2"/>
  <c r="A454" i="2"/>
  <c r="F453" i="2"/>
  <c r="D453" i="2"/>
  <c r="C453" i="2"/>
  <c r="B453" i="2"/>
  <c r="A453" i="2"/>
  <c r="F452" i="2"/>
  <c r="C452" i="2"/>
  <c r="B452" i="2"/>
  <c r="D452" i="2" s="1"/>
  <c r="A452" i="2"/>
  <c r="F451" i="2"/>
  <c r="C451" i="2"/>
  <c r="B451" i="2"/>
  <c r="D451" i="2" s="1"/>
  <c r="A451" i="2"/>
  <c r="F450" i="2"/>
  <c r="D450" i="2"/>
  <c r="C450" i="2"/>
  <c r="B450" i="2"/>
  <c r="A450" i="2"/>
  <c r="F449" i="2"/>
  <c r="D449" i="2"/>
  <c r="C449" i="2"/>
  <c r="B449" i="2"/>
  <c r="A449" i="2"/>
  <c r="F448" i="2"/>
  <c r="D448" i="2"/>
  <c r="C448" i="2"/>
  <c r="B448" i="2"/>
  <c r="A448" i="2"/>
  <c r="F447" i="2"/>
  <c r="C447" i="2"/>
  <c r="B447" i="2"/>
  <c r="D447" i="2" s="1"/>
  <c r="A447" i="2"/>
  <c r="F446" i="2"/>
  <c r="D446" i="2"/>
  <c r="C446" i="2"/>
  <c r="B446" i="2"/>
  <c r="A446" i="2"/>
  <c r="F445" i="2"/>
  <c r="D445" i="2"/>
  <c r="C445" i="2"/>
  <c r="B445" i="2"/>
  <c r="A445" i="2"/>
  <c r="F444" i="2"/>
  <c r="C444" i="2"/>
  <c r="B444" i="2"/>
  <c r="D444" i="2" s="1"/>
  <c r="A444" i="2"/>
  <c r="F443" i="2"/>
  <c r="C443" i="2"/>
  <c r="B443" i="2"/>
  <c r="D443" i="2" s="1"/>
  <c r="A443" i="2"/>
  <c r="F442" i="2"/>
  <c r="D442" i="2"/>
  <c r="C442" i="2"/>
  <c r="B442" i="2"/>
  <c r="A442" i="2"/>
  <c r="F441" i="2"/>
  <c r="D441" i="2"/>
  <c r="C441" i="2"/>
  <c r="B441" i="2"/>
  <c r="A441" i="2"/>
  <c r="F440" i="2"/>
  <c r="D440" i="2"/>
  <c r="C440" i="2"/>
  <c r="B440" i="2"/>
  <c r="A440" i="2"/>
  <c r="F439" i="2"/>
  <c r="C439" i="2"/>
  <c r="B439" i="2"/>
  <c r="D439" i="2" s="1"/>
  <c r="A439" i="2"/>
  <c r="F438" i="2"/>
  <c r="D438" i="2"/>
  <c r="C438" i="2"/>
  <c r="B438" i="2"/>
  <c r="A438" i="2"/>
  <c r="F437" i="2"/>
  <c r="D437" i="2"/>
  <c r="C437" i="2"/>
  <c r="B437" i="2"/>
  <c r="A437" i="2"/>
  <c r="F436" i="2"/>
  <c r="C436" i="2"/>
  <c r="B436" i="2"/>
  <c r="D436" i="2" s="1"/>
  <c r="A436" i="2"/>
  <c r="F435" i="2"/>
  <c r="C435" i="2"/>
  <c r="B435" i="2"/>
  <c r="D435" i="2" s="1"/>
  <c r="A435" i="2"/>
  <c r="F434" i="2"/>
  <c r="D434" i="2"/>
  <c r="C434" i="2"/>
  <c r="B434" i="2"/>
  <c r="A434" i="2"/>
  <c r="F433" i="2"/>
  <c r="C433" i="2"/>
  <c r="B433" i="2"/>
  <c r="A433" i="2"/>
  <c r="F432" i="2"/>
  <c r="D432" i="2"/>
  <c r="C432" i="2"/>
  <c r="B432" i="2"/>
  <c r="A432" i="2"/>
  <c r="F431" i="2"/>
  <c r="C431" i="2"/>
  <c r="B431" i="2"/>
  <c r="D431" i="2" s="1"/>
  <c r="A431" i="2"/>
  <c r="F430" i="2"/>
  <c r="D430" i="2"/>
  <c r="C430" i="2"/>
  <c r="B430" i="2"/>
  <c r="A430" i="2"/>
  <c r="F429" i="2"/>
  <c r="D429" i="2"/>
  <c r="C429" i="2"/>
  <c r="B429" i="2"/>
  <c r="A429" i="2"/>
  <c r="F428" i="2"/>
  <c r="D428" i="2"/>
  <c r="C428" i="2"/>
  <c r="B428" i="2"/>
  <c r="A428" i="2"/>
  <c r="F427" i="2"/>
  <c r="D427" i="2"/>
  <c r="C427" i="2"/>
  <c r="B427" i="2"/>
  <c r="A427" i="2"/>
  <c r="F426" i="2"/>
  <c r="C426" i="2"/>
  <c r="B426" i="2"/>
  <c r="D426" i="2" s="1"/>
  <c r="A426" i="2"/>
  <c r="F425" i="2"/>
  <c r="D425" i="2"/>
  <c r="C425" i="2"/>
  <c r="B425" i="2"/>
  <c r="A425" i="2"/>
  <c r="F424" i="2"/>
  <c r="D424" i="2"/>
  <c r="C424" i="2"/>
  <c r="B424" i="2"/>
  <c r="A424" i="2"/>
  <c r="F423" i="2"/>
  <c r="C423" i="2"/>
  <c r="B423" i="2"/>
  <c r="D423" i="2" s="1"/>
  <c r="A423" i="2"/>
  <c r="F422" i="2"/>
  <c r="D422" i="2"/>
  <c r="C422" i="2"/>
  <c r="B422" i="2"/>
  <c r="A422" i="2"/>
  <c r="F421" i="2"/>
  <c r="D421" i="2"/>
  <c r="C421" i="2"/>
  <c r="B421" i="2"/>
  <c r="A421" i="2"/>
  <c r="F420" i="2"/>
  <c r="D420" i="2"/>
  <c r="C420" i="2"/>
  <c r="B420" i="2"/>
  <c r="A420" i="2"/>
  <c r="F419" i="2"/>
  <c r="D419" i="2"/>
  <c r="C419" i="2"/>
  <c r="B419" i="2"/>
  <c r="A419" i="2"/>
  <c r="F418" i="2"/>
  <c r="D418" i="2"/>
  <c r="C418" i="2"/>
  <c r="B418" i="2"/>
  <c r="A418" i="2"/>
  <c r="F417" i="2"/>
  <c r="D417" i="2"/>
  <c r="C417" i="2"/>
  <c r="B417" i="2"/>
  <c r="A417" i="2"/>
  <c r="VN416" i="2"/>
  <c r="VI416" i="2"/>
  <c r="VD416" i="2"/>
  <c r="UY416" i="2"/>
  <c r="UT416" i="2"/>
  <c r="UO416" i="2"/>
  <c r="UJ416" i="2"/>
  <c r="UE416" i="2"/>
  <c r="TZ416" i="2"/>
  <c r="TU416" i="2"/>
  <c r="TP416" i="2"/>
  <c r="TK416" i="2"/>
  <c r="TF416" i="2"/>
  <c r="TA416" i="2"/>
  <c r="SV416" i="2"/>
  <c r="SQ416" i="2"/>
  <c r="SL416" i="2"/>
  <c r="SG416" i="2"/>
  <c r="SB416" i="2"/>
  <c r="RW416" i="2"/>
  <c r="F416" i="2"/>
  <c r="D416" i="2"/>
  <c r="C416" i="2"/>
  <c r="B416" i="2"/>
  <c r="A416" i="2"/>
  <c r="F415" i="2"/>
  <c r="D415" i="2"/>
  <c r="C415" i="2"/>
  <c r="B415" i="2"/>
  <c r="A415" i="2"/>
  <c r="F414" i="2"/>
  <c r="C414" i="2"/>
  <c r="B414" i="2"/>
  <c r="D414" i="2" s="1"/>
  <c r="A414" i="2"/>
  <c r="F413" i="2"/>
  <c r="D413" i="2"/>
  <c r="C413" i="2"/>
  <c r="B413" i="2"/>
  <c r="A413" i="2"/>
  <c r="F412" i="2"/>
  <c r="D412" i="2"/>
  <c r="C412" i="2"/>
  <c r="B412" i="2"/>
  <c r="A412" i="2"/>
  <c r="F411" i="2"/>
  <c r="D411" i="2"/>
  <c r="C411" i="2"/>
  <c r="B411" i="2"/>
  <c r="A411" i="2"/>
  <c r="F410" i="2"/>
  <c r="D410" i="2"/>
  <c r="C410" i="2"/>
  <c r="B410" i="2"/>
  <c r="A410" i="2"/>
  <c r="F409" i="2"/>
  <c r="D409" i="2"/>
  <c r="C409" i="2"/>
  <c r="B409" i="2"/>
  <c r="A409" i="2"/>
  <c r="F408" i="2"/>
  <c r="D408" i="2"/>
  <c r="C408" i="2"/>
  <c r="B408" i="2"/>
  <c r="A408" i="2"/>
  <c r="F407" i="2"/>
  <c r="D407" i="2"/>
  <c r="C407" i="2"/>
  <c r="B407" i="2"/>
  <c r="A407" i="2"/>
  <c r="F406" i="2"/>
  <c r="D406" i="2"/>
  <c r="C406" i="2"/>
  <c r="B406" i="2"/>
  <c r="A406" i="2"/>
  <c r="F405" i="2"/>
  <c r="D405" i="2"/>
  <c r="C405" i="2"/>
  <c r="B405" i="2"/>
  <c r="A405" i="2"/>
  <c r="F404" i="2"/>
  <c r="D404" i="2"/>
  <c r="C404" i="2"/>
  <c r="B404" i="2"/>
  <c r="A404" i="2"/>
  <c r="F403" i="2"/>
  <c r="C403" i="2"/>
  <c r="B403" i="2"/>
  <c r="D403" i="2" s="1"/>
  <c r="A403" i="2"/>
  <c r="F402" i="2"/>
  <c r="C402" i="2"/>
  <c r="B402" i="2"/>
  <c r="D402" i="2" s="1"/>
  <c r="A402" i="2"/>
  <c r="F401" i="2"/>
  <c r="D401" i="2"/>
  <c r="C401" i="2"/>
  <c r="B401" i="2"/>
  <c r="A401" i="2"/>
  <c r="F400" i="2"/>
  <c r="D400" i="2"/>
  <c r="C400" i="2"/>
  <c r="B400" i="2"/>
  <c r="A400" i="2"/>
  <c r="F399" i="2"/>
  <c r="D399" i="2"/>
  <c r="C399" i="2"/>
  <c r="B399" i="2"/>
  <c r="A399" i="2"/>
  <c r="F398" i="2"/>
  <c r="C398" i="2"/>
  <c r="B398" i="2"/>
  <c r="D398" i="2" s="1"/>
  <c r="A398" i="2"/>
  <c r="F397" i="2"/>
  <c r="D397" i="2"/>
  <c r="C397" i="2"/>
  <c r="B397" i="2"/>
  <c r="A397" i="2"/>
  <c r="F396" i="2"/>
  <c r="D396" i="2"/>
  <c r="C396" i="2"/>
  <c r="B396" i="2"/>
  <c r="A396" i="2"/>
  <c r="F395" i="2"/>
  <c r="D395" i="2"/>
  <c r="C395" i="2"/>
  <c r="B395" i="2"/>
  <c r="A395" i="2"/>
  <c r="F394" i="2"/>
  <c r="D394" i="2"/>
  <c r="C394" i="2"/>
  <c r="B394" i="2"/>
  <c r="A394" i="2"/>
  <c r="F393" i="2"/>
  <c r="D393" i="2"/>
  <c r="C393" i="2"/>
  <c r="B393" i="2"/>
  <c r="A393" i="2"/>
  <c r="F392" i="2"/>
  <c r="D392" i="2"/>
  <c r="C392" i="2"/>
  <c r="B392" i="2"/>
  <c r="A392" i="2"/>
  <c r="F391" i="2"/>
  <c r="D391" i="2"/>
  <c r="C391" i="2"/>
  <c r="B391" i="2"/>
  <c r="A391" i="2"/>
  <c r="F390" i="2"/>
  <c r="D390" i="2"/>
  <c r="C390" i="2"/>
  <c r="B390" i="2"/>
  <c r="A390" i="2"/>
  <c r="F389" i="2"/>
  <c r="C389" i="2"/>
  <c r="B389" i="2"/>
  <c r="A389" i="2"/>
  <c r="F388" i="2"/>
  <c r="D388" i="2"/>
  <c r="C388" i="2"/>
  <c r="B388" i="2"/>
  <c r="A388" i="2"/>
  <c r="F387" i="2"/>
  <c r="D387" i="2"/>
  <c r="C387" i="2"/>
  <c r="B387" i="2"/>
  <c r="A387" i="2"/>
  <c r="F386" i="2"/>
  <c r="D386" i="2"/>
  <c r="C386" i="2"/>
  <c r="B386" i="2"/>
  <c r="A386" i="2"/>
  <c r="F385" i="2"/>
  <c r="C385" i="2"/>
  <c r="B385" i="2"/>
  <c r="D385" i="2" s="1"/>
  <c r="A385" i="2"/>
  <c r="F384" i="2"/>
  <c r="D384" i="2"/>
  <c r="C384" i="2"/>
  <c r="B384" i="2"/>
  <c r="A384" i="2"/>
  <c r="F383" i="2"/>
  <c r="D383" i="2"/>
  <c r="C383" i="2"/>
  <c r="B383" i="2"/>
  <c r="A383" i="2"/>
  <c r="F382" i="2"/>
  <c r="C382" i="2"/>
  <c r="B382" i="2"/>
  <c r="D382" i="2" s="1"/>
  <c r="A382" i="2"/>
  <c r="F381" i="2"/>
  <c r="D381" i="2"/>
  <c r="C381" i="2"/>
  <c r="B381" i="2"/>
  <c r="A381" i="2"/>
  <c r="F380" i="2"/>
  <c r="D380" i="2"/>
  <c r="C380" i="2"/>
  <c r="B380" i="2"/>
  <c r="A380" i="2"/>
  <c r="F379" i="2"/>
  <c r="D379" i="2"/>
  <c r="C379" i="2"/>
  <c r="B379" i="2"/>
  <c r="A379" i="2"/>
  <c r="F378" i="2"/>
  <c r="D378" i="2"/>
  <c r="C378" i="2"/>
  <c r="B378" i="2"/>
  <c r="A378" i="2"/>
  <c r="F377" i="2"/>
  <c r="D377" i="2"/>
  <c r="C377" i="2"/>
  <c r="B377" i="2"/>
  <c r="A377" i="2"/>
  <c r="F376" i="2"/>
  <c r="D376" i="2"/>
  <c r="C376" i="2"/>
  <c r="B376" i="2"/>
  <c r="A376" i="2"/>
  <c r="F375" i="2"/>
  <c r="D375" i="2"/>
  <c r="C375" i="2"/>
  <c r="B375" i="2"/>
  <c r="A375" i="2"/>
  <c r="F374" i="2"/>
  <c r="D374" i="2"/>
  <c r="C374" i="2"/>
  <c r="B374" i="2"/>
  <c r="A374" i="2"/>
  <c r="F373" i="2"/>
  <c r="D373" i="2"/>
  <c r="C373" i="2"/>
  <c r="B373" i="2"/>
  <c r="A373" i="2"/>
  <c r="F372" i="2"/>
  <c r="D372" i="2"/>
  <c r="C372" i="2"/>
  <c r="B372" i="2"/>
  <c r="A372" i="2"/>
  <c r="F371" i="2"/>
  <c r="D371" i="2"/>
  <c r="C371" i="2"/>
  <c r="B371" i="2"/>
  <c r="A371" i="2"/>
  <c r="F370" i="2"/>
  <c r="D370" i="2"/>
  <c r="C370" i="2"/>
  <c r="B370" i="2"/>
  <c r="A370" i="2"/>
  <c r="F369" i="2"/>
  <c r="D369" i="2"/>
  <c r="C369" i="2"/>
  <c r="B369" i="2"/>
  <c r="A369" i="2"/>
  <c r="F368" i="2"/>
  <c r="D368" i="2"/>
  <c r="C368" i="2"/>
  <c r="B368" i="2"/>
  <c r="A368" i="2"/>
  <c r="F367" i="2"/>
  <c r="D367" i="2"/>
  <c r="C367" i="2"/>
  <c r="B367" i="2"/>
  <c r="A367" i="2"/>
  <c r="F366" i="2"/>
  <c r="D366" i="2"/>
  <c r="C366" i="2"/>
  <c r="B366" i="2"/>
  <c r="A366" i="2"/>
  <c r="F365" i="2"/>
  <c r="D365" i="2"/>
  <c r="C365" i="2"/>
  <c r="B365" i="2"/>
  <c r="A365" i="2"/>
  <c r="F364" i="2"/>
  <c r="C364" i="2"/>
  <c r="B364" i="2"/>
  <c r="A364" i="2"/>
  <c r="F363" i="2"/>
  <c r="D363" i="2"/>
  <c r="C363" i="2"/>
  <c r="B363" i="2"/>
  <c r="A363" i="2"/>
  <c r="F362" i="2"/>
  <c r="D362" i="2"/>
  <c r="C362" i="2"/>
  <c r="B362" i="2"/>
  <c r="A362" i="2"/>
  <c r="F361" i="2"/>
  <c r="C361" i="2"/>
  <c r="B361" i="2"/>
  <c r="D361" i="2" s="1"/>
  <c r="A361" i="2"/>
  <c r="F360" i="2"/>
  <c r="C360" i="2"/>
  <c r="B360" i="2"/>
  <c r="A360" i="2"/>
  <c r="F359" i="2"/>
  <c r="D359" i="2"/>
  <c r="C359" i="2"/>
  <c r="B359" i="2"/>
  <c r="A359" i="2"/>
  <c r="F358" i="2"/>
  <c r="D358" i="2"/>
  <c r="C358" i="2"/>
  <c r="B358" i="2"/>
  <c r="A358" i="2"/>
  <c r="F357" i="2"/>
  <c r="C357" i="2"/>
  <c r="B357" i="2"/>
  <c r="A357" i="2"/>
  <c r="F356" i="2"/>
  <c r="D356" i="2"/>
  <c r="C356" i="2"/>
  <c r="B356" i="2"/>
  <c r="A356" i="2"/>
  <c r="F355" i="2"/>
  <c r="C355" i="2"/>
  <c r="B355" i="2"/>
  <c r="A355" i="2"/>
  <c r="F354" i="2"/>
  <c r="C354" i="2"/>
  <c r="B354" i="2"/>
  <c r="D354" i="2" s="1"/>
  <c r="A354" i="2"/>
  <c r="F353" i="2"/>
  <c r="C353" i="2"/>
  <c r="B353" i="2"/>
  <c r="D353" i="2" s="1"/>
  <c r="A353" i="2"/>
  <c r="F352" i="2"/>
  <c r="D352" i="2"/>
  <c r="C352" i="2"/>
  <c r="B352" i="2"/>
  <c r="A352" i="2"/>
  <c r="F351" i="2"/>
  <c r="D351" i="2"/>
  <c r="C351" i="2"/>
  <c r="B351" i="2"/>
  <c r="A351" i="2"/>
  <c r="F350" i="2"/>
  <c r="D350" i="2"/>
  <c r="C350" i="2"/>
  <c r="B350" i="2"/>
  <c r="A350" i="2"/>
  <c r="F349" i="2"/>
  <c r="C349" i="2"/>
  <c r="B349" i="2"/>
  <c r="D349" i="2" s="1"/>
  <c r="A349" i="2"/>
  <c r="F348" i="2"/>
  <c r="D348" i="2"/>
  <c r="C348" i="2"/>
  <c r="B348" i="2"/>
  <c r="A348" i="2"/>
  <c r="F347" i="2"/>
  <c r="D347" i="2"/>
  <c r="C347" i="2"/>
  <c r="B347" i="2"/>
  <c r="A347" i="2"/>
  <c r="F346" i="2"/>
  <c r="D346" i="2"/>
  <c r="C346" i="2"/>
  <c r="B346" i="2"/>
  <c r="A346" i="2"/>
  <c r="F345" i="2"/>
  <c r="C345" i="2"/>
  <c r="B345" i="2"/>
  <c r="D345" i="2" s="1"/>
  <c r="A345" i="2"/>
  <c r="AGR344" i="2"/>
  <c r="AGM344" i="2"/>
  <c r="AGH344" i="2"/>
  <c r="AGC344" i="2"/>
  <c r="AFX344" i="2"/>
  <c r="AFS344" i="2"/>
  <c r="AFN344" i="2"/>
  <c r="AFI344" i="2"/>
  <c r="AFD344" i="2"/>
  <c r="AEY344" i="2"/>
  <c r="AET344" i="2"/>
  <c r="AEO344" i="2"/>
  <c r="AEJ344" i="2"/>
  <c r="AEE344" i="2"/>
  <c r="ADZ344" i="2"/>
  <c r="ADU344" i="2"/>
  <c r="ADP344" i="2"/>
  <c r="ADK344" i="2"/>
  <c r="ADF344" i="2"/>
  <c r="ADA344" i="2"/>
  <c r="ACV344" i="2"/>
  <c r="ACQ344" i="2"/>
  <c r="ACL344" i="2"/>
  <c r="ACG344" i="2"/>
  <c r="ACB344" i="2"/>
  <c r="ABW344" i="2"/>
  <c r="ABR344" i="2"/>
  <c r="ABM344" i="2"/>
  <c r="ABH344" i="2"/>
  <c r="ABC344" i="2"/>
  <c r="F344" i="2"/>
  <c r="D344" i="2"/>
  <c r="C344" i="2"/>
  <c r="B344" i="2"/>
  <c r="A344" i="2"/>
  <c r="F343" i="2"/>
  <c r="C343" i="2"/>
  <c r="B343" i="2"/>
  <c r="A343" i="2"/>
  <c r="F342" i="2"/>
  <c r="C342" i="2"/>
  <c r="B342" i="2"/>
  <c r="D342" i="2" s="1"/>
  <c r="A342" i="2"/>
  <c r="F341" i="2"/>
  <c r="D341" i="2"/>
  <c r="C341" i="2"/>
  <c r="B341" i="2"/>
  <c r="A341" i="2"/>
  <c r="F340" i="2"/>
  <c r="D340" i="2"/>
  <c r="C340" i="2"/>
  <c r="B340" i="2"/>
  <c r="A340" i="2"/>
  <c r="F339" i="2"/>
  <c r="D339" i="2"/>
  <c r="C339" i="2"/>
  <c r="B339" i="2"/>
  <c r="A339" i="2"/>
  <c r="F338" i="2"/>
  <c r="C338" i="2"/>
  <c r="B338" i="2"/>
  <c r="D338" i="2" s="1"/>
  <c r="A338" i="2"/>
  <c r="F337" i="2"/>
  <c r="D337" i="2"/>
  <c r="C337" i="2"/>
  <c r="B337" i="2"/>
  <c r="A337" i="2"/>
  <c r="F336" i="2"/>
  <c r="D336" i="2"/>
  <c r="C336" i="2"/>
  <c r="B336" i="2"/>
  <c r="A336" i="2"/>
  <c r="F335" i="2"/>
  <c r="D335" i="2"/>
  <c r="C335" i="2"/>
  <c r="B335" i="2"/>
  <c r="A335" i="2"/>
  <c r="F334" i="2"/>
  <c r="C334" i="2"/>
  <c r="B334" i="2"/>
  <c r="D334" i="2" s="1"/>
  <c r="A334" i="2"/>
  <c r="F333" i="2"/>
  <c r="D333" i="2"/>
  <c r="C333" i="2"/>
  <c r="B333" i="2"/>
  <c r="A333" i="2"/>
  <c r="F332" i="2"/>
  <c r="D332" i="2"/>
  <c r="C332" i="2"/>
  <c r="B332" i="2"/>
  <c r="A332" i="2"/>
  <c r="F331" i="2"/>
  <c r="C331" i="2"/>
  <c r="B331" i="2"/>
  <c r="D331" i="2" s="1"/>
  <c r="A331" i="2"/>
  <c r="F330" i="2"/>
  <c r="C330" i="2"/>
  <c r="B330" i="2"/>
  <c r="D330" i="2" s="1"/>
  <c r="A330" i="2"/>
  <c r="F329" i="2"/>
  <c r="D329" i="2"/>
  <c r="C329" i="2"/>
  <c r="B329" i="2"/>
  <c r="A329" i="2"/>
  <c r="F328" i="2"/>
  <c r="D328" i="2"/>
  <c r="C328" i="2"/>
  <c r="B328" i="2"/>
  <c r="A328" i="2"/>
  <c r="F327" i="2"/>
  <c r="D327" i="2"/>
  <c r="C327" i="2"/>
  <c r="B327" i="2"/>
  <c r="A327" i="2"/>
  <c r="F326" i="2"/>
  <c r="C326" i="2"/>
  <c r="B326" i="2"/>
  <c r="D326" i="2" s="1"/>
  <c r="A326" i="2"/>
  <c r="F325" i="2"/>
  <c r="D325" i="2"/>
  <c r="C325" i="2"/>
  <c r="B325" i="2"/>
  <c r="A325" i="2"/>
  <c r="F324" i="2"/>
  <c r="D324" i="2"/>
  <c r="C324" i="2"/>
  <c r="B324" i="2"/>
  <c r="A324" i="2"/>
  <c r="F323" i="2"/>
  <c r="D323" i="2"/>
  <c r="C323" i="2"/>
  <c r="B323" i="2"/>
  <c r="A323" i="2"/>
  <c r="F322" i="2"/>
  <c r="C322" i="2"/>
  <c r="B322" i="2"/>
  <c r="D322" i="2" s="1"/>
  <c r="A322" i="2"/>
  <c r="F321" i="2"/>
  <c r="D321" i="2"/>
  <c r="C321" i="2"/>
  <c r="B321" i="2"/>
  <c r="A321" i="2"/>
  <c r="F320" i="2"/>
  <c r="D320" i="2"/>
  <c r="C320" i="2"/>
  <c r="B320" i="2"/>
  <c r="A320" i="2"/>
  <c r="F319" i="2"/>
  <c r="C319" i="2"/>
  <c r="B319" i="2"/>
  <c r="D319" i="2" s="1"/>
  <c r="A319" i="2"/>
  <c r="F318" i="2"/>
  <c r="D318" i="2"/>
  <c r="C318" i="2"/>
  <c r="B318" i="2"/>
  <c r="A318" i="2"/>
  <c r="F317" i="2"/>
  <c r="D317" i="2"/>
  <c r="C317" i="2"/>
  <c r="B317" i="2"/>
  <c r="A317" i="2"/>
  <c r="F316" i="2"/>
  <c r="D316" i="2"/>
  <c r="C316" i="2"/>
  <c r="B316" i="2"/>
  <c r="A316" i="2"/>
  <c r="F315" i="2"/>
  <c r="C315" i="2"/>
  <c r="B315" i="2"/>
  <c r="D315" i="2" s="1"/>
  <c r="A315" i="2"/>
  <c r="F314" i="2"/>
  <c r="D314" i="2"/>
  <c r="C314" i="2"/>
  <c r="B314" i="2"/>
  <c r="A314" i="2"/>
  <c r="F313" i="2"/>
  <c r="D313" i="2"/>
  <c r="C313" i="2"/>
  <c r="B313" i="2"/>
  <c r="A313" i="2"/>
  <c r="F312" i="2"/>
  <c r="D312" i="2"/>
  <c r="C312" i="2"/>
  <c r="B312" i="2"/>
  <c r="A312" i="2"/>
  <c r="F311" i="2"/>
  <c r="C311" i="2"/>
  <c r="B311" i="2"/>
  <c r="D311" i="2" s="1"/>
  <c r="A311" i="2"/>
  <c r="F310" i="2"/>
  <c r="C310" i="2"/>
  <c r="B310" i="2"/>
  <c r="D310" i="2" s="1"/>
  <c r="A310" i="2"/>
  <c r="F309" i="2"/>
  <c r="C309" i="2"/>
  <c r="B309" i="2"/>
  <c r="A309" i="2"/>
  <c r="F308" i="2"/>
  <c r="D308" i="2"/>
  <c r="C308" i="2"/>
  <c r="B308" i="2"/>
  <c r="A308" i="2"/>
  <c r="F307" i="2"/>
  <c r="D307" i="2"/>
  <c r="C307" i="2"/>
  <c r="B307" i="2"/>
  <c r="A307" i="2"/>
  <c r="F306" i="2"/>
  <c r="C306" i="2"/>
  <c r="B306" i="2"/>
  <c r="D306" i="2" s="1"/>
  <c r="A306" i="2"/>
  <c r="F305" i="2"/>
  <c r="C305" i="2"/>
  <c r="B305" i="2"/>
  <c r="D305" i="2" s="1"/>
  <c r="A305" i="2"/>
  <c r="F304" i="2"/>
  <c r="D304" i="2"/>
  <c r="C304" i="2"/>
  <c r="B304" i="2"/>
  <c r="A304" i="2"/>
  <c r="F303" i="2"/>
  <c r="D303" i="2"/>
  <c r="C303" i="2"/>
  <c r="B303" i="2"/>
  <c r="A303" i="2"/>
  <c r="F302" i="2"/>
  <c r="C302" i="2"/>
  <c r="B302" i="2"/>
  <c r="A302" i="2"/>
  <c r="F301" i="2"/>
  <c r="C301" i="2"/>
  <c r="B301" i="2"/>
  <c r="A301" i="2"/>
  <c r="F300" i="2"/>
  <c r="C300" i="2"/>
  <c r="B300" i="2"/>
  <c r="D300" i="2" s="1"/>
  <c r="A300" i="2"/>
  <c r="F299" i="2"/>
  <c r="C299" i="2"/>
  <c r="B299" i="2"/>
  <c r="A299" i="2"/>
  <c r="F298" i="2"/>
  <c r="C298" i="2"/>
  <c r="A298" i="2"/>
  <c r="F297" i="2"/>
  <c r="C297" i="2"/>
  <c r="B297" i="2"/>
  <c r="D297" i="2" s="1"/>
  <c r="A297" i="2"/>
  <c r="F296" i="2"/>
  <c r="C296" i="2"/>
  <c r="A296" i="2"/>
  <c r="Q295" i="2"/>
  <c r="L295" i="2" s="1"/>
  <c r="F295" i="2"/>
  <c r="C295" i="2"/>
  <c r="A295" i="2"/>
  <c r="F294" i="2"/>
  <c r="C294" i="2"/>
  <c r="B294" i="2"/>
  <c r="D294" i="2" s="1"/>
  <c r="A294" i="2"/>
  <c r="F293" i="2"/>
  <c r="D293" i="2"/>
  <c r="C293" i="2"/>
  <c r="B293" i="2"/>
  <c r="A293" i="2"/>
  <c r="F292" i="2"/>
  <c r="D292" i="2"/>
  <c r="C292" i="2"/>
  <c r="B292" i="2"/>
  <c r="A292" i="2"/>
  <c r="F291" i="2"/>
  <c r="C291" i="2"/>
  <c r="B291" i="2"/>
  <c r="D291" i="2" s="1"/>
  <c r="A291" i="2"/>
  <c r="F290" i="2"/>
  <c r="C290" i="2"/>
  <c r="B290" i="2"/>
  <c r="D290" i="2" s="1"/>
  <c r="A290" i="2"/>
  <c r="F289" i="2"/>
  <c r="D289" i="2"/>
  <c r="C289" i="2"/>
  <c r="B289" i="2"/>
  <c r="A289" i="2"/>
  <c r="F288" i="2"/>
  <c r="D288" i="2"/>
  <c r="C288" i="2"/>
  <c r="B288" i="2"/>
  <c r="A288" i="2"/>
  <c r="F287" i="2"/>
  <c r="C287" i="2"/>
  <c r="B287" i="2"/>
  <c r="D287" i="2" s="1"/>
  <c r="A287" i="2"/>
  <c r="F286" i="2"/>
  <c r="C286" i="2"/>
  <c r="B286" i="2"/>
  <c r="D286" i="2" s="1"/>
  <c r="A286" i="2"/>
  <c r="F285" i="2"/>
  <c r="D285" i="2"/>
  <c r="C285" i="2"/>
  <c r="B285" i="2"/>
  <c r="A285" i="2"/>
  <c r="F284" i="2"/>
  <c r="D284" i="2"/>
  <c r="C284" i="2"/>
  <c r="B284" i="2"/>
  <c r="A284" i="2"/>
  <c r="F283" i="2"/>
  <c r="C283" i="2"/>
  <c r="B283" i="2"/>
  <c r="D283" i="2" s="1"/>
  <c r="A283" i="2"/>
  <c r="F282" i="2"/>
  <c r="C282" i="2"/>
  <c r="B282" i="2"/>
  <c r="D282" i="2" s="1"/>
  <c r="A282" i="2"/>
  <c r="F281" i="2"/>
  <c r="D281" i="2"/>
  <c r="C281" i="2"/>
  <c r="B281" i="2"/>
  <c r="A281" i="2"/>
  <c r="F280" i="2"/>
  <c r="D280" i="2"/>
  <c r="C280" i="2"/>
  <c r="B280" i="2"/>
  <c r="A280" i="2"/>
  <c r="F279" i="2"/>
  <c r="C279" i="2"/>
  <c r="B279" i="2"/>
  <c r="D279" i="2" s="1"/>
  <c r="A279" i="2"/>
  <c r="F278" i="2"/>
  <c r="C278" i="2"/>
  <c r="B278" i="2"/>
  <c r="D278" i="2" s="1"/>
  <c r="A278" i="2"/>
  <c r="F277" i="2"/>
  <c r="D277" i="2"/>
  <c r="C277" i="2"/>
  <c r="B277" i="2"/>
  <c r="A277" i="2"/>
  <c r="F276" i="2"/>
  <c r="C276" i="2"/>
  <c r="A276" i="2"/>
  <c r="F275" i="2"/>
  <c r="D275" i="2"/>
  <c r="C275" i="2"/>
  <c r="B275" i="2"/>
  <c r="A275" i="2"/>
  <c r="F274" i="2"/>
  <c r="D274" i="2"/>
  <c r="C274" i="2"/>
  <c r="B274" i="2"/>
  <c r="A274" i="2"/>
  <c r="F273" i="2"/>
  <c r="C273" i="2"/>
  <c r="B273" i="2"/>
  <c r="D273" i="2" s="1"/>
  <c r="A273" i="2"/>
  <c r="F272" i="2"/>
  <c r="C272" i="2"/>
  <c r="B272" i="2"/>
  <c r="D272" i="2" s="1"/>
  <c r="A272" i="2"/>
  <c r="F271" i="2"/>
  <c r="D271" i="2"/>
  <c r="C271" i="2"/>
  <c r="B271" i="2"/>
  <c r="A271" i="2"/>
  <c r="F270" i="2"/>
  <c r="D270" i="2"/>
  <c r="C270" i="2"/>
  <c r="B270" i="2"/>
  <c r="A270" i="2"/>
  <c r="F269" i="2"/>
  <c r="C269" i="2"/>
  <c r="B269" i="2"/>
  <c r="D269" i="2" s="1"/>
  <c r="A269" i="2"/>
  <c r="F268" i="2"/>
  <c r="C268" i="2"/>
  <c r="B268" i="2"/>
  <c r="D268" i="2" s="1"/>
  <c r="A268" i="2"/>
  <c r="F267" i="2"/>
  <c r="D267" i="2"/>
  <c r="C267" i="2"/>
  <c r="B267" i="2"/>
  <c r="A267" i="2"/>
  <c r="F266" i="2"/>
  <c r="D266" i="2"/>
  <c r="C266" i="2"/>
  <c r="B266" i="2"/>
  <c r="A266" i="2"/>
  <c r="F265" i="2"/>
  <c r="C265" i="2"/>
  <c r="B265" i="2"/>
  <c r="D265" i="2" s="1"/>
  <c r="A265" i="2"/>
  <c r="F264" i="2"/>
  <c r="C264" i="2"/>
  <c r="B264" i="2"/>
  <c r="D264" i="2" s="1"/>
  <c r="A264" i="2"/>
  <c r="F263" i="2"/>
  <c r="D263" i="2"/>
  <c r="C263" i="2"/>
  <c r="B263" i="2"/>
  <c r="A263" i="2"/>
  <c r="F262" i="2"/>
  <c r="D262" i="2"/>
  <c r="C262" i="2"/>
  <c r="B262" i="2"/>
  <c r="A262" i="2"/>
  <c r="VN261" i="2"/>
  <c r="VI261" i="2"/>
  <c r="VD261" i="2"/>
  <c r="UY261" i="2"/>
  <c r="UT261" i="2"/>
  <c r="UO261" i="2"/>
  <c r="UJ261" i="2"/>
  <c r="UE261" i="2"/>
  <c r="TZ261" i="2"/>
  <c r="TU261" i="2"/>
  <c r="TP261" i="2"/>
  <c r="TK261" i="2"/>
  <c r="TF261" i="2"/>
  <c r="TA261" i="2"/>
  <c r="SV261" i="2"/>
  <c r="SQ261" i="2"/>
  <c r="SL261" i="2"/>
  <c r="SG261" i="2"/>
  <c r="SB261" i="2"/>
  <c r="RW261" i="2"/>
  <c r="F261" i="2"/>
  <c r="D261" i="2"/>
  <c r="C261" i="2"/>
  <c r="B261" i="2"/>
  <c r="A261" i="2"/>
  <c r="F260" i="2"/>
  <c r="D260" i="2"/>
  <c r="C260" i="2"/>
  <c r="B260" i="2"/>
  <c r="A260" i="2"/>
  <c r="F259" i="2"/>
  <c r="D259" i="2"/>
  <c r="C259" i="2"/>
  <c r="B259" i="2"/>
  <c r="A259" i="2"/>
  <c r="F258" i="2"/>
  <c r="D258" i="2"/>
  <c r="C258" i="2"/>
  <c r="B258" i="2"/>
  <c r="A258" i="2"/>
  <c r="F257" i="2"/>
  <c r="C257" i="2"/>
  <c r="B257" i="2"/>
  <c r="D257" i="2" s="1"/>
  <c r="A257" i="2"/>
  <c r="F256" i="2"/>
  <c r="C256" i="2"/>
  <c r="B256" i="2"/>
  <c r="A256" i="2"/>
  <c r="F255" i="2"/>
  <c r="D255" i="2"/>
  <c r="C255" i="2"/>
  <c r="B255" i="2"/>
  <c r="A255" i="2"/>
  <c r="F254" i="2"/>
  <c r="D254" i="2"/>
  <c r="C254" i="2"/>
  <c r="B254" i="2"/>
  <c r="A254" i="2"/>
  <c r="F253" i="2"/>
  <c r="D253" i="2"/>
  <c r="C253" i="2"/>
  <c r="B253" i="2"/>
  <c r="A253" i="2"/>
  <c r="VN252" i="2"/>
  <c r="VI252" i="2"/>
  <c r="VD252" i="2"/>
  <c r="UY252" i="2"/>
  <c r="UT252" i="2"/>
  <c r="UO252" i="2"/>
  <c r="UJ252" i="2"/>
  <c r="UE252" i="2"/>
  <c r="TZ252" i="2"/>
  <c r="TU252" i="2"/>
  <c r="TP252" i="2"/>
  <c r="TK252" i="2"/>
  <c r="TF252" i="2"/>
  <c r="TA252" i="2"/>
  <c r="SV252" i="2"/>
  <c r="SQ252" i="2"/>
  <c r="SL252" i="2"/>
  <c r="SG252" i="2"/>
  <c r="SB252" i="2"/>
  <c r="RW252" i="2"/>
  <c r="F252" i="2"/>
  <c r="D252" i="2"/>
  <c r="C252" i="2"/>
  <c r="B252" i="2"/>
  <c r="A252" i="2"/>
  <c r="F251" i="2"/>
  <c r="D251" i="2"/>
  <c r="C251" i="2"/>
  <c r="B251" i="2"/>
  <c r="A251" i="2"/>
  <c r="F250" i="2"/>
  <c r="D250" i="2"/>
  <c r="C250" i="2"/>
  <c r="B250" i="2"/>
  <c r="A250" i="2"/>
  <c r="F249" i="2"/>
  <c r="D249" i="2"/>
  <c r="C249" i="2"/>
  <c r="B249" i="2"/>
  <c r="A249" i="2"/>
  <c r="F248" i="2"/>
  <c r="C248" i="2"/>
  <c r="B248" i="2"/>
  <c r="D248" i="2" s="1"/>
  <c r="A248" i="2"/>
  <c r="F247" i="2"/>
  <c r="C247" i="2"/>
  <c r="B247" i="2"/>
  <c r="D247" i="2" s="1"/>
  <c r="A247" i="2"/>
  <c r="F246" i="2"/>
  <c r="D246" i="2"/>
  <c r="C246" i="2"/>
  <c r="B246" i="2"/>
  <c r="A246" i="2"/>
  <c r="F245" i="2"/>
  <c r="D245" i="2"/>
  <c r="C245" i="2"/>
  <c r="B245" i="2"/>
  <c r="A245" i="2"/>
  <c r="F244" i="2"/>
  <c r="C244" i="2"/>
  <c r="B244" i="2"/>
  <c r="D244" i="2" s="1"/>
  <c r="A244" i="2"/>
  <c r="F243" i="2"/>
  <c r="D243" i="2"/>
  <c r="C243" i="2"/>
  <c r="B243" i="2"/>
  <c r="A243" i="2"/>
  <c r="F242" i="2"/>
  <c r="D242" i="2"/>
  <c r="C242" i="2"/>
  <c r="B242" i="2"/>
  <c r="A242" i="2"/>
  <c r="F241" i="2"/>
  <c r="D241" i="2"/>
  <c r="C241" i="2"/>
  <c r="B241" i="2"/>
  <c r="A241" i="2"/>
  <c r="F240" i="2"/>
  <c r="D240" i="2"/>
  <c r="C240" i="2"/>
  <c r="B240" i="2"/>
  <c r="A240" i="2"/>
  <c r="F239" i="2"/>
  <c r="D239" i="2"/>
  <c r="C239" i="2"/>
  <c r="B239" i="2"/>
  <c r="A239" i="2"/>
  <c r="SB238" i="2"/>
  <c r="RW238" i="2"/>
  <c r="RR238" i="2"/>
  <c r="RM238" i="2"/>
  <c r="RH238" i="2"/>
  <c r="RC238" i="2"/>
  <c r="QX238" i="2"/>
  <c r="QS238" i="2"/>
  <c r="QN238" i="2"/>
  <c r="QI238" i="2"/>
  <c r="F238" i="2"/>
  <c r="D238" i="2"/>
  <c r="C238" i="2"/>
  <c r="B238" i="2"/>
  <c r="A238" i="2"/>
  <c r="F237" i="2"/>
  <c r="C237" i="2"/>
  <c r="B237" i="2"/>
  <c r="D237" i="2" s="1"/>
  <c r="A237" i="2"/>
  <c r="F236" i="2"/>
  <c r="D236" i="2"/>
  <c r="C236" i="2"/>
  <c r="B236" i="2"/>
  <c r="A236" i="2"/>
  <c r="F235" i="2"/>
  <c r="D235" i="2"/>
  <c r="C235" i="2"/>
  <c r="B235" i="2"/>
  <c r="A235" i="2"/>
  <c r="F234" i="2"/>
  <c r="D234" i="2"/>
  <c r="C234" i="2"/>
  <c r="B234" i="2"/>
  <c r="A234" i="2"/>
  <c r="F233" i="2"/>
  <c r="D233" i="2"/>
  <c r="C233" i="2"/>
  <c r="B233" i="2"/>
  <c r="A233" i="2"/>
  <c r="F232" i="2"/>
  <c r="D232" i="2"/>
  <c r="C232" i="2"/>
  <c r="B232" i="2"/>
  <c r="A232" i="2"/>
  <c r="F231" i="2"/>
  <c r="D231" i="2"/>
  <c r="C231" i="2"/>
  <c r="B231" i="2"/>
  <c r="A231" i="2"/>
  <c r="F230" i="2"/>
  <c r="C230" i="2"/>
  <c r="B230" i="2"/>
  <c r="D230" i="2" s="1"/>
  <c r="A230" i="2"/>
  <c r="F229" i="2"/>
  <c r="C229" i="2"/>
  <c r="B229" i="2"/>
  <c r="D229" i="2" s="1"/>
  <c r="A229" i="2"/>
  <c r="F228" i="2"/>
  <c r="D228" i="2"/>
  <c r="C228" i="2"/>
  <c r="B228" i="2"/>
  <c r="A228" i="2"/>
  <c r="F227" i="2"/>
  <c r="D227" i="2"/>
  <c r="C227" i="2"/>
  <c r="B227" i="2"/>
  <c r="A227" i="2"/>
  <c r="F226" i="2"/>
  <c r="D226" i="2"/>
  <c r="C226" i="2"/>
  <c r="B226" i="2"/>
  <c r="A226" i="2"/>
  <c r="F225" i="2"/>
  <c r="C225" i="2"/>
  <c r="B225" i="2"/>
  <c r="D225" i="2" s="1"/>
  <c r="A225" i="2"/>
  <c r="F224" i="2"/>
  <c r="D224" i="2"/>
  <c r="C224" i="2"/>
  <c r="B224" i="2"/>
  <c r="A224" i="2"/>
  <c r="F223" i="2"/>
  <c r="D223" i="2"/>
  <c r="C223" i="2"/>
  <c r="B223" i="2"/>
  <c r="A223" i="2"/>
  <c r="F222" i="2"/>
  <c r="C222" i="2"/>
  <c r="B222" i="2"/>
  <c r="D222" i="2" s="1"/>
  <c r="A222" i="2"/>
  <c r="F221" i="2"/>
  <c r="C221" i="2"/>
  <c r="B221" i="2"/>
  <c r="D221" i="2" s="1"/>
  <c r="A221" i="2"/>
  <c r="F220" i="2"/>
  <c r="D220" i="2"/>
  <c r="C220" i="2"/>
  <c r="B220" i="2"/>
  <c r="A220" i="2"/>
  <c r="F219" i="2"/>
  <c r="D219" i="2"/>
  <c r="C219" i="2"/>
  <c r="B219" i="2"/>
  <c r="A219" i="2"/>
  <c r="F218" i="2"/>
  <c r="C218" i="2"/>
  <c r="B218" i="2"/>
  <c r="D218" i="2" s="1"/>
  <c r="A218" i="2"/>
  <c r="F217" i="2"/>
  <c r="C217" i="2"/>
  <c r="B217" i="2"/>
  <c r="D217" i="2" s="1"/>
  <c r="A217" i="2"/>
  <c r="F216" i="2"/>
  <c r="D216" i="2"/>
  <c r="C216" i="2"/>
  <c r="B216" i="2"/>
  <c r="A216" i="2"/>
  <c r="F215" i="2"/>
  <c r="D215" i="2"/>
  <c r="C215" i="2"/>
  <c r="B215" i="2"/>
  <c r="A215" i="2"/>
  <c r="F214" i="2"/>
  <c r="D214" i="2"/>
  <c r="C214" i="2"/>
  <c r="B214" i="2"/>
  <c r="A214" i="2"/>
  <c r="F213" i="2"/>
  <c r="C213" i="2"/>
  <c r="B213" i="2"/>
  <c r="D213" i="2" s="1"/>
  <c r="A213" i="2"/>
  <c r="F212" i="2"/>
  <c r="D212" i="2"/>
  <c r="C212" i="2"/>
  <c r="A212" i="2"/>
  <c r="F211" i="2"/>
  <c r="D211" i="2"/>
  <c r="C211" i="2"/>
  <c r="B211" i="2"/>
  <c r="A211" i="2"/>
  <c r="F210" i="2"/>
  <c r="D210" i="2"/>
  <c r="C210" i="2"/>
  <c r="B210" i="2"/>
  <c r="A210" i="2"/>
  <c r="F209" i="2"/>
  <c r="C209" i="2"/>
  <c r="B209" i="2"/>
  <c r="D209" i="2" s="1"/>
  <c r="A209" i="2"/>
  <c r="F208" i="2"/>
  <c r="C208" i="2"/>
  <c r="B208" i="2"/>
  <c r="D208" i="2" s="1"/>
  <c r="A208" i="2"/>
  <c r="F207" i="2"/>
  <c r="D207" i="2"/>
  <c r="C207" i="2"/>
  <c r="B207" i="2"/>
  <c r="A207" i="2"/>
  <c r="AU206" i="2"/>
  <c r="AP206" i="2"/>
  <c r="AA206" i="2"/>
  <c r="AF206" i="2" s="1"/>
  <c r="AK206" i="2" s="1"/>
  <c r="V206" i="2"/>
  <c r="Q206" i="2"/>
  <c r="L206" i="2"/>
  <c r="F206" i="2"/>
  <c r="C206" i="2"/>
  <c r="B206" i="2"/>
  <c r="A206" i="2"/>
  <c r="AU205" i="2"/>
  <c r="AP205" i="2"/>
  <c r="AF205" i="2"/>
  <c r="AK205" i="2" s="1"/>
  <c r="AA205" i="2"/>
  <c r="V205" i="2"/>
  <c r="Q205" i="2"/>
  <c r="L205" i="2"/>
  <c r="F205" i="2"/>
  <c r="C205" i="2"/>
  <c r="B205" i="2"/>
  <c r="A205" i="2"/>
  <c r="F204" i="2"/>
  <c r="C204" i="2"/>
  <c r="B204" i="2"/>
  <c r="A204" i="2"/>
  <c r="F203" i="2"/>
  <c r="D203" i="2"/>
  <c r="C203" i="2"/>
  <c r="B203" i="2"/>
  <c r="A203" i="2"/>
  <c r="F202" i="2"/>
  <c r="D202" i="2"/>
  <c r="C202" i="2"/>
  <c r="B202" i="2"/>
  <c r="A202" i="2"/>
  <c r="F201" i="2"/>
  <c r="D201" i="2"/>
  <c r="C201" i="2"/>
  <c r="B201" i="2"/>
  <c r="A201" i="2"/>
  <c r="F200" i="2"/>
  <c r="C200" i="2"/>
  <c r="B200" i="2"/>
  <c r="A200" i="2"/>
  <c r="F199" i="2"/>
  <c r="C199" i="2"/>
  <c r="B199" i="2"/>
  <c r="A199" i="2"/>
  <c r="F198" i="2"/>
  <c r="D198" i="2"/>
  <c r="C198" i="2"/>
  <c r="B198" i="2"/>
  <c r="A198" i="2"/>
  <c r="F197" i="2"/>
  <c r="D197" i="2"/>
  <c r="C197" i="2"/>
  <c r="B197" i="2"/>
  <c r="A197" i="2"/>
  <c r="F196" i="2"/>
  <c r="C196" i="2"/>
  <c r="B196" i="2"/>
  <c r="D196" i="2" s="1"/>
  <c r="A196" i="2"/>
  <c r="F195" i="2"/>
  <c r="C195" i="2"/>
  <c r="B195" i="2"/>
  <c r="D195" i="2" s="1"/>
  <c r="A195" i="2"/>
  <c r="F194" i="2"/>
  <c r="D194" i="2"/>
  <c r="C194" i="2"/>
  <c r="B194" i="2"/>
  <c r="A194" i="2"/>
  <c r="F193" i="2"/>
  <c r="D193" i="2"/>
  <c r="C193" i="2"/>
  <c r="B193" i="2"/>
  <c r="A193" i="2"/>
  <c r="F192" i="2"/>
  <c r="C192" i="2"/>
  <c r="B192" i="2"/>
  <c r="D192" i="2" s="1"/>
  <c r="A192" i="2"/>
  <c r="F191" i="2"/>
  <c r="D191" i="2"/>
  <c r="C191" i="2"/>
  <c r="B191" i="2"/>
  <c r="A191" i="2"/>
  <c r="F190" i="2"/>
  <c r="D190" i="2"/>
  <c r="C190" i="2"/>
  <c r="B190" i="2"/>
  <c r="A190" i="2"/>
  <c r="F189" i="2"/>
  <c r="D189" i="2"/>
  <c r="C189" i="2"/>
  <c r="B189" i="2"/>
  <c r="A189" i="2"/>
  <c r="F188" i="2"/>
  <c r="C188" i="2"/>
  <c r="B188" i="2"/>
  <c r="D188" i="2" s="1"/>
  <c r="A188" i="2"/>
  <c r="F187" i="2"/>
  <c r="D187" i="2"/>
  <c r="C187" i="2"/>
  <c r="B187" i="2"/>
  <c r="A187" i="2"/>
  <c r="F186" i="2"/>
  <c r="D186" i="2"/>
  <c r="C186" i="2"/>
  <c r="B186" i="2"/>
  <c r="A186" i="2"/>
  <c r="F185" i="2"/>
  <c r="D185" i="2"/>
  <c r="C185" i="2"/>
  <c r="B185" i="2"/>
  <c r="A185" i="2"/>
  <c r="F184" i="2"/>
  <c r="C184" i="2"/>
  <c r="B184" i="2"/>
  <c r="A184" i="2"/>
  <c r="F183" i="2"/>
  <c r="D183" i="2"/>
  <c r="C183" i="2"/>
  <c r="B183" i="2"/>
  <c r="A183" i="2"/>
  <c r="F182" i="2"/>
  <c r="C182" i="2"/>
  <c r="B182" i="2"/>
  <c r="D182" i="2" s="1"/>
  <c r="A182" i="2"/>
  <c r="F181" i="2"/>
  <c r="D181" i="2"/>
  <c r="C181" i="2"/>
  <c r="B181" i="2"/>
  <c r="A181" i="2"/>
  <c r="F180" i="2"/>
  <c r="D180" i="2"/>
  <c r="C180" i="2"/>
  <c r="B180" i="2"/>
  <c r="A180" i="2"/>
  <c r="F179" i="2"/>
  <c r="C179" i="2"/>
  <c r="B179" i="2"/>
  <c r="A179" i="2"/>
  <c r="F178" i="2"/>
  <c r="C178" i="2"/>
  <c r="B178" i="2"/>
  <c r="D178" i="2" s="1"/>
  <c r="A178" i="2"/>
  <c r="F177" i="2"/>
  <c r="C177" i="2"/>
  <c r="B177" i="2"/>
  <c r="D177" i="2" s="1"/>
  <c r="A177" i="2"/>
  <c r="F176" i="2"/>
  <c r="D176" i="2"/>
  <c r="C176" i="2"/>
  <c r="B176" i="2"/>
  <c r="A176" i="2"/>
  <c r="F175" i="2"/>
  <c r="D175" i="2"/>
  <c r="C175" i="2"/>
  <c r="B175" i="2"/>
  <c r="A175" i="2"/>
  <c r="F174" i="2"/>
  <c r="C174" i="2"/>
  <c r="B174" i="2"/>
  <c r="D174" i="2" s="1"/>
  <c r="A174" i="2"/>
  <c r="F173" i="2"/>
  <c r="C173" i="2"/>
  <c r="B173" i="2"/>
  <c r="D173" i="2" s="1"/>
  <c r="A173" i="2"/>
  <c r="F172" i="2"/>
  <c r="D172" i="2"/>
  <c r="C172" i="2"/>
  <c r="B172" i="2"/>
  <c r="A172" i="2"/>
  <c r="F171" i="2"/>
  <c r="D171" i="2"/>
  <c r="C171" i="2"/>
  <c r="B171" i="2"/>
  <c r="A171" i="2"/>
  <c r="F170" i="2"/>
  <c r="C170" i="2"/>
  <c r="B170" i="2"/>
  <c r="D170" i="2" s="1"/>
  <c r="A170" i="2"/>
  <c r="F169" i="2"/>
  <c r="C169" i="2"/>
  <c r="B169" i="2"/>
  <c r="D169" i="2" s="1"/>
  <c r="A169" i="2"/>
  <c r="F168" i="2"/>
  <c r="D168" i="2"/>
  <c r="C168" i="2"/>
  <c r="B168" i="2"/>
  <c r="A168" i="2"/>
  <c r="F167" i="2"/>
  <c r="D167" i="2"/>
  <c r="C167" i="2"/>
  <c r="B167" i="2"/>
  <c r="A167" i="2"/>
  <c r="F166" i="2"/>
  <c r="C166" i="2"/>
  <c r="B166" i="2"/>
  <c r="D166" i="2" s="1"/>
  <c r="A166" i="2"/>
  <c r="F165" i="2"/>
  <c r="C165" i="2"/>
  <c r="B165" i="2"/>
  <c r="D165" i="2" s="1"/>
  <c r="A165" i="2"/>
  <c r="F164" i="2"/>
  <c r="D164" i="2"/>
  <c r="C164" i="2"/>
  <c r="B164" i="2"/>
  <c r="A164" i="2"/>
  <c r="F163" i="2"/>
  <c r="D163" i="2"/>
  <c r="C163" i="2"/>
  <c r="B163" i="2"/>
  <c r="A163" i="2"/>
  <c r="F162" i="2"/>
  <c r="C162" i="2"/>
  <c r="B162" i="2"/>
  <c r="D162" i="2" s="1"/>
  <c r="A162" i="2"/>
  <c r="F161" i="2"/>
  <c r="C161" i="2"/>
  <c r="B161" i="2"/>
  <c r="D161" i="2" s="1"/>
  <c r="A161" i="2"/>
  <c r="F160" i="2"/>
  <c r="D160" i="2"/>
  <c r="C160" i="2"/>
  <c r="B160" i="2"/>
  <c r="A160" i="2"/>
  <c r="F159" i="2"/>
  <c r="D159" i="2"/>
  <c r="C159" i="2"/>
  <c r="B159" i="2"/>
  <c r="A159" i="2"/>
  <c r="F158" i="2"/>
  <c r="C158" i="2"/>
  <c r="B158" i="2"/>
  <c r="D158" i="2" s="1"/>
  <c r="A158" i="2"/>
  <c r="F157" i="2"/>
  <c r="D157" i="2"/>
  <c r="C157" i="2"/>
  <c r="B157" i="2"/>
  <c r="A157" i="2"/>
  <c r="F156" i="2"/>
  <c r="D156" i="2"/>
  <c r="C156" i="2"/>
  <c r="B156" i="2"/>
  <c r="A156" i="2"/>
  <c r="F155" i="2"/>
  <c r="D155" i="2"/>
  <c r="C155" i="2"/>
  <c r="B155" i="2"/>
  <c r="A155" i="2"/>
  <c r="F154" i="2"/>
  <c r="C154" i="2"/>
  <c r="B154" i="2"/>
  <c r="D154" i="2" s="1"/>
  <c r="A154" i="2"/>
  <c r="F153" i="2"/>
  <c r="C153" i="2"/>
  <c r="B153" i="2"/>
  <c r="D153" i="2" s="1"/>
  <c r="A153" i="2"/>
  <c r="F152" i="2"/>
  <c r="D152" i="2"/>
  <c r="C152" i="2"/>
  <c r="B152" i="2"/>
  <c r="A152" i="2"/>
  <c r="F151" i="2"/>
  <c r="D151" i="2"/>
  <c r="C151" i="2"/>
  <c r="B151" i="2"/>
  <c r="A151" i="2"/>
  <c r="F150" i="2"/>
  <c r="C150" i="2"/>
  <c r="B150" i="2"/>
  <c r="D150" i="2" s="1"/>
  <c r="A150" i="2"/>
  <c r="F149" i="2"/>
  <c r="D149" i="2"/>
  <c r="C149" i="2"/>
  <c r="B149" i="2"/>
  <c r="A149" i="2"/>
  <c r="F148" i="2"/>
  <c r="C148" i="2"/>
  <c r="B148" i="2"/>
  <c r="A148" i="2"/>
  <c r="F147" i="2"/>
  <c r="D147" i="2"/>
  <c r="C147" i="2"/>
  <c r="B147" i="2"/>
  <c r="A147" i="2"/>
  <c r="F146" i="2"/>
  <c r="D146" i="2"/>
  <c r="C146" i="2"/>
  <c r="B146" i="2"/>
  <c r="A146" i="2"/>
  <c r="F145" i="2"/>
  <c r="C145" i="2"/>
  <c r="B145" i="2"/>
  <c r="D145" i="2" s="1"/>
  <c r="A145" i="2"/>
  <c r="F144" i="2"/>
  <c r="C144" i="2"/>
  <c r="B144" i="2"/>
  <c r="D144" i="2" s="1"/>
  <c r="A144" i="2"/>
  <c r="F143" i="2"/>
  <c r="D143" i="2"/>
  <c r="C143" i="2"/>
  <c r="B143" i="2"/>
  <c r="A143" i="2"/>
  <c r="F142" i="2"/>
  <c r="D142" i="2"/>
  <c r="C142" i="2"/>
  <c r="B142" i="2"/>
  <c r="A142" i="2"/>
  <c r="F141" i="2"/>
  <c r="D141" i="2"/>
  <c r="C141" i="2"/>
  <c r="B141" i="2"/>
  <c r="A141" i="2"/>
  <c r="F140" i="2"/>
  <c r="C140" i="2"/>
  <c r="B140" i="2"/>
  <c r="D140" i="2" s="1"/>
  <c r="A140" i="2"/>
  <c r="F139" i="2"/>
  <c r="D139" i="2"/>
  <c r="C139" i="2"/>
  <c r="B139" i="2"/>
  <c r="A139" i="2"/>
  <c r="F138" i="2"/>
  <c r="D138" i="2"/>
  <c r="C138" i="2"/>
  <c r="B138" i="2"/>
  <c r="A138" i="2"/>
  <c r="F137" i="2"/>
  <c r="D137" i="2"/>
  <c r="C137" i="2"/>
  <c r="B137" i="2"/>
  <c r="A137" i="2"/>
  <c r="F136" i="2"/>
  <c r="C136" i="2"/>
  <c r="B136" i="2"/>
  <c r="D136" i="2" s="1"/>
  <c r="A136" i="2"/>
  <c r="F135" i="2"/>
  <c r="D135" i="2"/>
  <c r="C135" i="2"/>
  <c r="B135" i="2"/>
  <c r="A135" i="2"/>
  <c r="F134" i="2"/>
  <c r="D134" i="2"/>
  <c r="C134" i="2"/>
  <c r="B134" i="2"/>
  <c r="A134" i="2"/>
  <c r="F133" i="2"/>
  <c r="D133" i="2"/>
  <c r="C133" i="2"/>
  <c r="B133" i="2"/>
  <c r="A133" i="2"/>
  <c r="F132" i="2"/>
  <c r="C132" i="2"/>
  <c r="B132" i="2"/>
  <c r="D132" i="2" s="1"/>
  <c r="A132" i="2"/>
  <c r="F131" i="2"/>
  <c r="C131" i="2"/>
  <c r="B131" i="2"/>
  <c r="A131" i="2"/>
  <c r="F130" i="2"/>
  <c r="D130" i="2"/>
  <c r="C130" i="2"/>
  <c r="B130" i="2"/>
  <c r="A130" i="2"/>
  <c r="F129" i="2"/>
  <c r="C129" i="2"/>
  <c r="B129" i="2"/>
  <c r="A129" i="2"/>
  <c r="F128" i="2"/>
  <c r="D128" i="2"/>
  <c r="C128" i="2"/>
  <c r="B128" i="2"/>
  <c r="A128" i="2"/>
  <c r="F127" i="2"/>
  <c r="C127" i="2"/>
  <c r="B127" i="2"/>
  <c r="D127" i="2" s="1"/>
  <c r="A127" i="2"/>
  <c r="F126" i="2"/>
  <c r="C126" i="2"/>
  <c r="B126" i="2"/>
  <c r="D126" i="2" s="1"/>
  <c r="A126" i="2"/>
  <c r="F125" i="2"/>
  <c r="D125" i="2"/>
  <c r="C125" i="2"/>
  <c r="B125" i="2"/>
  <c r="A125" i="2"/>
  <c r="F124" i="2"/>
  <c r="D124" i="2"/>
  <c r="C124" i="2"/>
  <c r="B124" i="2"/>
  <c r="A124" i="2"/>
  <c r="F123" i="2"/>
  <c r="C123" i="2"/>
  <c r="B123" i="2"/>
  <c r="D123" i="2" s="1"/>
  <c r="A123" i="2"/>
  <c r="F122" i="2"/>
  <c r="C122" i="2"/>
  <c r="B122" i="2"/>
  <c r="D122" i="2" s="1"/>
  <c r="A122" i="2"/>
  <c r="F121" i="2"/>
  <c r="D121" i="2"/>
  <c r="C121" i="2"/>
  <c r="B121" i="2"/>
  <c r="A121" i="2"/>
  <c r="F120" i="2"/>
  <c r="D120" i="2"/>
  <c r="C120" i="2"/>
  <c r="B120" i="2"/>
  <c r="A120" i="2"/>
  <c r="F119" i="2"/>
  <c r="C119" i="2"/>
  <c r="B119" i="2"/>
  <c r="D119" i="2" s="1"/>
  <c r="A119" i="2"/>
  <c r="F118" i="2"/>
  <c r="C118" i="2"/>
  <c r="B118" i="2"/>
  <c r="D118" i="2" s="1"/>
  <c r="A118" i="2"/>
  <c r="F117" i="2"/>
  <c r="D117" i="2"/>
  <c r="C117" i="2"/>
  <c r="B117" i="2"/>
  <c r="A117" i="2"/>
  <c r="F116" i="2"/>
  <c r="D116" i="2"/>
  <c r="C116" i="2"/>
  <c r="B116" i="2"/>
  <c r="A116" i="2"/>
  <c r="F115" i="2"/>
  <c r="C115" i="2"/>
  <c r="B115" i="2"/>
  <c r="D115" i="2" s="1"/>
  <c r="A115" i="2"/>
  <c r="F114" i="2"/>
  <c r="C114" i="2"/>
  <c r="B114" i="2"/>
  <c r="D114" i="2" s="1"/>
  <c r="A114" i="2"/>
  <c r="F113" i="2"/>
  <c r="D113" i="2"/>
  <c r="C113" i="2"/>
  <c r="B113" i="2"/>
  <c r="A113" i="2"/>
  <c r="F112" i="2"/>
  <c r="D112" i="2"/>
  <c r="C112" i="2"/>
  <c r="B112" i="2"/>
  <c r="A112" i="2"/>
  <c r="F111" i="2"/>
  <c r="C111" i="2"/>
  <c r="B111" i="2"/>
  <c r="D111" i="2" s="1"/>
  <c r="A111" i="2"/>
  <c r="F110" i="2"/>
  <c r="C110" i="2"/>
  <c r="B110" i="2"/>
  <c r="D110" i="2" s="1"/>
  <c r="A110" i="2"/>
  <c r="F109" i="2"/>
  <c r="D109" i="2"/>
  <c r="C109" i="2"/>
  <c r="B109" i="2"/>
  <c r="A109" i="2"/>
  <c r="F108" i="2"/>
  <c r="D108" i="2"/>
  <c r="C108" i="2"/>
  <c r="B108" i="2"/>
  <c r="A108" i="2"/>
  <c r="F107" i="2"/>
  <c r="C107" i="2"/>
  <c r="B107" i="2"/>
  <c r="D107" i="2" s="1"/>
  <c r="A107" i="2"/>
  <c r="F106" i="2"/>
  <c r="C106" i="2"/>
  <c r="B106" i="2"/>
  <c r="D106" i="2" s="1"/>
  <c r="A106" i="2"/>
  <c r="F105" i="2"/>
  <c r="D105" i="2"/>
  <c r="C105" i="2"/>
  <c r="B105" i="2"/>
  <c r="A105" i="2"/>
  <c r="F104" i="2"/>
  <c r="D104" i="2"/>
  <c r="C104" i="2"/>
  <c r="B104" i="2"/>
  <c r="A104" i="2"/>
  <c r="F103" i="2"/>
  <c r="C103" i="2"/>
  <c r="B103" i="2"/>
  <c r="D103" i="2" s="1"/>
  <c r="A103" i="2"/>
  <c r="F102" i="2"/>
  <c r="C102" i="2"/>
  <c r="B102" i="2"/>
  <c r="D102" i="2" s="1"/>
  <c r="A102" i="2"/>
  <c r="F101" i="2"/>
  <c r="D101" i="2"/>
  <c r="C101" i="2"/>
  <c r="B101" i="2"/>
  <c r="A101" i="2"/>
  <c r="F100" i="2"/>
  <c r="D100" i="2"/>
  <c r="C100" i="2"/>
  <c r="B100" i="2"/>
  <c r="A100" i="2"/>
  <c r="F99" i="2"/>
  <c r="C99" i="2"/>
  <c r="B99" i="2"/>
  <c r="D99" i="2" s="1"/>
  <c r="A99" i="2"/>
  <c r="F98" i="2"/>
  <c r="C98" i="2"/>
  <c r="B98" i="2"/>
  <c r="A98" i="2"/>
  <c r="F97" i="2"/>
  <c r="C97" i="2"/>
  <c r="B97" i="2"/>
  <c r="A97" i="2"/>
  <c r="F96" i="2"/>
  <c r="C96" i="2"/>
  <c r="B96" i="2"/>
  <c r="A96" i="2"/>
  <c r="F95" i="2"/>
  <c r="D95" i="2"/>
  <c r="C95" i="2"/>
  <c r="B95" i="2"/>
  <c r="A95" i="2"/>
  <c r="DH94" i="2"/>
  <c r="DC94" i="2"/>
  <c r="CS94" i="2"/>
  <c r="CI94" i="2"/>
  <c r="CN94" i="2" s="1"/>
  <c r="CD94" i="2"/>
  <c r="BY94" i="2"/>
  <c r="BT94" i="2"/>
  <c r="BO94" i="2"/>
  <c r="BJ94" i="2"/>
  <c r="BE94" i="2"/>
  <c r="AZ94" i="2"/>
  <c r="AU94" i="2"/>
  <c r="AK94" i="2"/>
  <c r="DM94" i="2" s="1"/>
  <c r="Q94" i="2"/>
  <c r="F94" i="2"/>
  <c r="D94" i="2"/>
  <c r="C94" i="2"/>
  <c r="B94" i="2"/>
  <c r="A94" i="2"/>
  <c r="F93" i="2"/>
  <c r="C93" i="2"/>
  <c r="B93" i="2"/>
  <c r="A93" i="2"/>
  <c r="DW92" i="2"/>
  <c r="DR92" i="2"/>
  <c r="DM92" i="2"/>
  <c r="DH92" i="2"/>
  <c r="DC92" i="2"/>
  <c r="CX92" i="2"/>
  <c r="CS92" i="2"/>
  <c r="CN92" i="2"/>
  <c r="CI92" i="2"/>
  <c r="CD92" i="2"/>
  <c r="BY92" i="2"/>
  <c r="BT92" i="2"/>
  <c r="BO92" i="2"/>
  <c r="BJ92" i="2"/>
  <c r="BE92" i="2"/>
  <c r="AZ92" i="2"/>
  <c r="V92" i="2"/>
  <c r="Q92" i="2"/>
  <c r="L92" i="2"/>
  <c r="F92" i="2"/>
  <c r="D92" i="2"/>
  <c r="C92" i="2"/>
  <c r="B92" i="2"/>
  <c r="A92" i="2"/>
  <c r="F91" i="2"/>
  <c r="C91" i="2"/>
  <c r="B91" i="2"/>
  <c r="D91" i="2" s="1"/>
  <c r="A91" i="2"/>
  <c r="EG90" i="2"/>
  <c r="EB90" i="2"/>
  <c r="DH90" i="2"/>
  <c r="CD90" i="2"/>
  <c r="BY90" i="2"/>
  <c r="BT90" i="2"/>
  <c r="BE90" i="2"/>
  <c r="AZ90" i="2"/>
  <c r="AU90" i="2"/>
  <c r="EQ90" i="2" s="1"/>
  <c r="AP90" i="2"/>
  <c r="DM90" i="2" s="1"/>
  <c r="AK90" i="2"/>
  <c r="V90" i="2"/>
  <c r="Q90" i="2"/>
  <c r="BO90" i="2" s="1"/>
  <c r="L90" i="2"/>
  <c r="F90" i="2"/>
  <c r="D90" i="2"/>
  <c r="C90" i="2"/>
  <c r="B90" i="2"/>
  <c r="A90" i="2"/>
  <c r="F89" i="2"/>
  <c r="C89" i="2"/>
  <c r="B89" i="2"/>
  <c r="D89" i="2" s="1"/>
  <c r="A89" i="2"/>
  <c r="DR88" i="2"/>
  <c r="DM88" i="2"/>
  <c r="DH88" i="2"/>
  <c r="DC88" i="2"/>
  <c r="CX88" i="2"/>
  <c r="CN88" i="2"/>
  <c r="CS88" i="2" s="1"/>
  <c r="CI88" i="2"/>
  <c r="CD88" i="2"/>
  <c r="BY88" i="2"/>
  <c r="BT88" i="2"/>
  <c r="BO88" i="2"/>
  <c r="BJ88" i="2"/>
  <c r="BE88" i="2"/>
  <c r="AZ88" i="2"/>
  <c r="AU88" i="2"/>
  <c r="F88" i="2"/>
  <c r="D88" i="2"/>
  <c r="C88" i="2"/>
  <c r="B88" i="2"/>
  <c r="A88" i="2"/>
  <c r="F87" i="2"/>
  <c r="D87" i="2"/>
  <c r="C87" i="2"/>
  <c r="B87" i="2"/>
  <c r="A87" i="2"/>
  <c r="F86" i="2"/>
  <c r="D86" i="2"/>
  <c r="C86" i="2"/>
  <c r="B86" i="2"/>
  <c r="A86" i="2"/>
  <c r="F85" i="2"/>
  <c r="C85" i="2"/>
  <c r="B85" i="2"/>
  <c r="D85" i="2" s="1"/>
  <c r="A85" i="2"/>
  <c r="F84" i="2"/>
  <c r="C84" i="2"/>
  <c r="B84" i="2"/>
  <c r="D84" i="2" s="1"/>
  <c r="A84" i="2"/>
  <c r="F83" i="2"/>
  <c r="D83" i="2"/>
  <c r="C83" i="2"/>
  <c r="B83" i="2"/>
  <c r="A83" i="2"/>
  <c r="F82" i="2"/>
  <c r="D82" i="2"/>
  <c r="C82" i="2"/>
  <c r="B82" i="2"/>
  <c r="A82" i="2"/>
  <c r="F81" i="2"/>
  <c r="C81" i="2"/>
  <c r="B81" i="2"/>
  <c r="D81" i="2" s="1"/>
  <c r="A81" i="2"/>
  <c r="DW80" i="2"/>
  <c r="CS80" i="2"/>
  <c r="CN80" i="2"/>
  <c r="CI80" i="2"/>
  <c r="BT80" i="2"/>
  <c r="BO80" i="2"/>
  <c r="BE80" i="2"/>
  <c r="AZ80" i="2"/>
  <c r="AU80" i="2"/>
  <c r="AP80" i="2"/>
  <c r="AK80" i="2"/>
  <c r="V80" i="2"/>
  <c r="Q80" i="2"/>
  <c r="EB80" i="2" s="1"/>
  <c r="L80" i="2"/>
  <c r="CD80" i="2" s="1"/>
  <c r="F80" i="2"/>
  <c r="D80" i="2"/>
  <c r="C80" i="2"/>
  <c r="B80" i="2"/>
  <c r="A80" i="2"/>
  <c r="BE79" i="2"/>
  <c r="F79" i="2"/>
  <c r="C79" i="2"/>
  <c r="B79" i="2"/>
  <c r="D79" i="2" s="1"/>
  <c r="A79" i="2"/>
  <c r="FP78" i="2"/>
  <c r="FK78" i="2"/>
  <c r="FA78" i="2"/>
  <c r="EV78" i="2"/>
  <c r="EQ78" i="2"/>
  <c r="EB78" i="2"/>
  <c r="DW78" i="2"/>
  <c r="DM78" i="2"/>
  <c r="DH78" i="2"/>
  <c r="DC78" i="2"/>
  <c r="CI78" i="2"/>
  <c r="BO78" i="2"/>
  <c r="BJ78" i="2"/>
  <c r="FZ78" i="2" s="1"/>
  <c r="BE78" i="2"/>
  <c r="EL78" i="2" s="1"/>
  <c r="AZ78" i="2"/>
  <c r="AU78" i="2"/>
  <c r="AP78" i="2"/>
  <c r="EG78" i="2" s="1"/>
  <c r="AK78" i="2"/>
  <c r="BT78" i="2" s="1"/>
  <c r="F78" i="2"/>
  <c r="D78" i="2"/>
  <c r="C78" i="2"/>
  <c r="B78" i="2"/>
  <c r="A78" i="2"/>
  <c r="F77" i="2"/>
  <c r="C77" i="2"/>
  <c r="B77" i="2"/>
  <c r="D77" i="2" s="1"/>
  <c r="A77" i="2"/>
  <c r="F76" i="2"/>
  <c r="C76" i="2"/>
  <c r="B76" i="2"/>
  <c r="D76" i="2" s="1"/>
  <c r="A76" i="2"/>
  <c r="F75" i="2"/>
  <c r="D75" i="2"/>
  <c r="C75" i="2"/>
  <c r="B75" i="2"/>
  <c r="A75" i="2"/>
  <c r="F74" i="2"/>
  <c r="D74" i="2"/>
  <c r="C74" i="2"/>
  <c r="B74" i="2"/>
  <c r="A74" i="2"/>
  <c r="F73" i="2"/>
  <c r="C73" i="2"/>
  <c r="B73" i="2"/>
  <c r="D73" i="2" s="1"/>
  <c r="A73" i="2"/>
  <c r="F72" i="2"/>
  <c r="C72" i="2"/>
  <c r="B72" i="2"/>
  <c r="D72" i="2" s="1"/>
  <c r="A72" i="2"/>
  <c r="F71" i="2"/>
  <c r="D71" i="2"/>
  <c r="C71" i="2"/>
  <c r="B71" i="2"/>
  <c r="A71" i="2"/>
  <c r="F70" i="2"/>
  <c r="D70" i="2"/>
  <c r="C70" i="2"/>
  <c r="B70" i="2"/>
  <c r="A70" i="2"/>
  <c r="F69" i="2"/>
  <c r="C69" i="2"/>
  <c r="B69" i="2"/>
  <c r="D69" i="2" s="1"/>
  <c r="A69" i="2"/>
  <c r="F68" i="2"/>
  <c r="D68" i="2"/>
  <c r="C68" i="2"/>
  <c r="B68" i="2"/>
  <c r="A68" i="2"/>
  <c r="V67" i="2"/>
  <c r="Q67" i="2"/>
  <c r="L67" i="2"/>
  <c r="F67" i="2"/>
  <c r="C67" i="2"/>
  <c r="B67" i="2"/>
  <c r="D67" i="2" s="1"/>
  <c r="A67" i="2"/>
  <c r="F66" i="2"/>
  <c r="D66" i="2"/>
  <c r="C66" i="2"/>
  <c r="B66" i="2"/>
  <c r="A66" i="2"/>
  <c r="F65" i="2"/>
  <c r="D65" i="2"/>
  <c r="C65" i="2"/>
  <c r="B65" i="2"/>
  <c r="A65" i="2"/>
  <c r="BT64" i="2"/>
  <c r="BO64" i="2"/>
  <c r="BJ64" i="2"/>
  <c r="BE64" i="2"/>
  <c r="AZ64" i="2"/>
  <c r="F64" i="2"/>
  <c r="C64" i="2"/>
  <c r="B64" i="2"/>
  <c r="D64" i="2" s="1"/>
  <c r="A64" i="2"/>
  <c r="F63" i="2"/>
  <c r="D63" i="2"/>
  <c r="C63" i="2"/>
  <c r="B63" i="2"/>
  <c r="A63" i="2"/>
  <c r="F62" i="2"/>
  <c r="D62" i="2"/>
  <c r="C62" i="2"/>
  <c r="B62" i="2"/>
  <c r="A62" i="2"/>
  <c r="F61" i="2"/>
  <c r="C61" i="2"/>
  <c r="B61" i="2"/>
  <c r="D61" i="2" s="1"/>
  <c r="A61" i="2"/>
  <c r="F60" i="2"/>
  <c r="C60" i="2"/>
  <c r="B60" i="2"/>
  <c r="D60" i="2" s="1"/>
  <c r="A60" i="2"/>
  <c r="F59" i="2"/>
  <c r="D59" i="2"/>
  <c r="C59" i="2"/>
  <c r="B59" i="2"/>
  <c r="A59" i="2"/>
  <c r="F58" i="2"/>
  <c r="D58" i="2"/>
  <c r="C58" i="2"/>
  <c r="B58" i="2"/>
  <c r="A58" i="2"/>
  <c r="CD57" i="2"/>
  <c r="BE57" i="2"/>
  <c r="AZ57" i="2"/>
  <c r="AU57" i="2"/>
  <c r="AP57" i="2"/>
  <c r="F57" i="2"/>
  <c r="C57" i="2"/>
  <c r="B57" i="2"/>
  <c r="D57" i="2" s="1"/>
  <c r="A57" i="2"/>
  <c r="F56" i="2"/>
  <c r="D56" i="2"/>
  <c r="C56" i="2"/>
  <c r="B56" i="2"/>
  <c r="A56" i="2"/>
  <c r="F55" i="2"/>
  <c r="D55" i="2"/>
  <c r="C55" i="2"/>
  <c r="B55" i="2"/>
  <c r="A55" i="2"/>
  <c r="F54" i="2"/>
  <c r="C54" i="2"/>
  <c r="B54" i="2"/>
  <c r="D54" i="2" s="1"/>
  <c r="A54" i="2"/>
  <c r="F53" i="2"/>
  <c r="C53" i="2"/>
  <c r="B53" i="2"/>
  <c r="D53" i="2" s="1"/>
  <c r="A53" i="2"/>
  <c r="F52" i="2"/>
  <c r="D52" i="2"/>
  <c r="C52" i="2"/>
  <c r="B52" i="2"/>
  <c r="A52" i="2"/>
  <c r="F51" i="2"/>
  <c r="D51" i="2"/>
  <c r="C51" i="2"/>
  <c r="B51" i="2"/>
  <c r="A51" i="2"/>
  <c r="F50" i="2"/>
  <c r="C50" i="2"/>
  <c r="B50" i="2"/>
  <c r="D50" i="2" s="1"/>
  <c r="A50" i="2"/>
  <c r="F49" i="2"/>
  <c r="C49" i="2"/>
  <c r="B49" i="2"/>
  <c r="D49" i="2" s="1"/>
  <c r="A49" i="2"/>
  <c r="BO48" i="2"/>
  <c r="F48" i="2"/>
  <c r="D48" i="2"/>
  <c r="C48" i="2"/>
  <c r="B48" i="2"/>
  <c r="A48" i="2"/>
  <c r="BO47" i="2"/>
  <c r="F47" i="2"/>
  <c r="C47" i="2"/>
  <c r="B47" i="2"/>
  <c r="D47" i="2" s="1"/>
  <c r="A47" i="2"/>
  <c r="F46" i="2"/>
  <c r="D46" i="2"/>
  <c r="C46" i="2"/>
  <c r="B46" i="2"/>
  <c r="A46" i="2"/>
  <c r="F45" i="2"/>
  <c r="D45" i="2"/>
  <c r="C45" i="2"/>
  <c r="B45" i="2"/>
  <c r="A45" i="2"/>
  <c r="F44" i="2"/>
  <c r="D44" i="2"/>
  <c r="C44" i="2"/>
  <c r="B44" i="2"/>
  <c r="A44" i="2"/>
  <c r="F43" i="2"/>
  <c r="D43" i="2"/>
  <c r="C43" i="2"/>
  <c r="B43" i="2"/>
  <c r="A43" i="2"/>
  <c r="F42" i="2"/>
  <c r="D42" i="2"/>
  <c r="C42" i="2"/>
  <c r="B42" i="2"/>
  <c r="A42" i="2"/>
  <c r="F41" i="2"/>
  <c r="D41" i="2"/>
  <c r="C41" i="2"/>
  <c r="B41" i="2"/>
  <c r="A41" i="2"/>
  <c r="F40" i="2"/>
  <c r="C40" i="2"/>
  <c r="B40" i="2"/>
  <c r="D40" i="2" s="1"/>
  <c r="A40" i="2"/>
  <c r="F39" i="2"/>
  <c r="C39" i="2"/>
  <c r="B39" i="2"/>
  <c r="D39" i="2" s="1"/>
  <c r="A39" i="2"/>
  <c r="F38" i="2"/>
  <c r="D38" i="2"/>
  <c r="C38" i="2"/>
  <c r="B38" i="2"/>
  <c r="A38" i="2"/>
  <c r="F37" i="2"/>
  <c r="C37" i="2"/>
  <c r="B37" i="2"/>
  <c r="D37" i="2" s="1"/>
  <c r="A37" i="2"/>
  <c r="F36" i="2"/>
  <c r="C36" i="2"/>
  <c r="B36" i="2"/>
  <c r="D36" i="2" s="1"/>
  <c r="A36" i="2"/>
  <c r="F35" i="2"/>
  <c r="C35" i="2"/>
  <c r="B35" i="2"/>
  <c r="D35" i="2" s="1"/>
  <c r="A35" i="2"/>
  <c r="F34" i="2"/>
  <c r="D34" i="2"/>
  <c r="C34" i="2"/>
  <c r="B34" i="2"/>
  <c r="A34" i="2"/>
  <c r="F33" i="2"/>
  <c r="D33" i="2"/>
  <c r="C33" i="2"/>
  <c r="B33" i="2"/>
  <c r="A33" i="2"/>
  <c r="F32" i="2"/>
  <c r="C32" i="2"/>
  <c r="B32" i="2"/>
  <c r="D32" i="2" s="1"/>
  <c r="A32" i="2"/>
  <c r="F31" i="2"/>
  <c r="C31" i="2"/>
  <c r="B31" i="2"/>
  <c r="D31" i="2" s="1"/>
  <c r="A31" i="2"/>
  <c r="F30" i="2"/>
  <c r="D30" i="2"/>
  <c r="C30" i="2"/>
  <c r="B30" i="2"/>
  <c r="A30" i="2"/>
  <c r="F29" i="2"/>
  <c r="C29" i="2"/>
  <c r="B29" i="2"/>
  <c r="D29" i="2" s="1"/>
  <c r="A29" i="2"/>
  <c r="F28" i="2"/>
  <c r="C28" i="2"/>
  <c r="B28" i="2"/>
  <c r="D28" i="2" s="1"/>
  <c r="A28" i="2"/>
  <c r="F27" i="2"/>
  <c r="C27" i="2"/>
  <c r="B27" i="2"/>
  <c r="D27" i="2" s="1"/>
  <c r="A27" i="2"/>
  <c r="F26" i="2"/>
  <c r="D26" i="2"/>
  <c r="C26" i="2"/>
  <c r="B26" i="2"/>
  <c r="A26" i="2"/>
  <c r="BT25" i="2"/>
  <c r="BY25" i="2" s="1"/>
  <c r="BO25" i="2"/>
  <c r="BJ25" i="2"/>
  <c r="BE25" i="2"/>
  <c r="AZ25" i="2"/>
  <c r="AU25" i="2"/>
  <c r="AP25" i="2"/>
  <c r="AK25" i="2"/>
  <c r="F25" i="2"/>
  <c r="C25" i="2"/>
  <c r="B25" i="2"/>
  <c r="D25" i="2" s="1"/>
  <c r="A25" i="2"/>
  <c r="F24" i="2"/>
  <c r="C24" i="2"/>
  <c r="B24" i="2"/>
  <c r="D24" i="2" s="1"/>
  <c r="A24" i="2"/>
  <c r="BT23" i="2"/>
  <c r="BY23" i="2" s="1"/>
  <c r="BO23" i="2"/>
  <c r="BJ23" i="2"/>
  <c r="BE23" i="2"/>
  <c r="AZ23" i="2"/>
  <c r="AU23" i="2"/>
  <c r="AP23" i="2"/>
  <c r="AK23" i="2"/>
  <c r="F23" i="2"/>
  <c r="C23" i="2"/>
  <c r="B23" i="2"/>
  <c r="D23" i="2" s="1"/>
  <c r="A23" i="2"/>
  <c r="CD22" i="2"/>
  <c r="BY22" i="2"/>
  <c r="BT22" i="2"/>
  <c r="BO22" i="2"/>
  <c r="BJ22" i="2"/>
  <c r="BE22" i="2"/>
  <c r="AZ22" i="2"/>
  <c r="AU22" i="2"/>
  <c r="AP22" i="2"/>
  <c r="F22" i="2"/>
  <c r="C22" i="2"/>
  <c r="B22" i="2"/>
  <c r="D22" i="2" s="1"/>
  <c r="A22" i="2"/>
  <c r="F21" i="2"/>
  <c r="D21" i="2"/>
  <c r="C21" i="2"/>
  <c r="B21" i="2"/>
  <c r="A21" i="2"/>
  <c r="F20" i="2"/>
  <c r="C20" i="2"/>
  <c r="B20" i="2"/>
  <c r="D20" i="2" s="1"/>
  <c r="A20" i="2"/>
  <c r="F19" i="2"/>
  <c r="C19" i="2"/>
  <c r="B19" i="2"/>
  <c r="D19" i="2" s="1"/>
  <c r="A19" i="2"/>
  <c r="F18" i="2"/>
  <c r="C18" i="2"/>
  <c r="B18" i="2"/>
  <c r="D18" i="2" s="1"/>
  <c r="A18" i="2"/>
  <c r="F17" i="2"/>
  <c r="D17" i="2"/>
  <c r="C17" i="2"/>
  <c r="B17" i="2"/>
  <c r="A17" i="2"/>
  <c r="F16" i="2"/>
  <c r="D16" i="2"/>
  <c r="C16" i="2"/>
  <c r="B16" i="2"/>
  <c r="A16" i="2"/>
  <c r="F15" i="2"/>
  <c r="C15" i="2"/>
  <c r="B15" i="2"/>
  <c r="D15" i="2" s="1"/>
  <c r="A15" i="2"/>
  <c r="F14" i="2"/>
  <c r="C14" i="2"/>
  <c r="B14" i="2"/>
  <c r="D14" i="2" s="1"/>
  <c r="A14" i="2"/>
  <c r="EQ13" i="2"/>
  <c r="EL13" i="2"/>
  <c r="EG13" i="2"/>
  <c r="EB13" i="2"/>
  <c r="DW13" i="2"/>
  <c r="DR13" i="2"/>
  <c r="DM13" i="2"/>
  <c r="DH13" i="2"/>
  <c r="DC13" i="2"/>
  <c r="CS13" i="2"/>
  <c r="CX13" i="2" s="1"/>
  <c r="CN13" i="2"/>
  <c r="CI13" i="2"/>
  <c r="CD13" i="2"/>
  <c r="BY13" i="2"/>
  <c r="BT13" i="2"/>
  <c r="BO13" i="2"/>
  <c r="BJ13" i="2"/>
  <c r="F13" i="2"/>
  <c r="C13" i="2"/>
  <c r="B13" i="2"/>
  <c r="D13" i="2" s="1"/>
  <c r="A13" i="2"/>
  <c r="CS12" i="2"/>
  <c r="CN12" i="2"/>
  <c r="CI12" i="2"/>
  <c r="CD12" i="2"/>
  <c r="BY12" i="2"/>
  <c r="BT12" i="2"/>
  <c r="BO12" i="2"/>
  <c r="BJ12" i="2"/>
  <c r="F12" i="2"/>
  <c r="C12" i="2"/>
  <c r="B12" i="2"/>
  <c r="D12" i="2" s="1"/>
  <c r="A12" i="2"/>
  <c r="BE11" i="2"/>
  <c r="F11" i="2"/>
  <c r="C11" i="2"/>
  <c r="B11" i="2"/>
  <c r="D11" i="2" s="1"/>
  <c r="A11" i="2"/>
  <c r="BY10" i="2"/>
  <c r="F10" i="2"/>
  <c r="D10" i="2"/>
  <c r="C10" i="2"/>
  <c r="B10" i="2"/>
  <c r="A10" i="2"/>
  <c r="CN9" i="2"/>
  <c r="F9" i="2"/>
  <c r="D9" i="2"/>
  <c r="C9" i="2"/>
  <c r="B9" i="2"/>
  <c r="A9" i="2"/>
  <c r="BY8" i="2"/>
  <c r="F8" i="2"/>
  <c r="C8" i="2"/>
  <c r="B8" i="2"/>
  <c r="D8" i="2" s="1"/>
  <c r="A8" i="2"/>
  <c r="BY7" i="2"/>
  <c r="F7" i="2"/>
  <c r="C7" i="2"/>
  <c r="B7" i="2"/>
  <c r="D7" i="2" s="1"/>
  <c r="A7" i="2"/>
  <c r="F6" i="2"/>
  <c r="C6" i="2"/>
  <c r="B6" i="2"/>
  <c r="D6" i="2" s="1"/>
  <c r="A6" i="2"/>
  <c r="F5" i="2"/>
  <c r="C5" i="2"/>
  <c r="B5" i="2"/>
  <c r="D5" i="2" s="1"/>
  <c r="A5" i="2"/>
  <c r="F4" i="2"/>
  <c r="D4" i="2"/>
  <c r="C4" i="2"/>
  <c r="B4" i="2"/>
  <c r="A4" i="2"/>
  <c r="F3" i="2"/>
  <c r="D3" i="2"/>
  <c r="C3" i="2"/>
  <c r="B3" i="2"/>
  <c r="A3" i="2"/>
  <c r="F2" i="2"/>
  <c r="C2" i="2"/>
  <c r="B2" i="2"/>
  <c r="D2" i="2" s="1"/>
  <c r="A2" i="2"/>
  <c r="AF676" i="1"/>
  <c r="AD676" i="1"/>
  <c r="AC676" i="1"/>
  <c r="Z676" i="1"/>
  <c r="AA676" i="1" s="1"/>
  <c r="X676" i="1"/>
  <c r="P676" i="1"/>
  <c r="N676" i="1"/>
  <c r="M676" i="1"/>
  <c r="K676" i="1"/>
  <c r="I676" i="1"/>
  <c r="G676" i="1"/>
  <c r="L676" i="1" s="1"/>
  <c r="F676" i="1"/>
  <c r="AF675" i="1"/>
  <c r="AD675" i="1"/>
  <c r="AC675" i="1"/>
  <c r="AA675" i="1"/>
  <c r="Z675" i="1"/>
  <c r="X675" i="1"/>
  <c r="P675" i="1"/>
  <c r="N675" i="1"/>
  <c r="M675" i="1"/>
  <c r="K675" i="1"/>
  <c r="I675" i="1"/>
  <c r="G675" i="1"/>
  <c r="L675" i="1" s="1"/>
  <c r="F675" i="1"/>
  <c r="AF674" i="1"/>
  <c r="AD674" i="1"/>
  <c r="AC674" i="1"/>
  <c r="AA674" i="1"/>
  <c r="Z674" i="1"/>
  <c r="X674" i="1"/>
  <c r="P674" i="1"/>
  <c r="N674" i="1"/>
  <c r="M674" i="1"/>
  <c r="K674" i="1"/>
  <c r="I674" i="1"/>
  <c r="F674" i="1"/>
  <c r="G674" i="1" s="1"/>
  <c r="L674" i="1" s="1"/>
  <c r="AF673" i="1"/>
  <c r="AC673" i="1"/>
  <c r="AD673" i="1" s="1"/>
  <c r="AA673" i="1"/>
  <c r="Z673" i="1"/>
  <c r="X673" i="1"/>
  <c r="P673" i="1"/>
  <c r="N673" i="1"/>
  <c r="M673" i="1"/>
  <c r="K673" i="1"/>
  <c r="I673" i="1"/>
  <c r="F673" i="1"/>
  <c r="G673" i="1" s="1"/>
  <c r="L673" i="1" s="1"/>
  <c r="AF672" i="1"/>
  <c r="AD672" i="1"/>
  <c r="AC672" i="1"/>
  <c r="Z672" i="1"/>
  <c r="AA672" i="1" s="1"/>
  <c r="X672" i="1"/>
  <c r="P672" i="1"/>
  <c r="N672" i="1"/>
  <c r="M672" i="1"/>
  <c r="K672" i="1"/>
  <c r="I672" i="1"/>
  <c r="G672" i="1"/>
  <c r="L672" i="1" s="1"/>
  <c r="F672" i="1"/>
  <c r="AF671" i="1"/>
  <c r="AD671" i="1"/>
  <c r="AC671" i="1"/>
  <c r="AA671" i="1"/>
  <c r="Z671" i="1"/>
  <c r="X671" i="1"/>
  <c r="P671" i="1"/>
  <c r="N671" i="1"/>
  <c r="M671" i="1"/>
  <c r="K671" i="1"/>
  <c r="I671" i="1"/>
  <c r="G671" i="1"/>
  <c r="L671" i="1" s="1"/>
  <c r="F671" i="1"/>
  <c r="AF670" i="1"/>
  <c r="AD670" i="1"/>
  <c r="AC670" i="1"/>
  <c r="AA670" i="1"/>
  <c r="Z670" i="1"/>
  <c r="X670" i="1"/>
  <c r="P670" i="1"/>
  <c r="N670" i="1"/>
  <c r="M670" i="1"/>
  <c r="K670" i="1"/>
  <c r="I670" i="1"/>
  <c r="F670" i="1"/>
  <c r="G670" i="1" s="1"/>
  <c r="L670" i="1" s="1"/>
  <c r="AF669" i="1"/>
  <c r="AC669" i="1"/>
  <c r="AD669" i="1" s="1"/>
  <c r="AA669" i="1"/>
  <c r="Z669" i="1"/>
  <c r="X669" i="1"/>
  <c r="P669" i="1"/>
  <c r="N669" i="1"/>
  <c r="M669" i="1"/>
  <c r="K669" i="1"/>
  <c r="I669" i="1"/>
  <c r="F669" i="1"/>
  <c r="G669" i="1" s="1"/>
  <c r="L669" i="1" s="1"/>
  <c r="AF668" i="1"/>
  <c r="AD668" i="1"/>
  <c r="AC668" i="1"/>
  <c r="Z668" i="1"/>
  <c r="AA668" i="1" s="1"/>
  <c r="X668" i="1"/>
  <c r="P668" i="1"/>
  <c r="N668" i="1"/>
  <c r="M668" i="1"/>
  <c r="K668" i="1"/>
  <c r="I668" i="1"/>
  <c r="G668" i="1"/>
  <c r="L668" i="1" s="1"/>
  <c r="F668" i="1"/>
  <c r="AF667" i="1"/>
  <c r="AD667" i="1"/>
  <c r="AC667" i="1"/>
  <c r="AA667" i="1"/>
  <c r="Z667" i="1"/>
  <c r="X667" i="1"/>
  <c r="P667" i="1"/>
  <c r="N667" i="1"/>
  <c r="M667" i="1"/>
  <c r="K667" i="1"/>
  <c r="I667" i="1"/>
  <c r="G667" i="1"/>
  <c r="L667" i="1" s="1"/>
  <c r="F667" i="1"/>
  <c r="AF666" i="1"/>
  <c r="AD666" i="1"/>
  <c r="AC666" i="1"/>
  <c r="AA666" i="1"/>
  <c r="Z666" i="1"/>
  <c r="X666" i="1"/>
  <c r="P666" i="1"/>
  <c r="N666" i="1"/>
  <c r="M666" i="1"/>
  <c r="K666" i="1"/>
  <c r="I666" i="1"/>
  <c r="F666" i="1"/>
  <c r="G666" i="1" s="1"/>
  <c r="L666" i="1" s="1"/>
  <c r="AF665" i="1"/>
  <c r="AC665" i="1"/>
  <c r="AD665" i="1" s="1"/>
  <c r="AA665" i="1"/>
  <c r="Z665" i="1"/>
  <c r="X665" i="1"/>
  <c r="P665" i="1"/>
  <c r="N665" i="1"/>
  <c r="M665" i="1"/>
  <c r="K665" i="1"/>
  <c r="I665" i="1"/>
  <c r="F665" i="1"/>
  <c r="G665" i="1" s="1"/>
  <c r="L665" i="1" s="1"/>
  <c r="AF664" i="1"/>
  <c r="AD664" i="1"/>
  <c r="AC664" i="1"/>
  <c r="Z664" i="1"/>
  <c r="AA664" i="1" s="1"/>
  <c r="X664" i="1"/>
  <c r="P664" i="1"/>
  <c r="N664" i="1"/>
  <c r="M664" i="1"/>
  <c r="K664" i="1"/>
  <c r="I664" i="1"/>
  <c r="G664" i="1"/>
  <c r="L664" i="1" s="1"/>
  <c r="F664" i="1"/>
  <c r="AF663" i="1"/>
  <c r="AD663" i="1"/>
  <c r="AC663" i="1"/>
  <c r="AA663" i="1"/>
  <c r="Z663" i="1"/>
  <c r="X663" i="1"/>
  <c r="P663" i="1"/>
  <c r="N663" i="1"/>
  <c r="M663" i="1"/>
  <c r="K663" i="1"/>
  <c r="I663" i="1"/>
  <c r="G663" i="1"/>
  <c r="L663" i="1" s="1"/>
  <c r="F663" i="1"/>
  <c r="AF662" i="1"/>
  <c r="AD662" i="1"/>
  <c r="AC662" i="1"/>
  <c r="AA662" i="1"/>
  <c r="Z662" i="1"/>
  <c r="X662" i="1"/>
  <c r="P662" i="1"/>
  <c r="N662" i="1"/>
  <c r="M662" i="1"/>
  <c r="K662" i="1"/>
  <c r="I662" i="1"/>
  <c r="F662" i="1"/>
  <c r="G662" i="1" s="1"/>
  <c r="L662" i="1" s="1"/>
  <c r="AF661" i="1"/>
  <c r="AC661" i="1"/>
  <c r="AD661" i="1" s="1"/>
  <c r="AA661" i="1"/>
  <c r="Z661" i="1"/>
  <c r="X661" i="1"/>
  <c r="P661" i="1"/>
  <c r="N661" i="1"/>
  <c r="M661" i="1"/>
  <c r="K661" i="1"/>
  <c r="I661" i="1"/>
  <c r="F661" i="1"/>
  <c r="G661" i="1" s="1"/>
  <c r="L661" i="1" s="1"/>
  <c r="AF660" i="1"/>
  <c r="AD660" i="1"/>
  <c r="AC660" i="1"/>
  <c r="Z660" i="1"/>
  <c r="AA660" i="1" s="1"/>
  <c r="X660" i="1"/>
  <c r="P660" i="1"/>
  <c r="N660" i="1"/>
  <c r="M660" i="1"/>
  <c r="K660" i="1"/>
  <c r="I660" i="1"/>
  <c r="G660" i="1"/>
  <c r="L660" i="1" s="1"/>
  <c r="F660" i="1"/>
  <c r="AF659" i="1"/>
  <c r="AD659" i="1"/>
  <c r="AC659" i="1"/>
  <c r="AA659" i="1"/>
  <c r="Z659" i="1"/>
  <c r="X659" i="1"/>
  <c r="P659" i="1"/>
  <c r="N659" i="1"/>
  <c r="M659" i="1"/>
  <c r="K659" i="1"/>
  <c r="I659" i="1"/>
  <c r="G659" i="1"/>
  <c r="L659" i="1" s="1"/>
  <c r="F659" i="1"/>
  <c r="AF658" i="1"/>
  <c r="AD658" i="1"/>
  <c r="AC658" i="1"/>
  <c r="AA658" i="1"/>
  <c r="Z658" i="1"/>
  <c r="X658" i="1"/>
  <c r="P658" i="1"/>
  <c r="N658" i="1"/>
  <c r="M658" i="1"/>
  <c r="K658" i="1"/>
  <c r="I658" i="1"/>
  <c r="F658" i="1"/>
  <c r="G658" i="1" s="1"/>
  <c r="L658" i="1" s="1"/>
  <c r="AF657" i="1"/>
  <c r="AC657" i="1"/>
  <c r="AD657" i="1" s="1"/>
  <c r="AA657" i="1"/>
  <c r="Z657" i="1"/>
  <c r="X657" i="1"/>
  <c r="P657" i="1"/>
  <c r="N657" i="1"/>
  <c r="M657" i="1"/>
  <c r="K657" i="1"/>
  <c r="I657" i="1"/>
  <c r="F657" i="1"/>
  <c r="G657" i="1" s="1"/>
  <c r="L657" i="1" s="1"/>
  <c r="AF656" i="1"/>
  <c r="AD656" i="1"/>
  <c r="AC656" i="1"/>
  <c r="Z656" i="1"/>
  <c r="AA656" i="1" s="1"/>
  <c r="X656" i="1"/>
  <c r="P656" i="1"/>
  <c r="N656" i="1"/>
  <c r="M656" i="1"/>
  <c r="K656" i="1"/>
  <c r="I656" i="1"/>
  <c r="G656" i="1"/>
  <c r="L656" i="1" s="1"/>
  <c r="F656" i="1"/>
  <c r="AF655" i="1"/>
  <c r="AD655" i="1"/>
  <c r="AC655" i="1"/>
  <c r="AA655" i="1"/>
  <c r="Z655" i="1"/>
  <c r="X655" i="1"/>
  <c r="P655" i="1"/>
  <c r="N655" i="1"/>
  <c r="M655" i="1"/>
  <c r="L655" i="1"/>
  <c r="K655" i="1"/>
  <c r="I655" i="1"/>
  <c r="G655" i="1"/>
  <c r="F655" i="1"/>
  <c r="AF654" i="1"/>
  <c r="AC654" i="1"/>
  <c r="AD654" i="1" s="1"/>
  <c r="AA654" i="1"/>
  <c r="Z654" i="1"/>
  <c r="X654" i="1"/>
  <c r="P654" i="1"/>
  <c r="N654" i="1"/>
  <c r="M654" i="1"/>
  <c r="K654" i="1"/>
  <c r="I654" i="1"/>
  <c r="F654" i="1"/>
  <c r="G654" i="1" s="1"/>
  <c r="L654" i="1" s="1"/>
  <c r="AF653" i="1"/>
  <c r="AC653" i="1"/>
  <c r="AD653" i="1" s="1"/>
  <c r="Z653" i="1"/>
  <c r="AA653" i="1" s="1"/>
  <c r="X653" i="1"/>
  <c r="P653" i="1"/>
  <c r="N653" i="1"/>
  <c r="M653" i="1"/>
  <c r="K653" i="1"/>
  <c r="I653" i="1"/>
  <c r="F653" i="1"/>
  <c r="G653" i="1" s="1"/>
  <c r="L653" i="1" s="1"/>
  <c r="AF652" i="1"/>
  <c r="AD652" i="1"/>
  <c r="AC652" i="1"/>
  <c r="Z652" i="1"/>
  <c r="AA652" i="1" s="1"/>
  <c r="X652" i="1"/>
  <c r="P652" i="1"/>
  <c r="N652" i="1"/>
  <c r="M652" i="1"/>
  <c r="L652" i="1"/>
  <c r="F652" i="1"/>
  <c r="AF651" i="1"/>
  <c r="AD651" i="1"/>
  <c r="AC651" i="1"/>
  <c r="Z651" i="1"/>
  <c r="AA651" i="1" s="1"/>
  <c r="X651" i="1"/>
  <c r="P651" i="1"/>
  <c r="N651" i="1"/>
  <c r="M651" i="1"/>
  <c r="L651" i="1"/>
  <c r="F651" i="1"/>
  <c r="AF650" i="1"/>
  <c r="AD650" i="1"/>
  <c r="AC650" i="1"/>
  <c r="AA650" i="1"/>
  <c r="Z650" i="1"/>
  <c r="X650" i="1"/>
  <c r="P650" i="1"/>
  <c r="N650" i="1"/>
  <c r="M650" i="1"/>
  <c r="L650" i="1"/>
  <c r="F650" i="1"/>
  <c r="AF649" i="1"/>
  <c r="AD649" i="1"/>
  <c r="AC649" i="1"/>
  <c r="AA649" i="1"/>
  <c r="Z649" i="1"/>
  <c r="X649" i="1"/>
  <c r="P649" i="1"/>
  <c r="N649" i="1"/>
  <c r="M649" i="1"/>
  <c r="L649" i="1"/>
  <c r="F649" i="1"/>
  <c r="AF648" i="1"/>
  <c r="AC648" i="1"/>
  <c r="AD648" i="1" s="1"/>
  <c r="AA648" i="1"/>
  <c r="Z648" i="1"/>
  <c r="X648" i="1"/>
  <c r="P648" i="1"/>
  <c r="N648" i="1"/>
  <c r="M648" i="1"/>
  <c r="L648" i="1"/>
  <c r="F648" i="1"/>
  <c r="AF647" i="1"/>
  <c r="AC647" i="1"/>
  <c r="AD647" i="1" s="1"/>
  <c r="AA647" i="1"/>
  <c r="Z647" i="1"/>
  <c r="X647" i="1"/>
  <c r="P647" i="1"/>
  <c r="N647" i="1"/>
  <c r="M647" i="1"/>
  <c r="L647" i="1"/>
  <c r="F647" i="1"/>
  <c r="AF646" i="1"/>
  <c r="AC646" i="1"/>
  <c r="AD646" i="1" s="1"/>
  <c r="Z646" i="1"/>
  <c r="AA646" i="1" s="1"/>
  <c r="X646" i="1"/>
  <c r="P646" i="1"/>
  <c r="N646" i="1"/>
  <c r="M646" i="1"/>
  <c r="L646" i="1"/>
  <c r="F646" i="1"/>
  <c r="AF645" i="1"/>
  <c r="AC645" i="1"/>
  <c r="AD645" i="1" s="1"/>
  <c r="Z645" i="1"/>
  <c r="AA645" i="1" s="1"/>
  <c r="X645" i="1"/>
  <c r="P645" i="1"/>
  <c r="N645" i="1"/>
  <c r="M645" i="1"/>
  <c r="L645" i="1"/>
  <c r="F645" i="1"/>
  <c r="AF644" i="1"/>
  <c r="AD644" i="1"/>
  <c r="AC644" i="1"/>
  <c r="Z644" i="1"/>
  <c r="AA644" i="1" s="1"/>
  <c r="X644" i="1"/>
  <c r="P644" i="1"/>
  <c r="N644" i="1"/>
  <c r="M644" i="1"/>
  <c r="L644" i="1"/>
  <c r="F644" i="1"/>
  <c r="AF643" i="1"/>
  <c r="AD643" i="1"/>
  <c r="AC643" i="1"/>
  <c r="Z643" i="1"/>
  <c r="AA643" i="1" s="1"/>
  <c r="X643" i="1"/>
  <c r="P643" i="1"/>
  <c r="N643" i="1"/>
  <c r="M643" i="1"/>
  <c r="L643" i="1"/>
  <c r="F643" i="1"/>
  <c r="AF642" i="1"/>
  <c r="AD642" i="1"/>
  <c r="AC642" i="1"/>
  <c r="AA642" i="1"/>
  <c r="Z642" i="1"/>
  <c r="X642" i="1"/>
  <c r="P642" i="1"/>
  <c r="N642" i="1"/>
  <c r="M642" i="1"/>
  <c r="L642" i="1"/>
  <c r="F642" i="1"/>
  <c r="AF641" i="1"/>
  <c r="AD641" i="1"/>
  <c r="AC641" i="1"/>
  <c r="AA641" i="1"/>
  <c r="Z641" i="1"/>
  <c r="X641" i="1"/>
  <c r="P641" i="1"/>
  <c r="N641" i="1"/>
  <c r="M641" i="1"/>
  <c r="L641" i="1"/>
  <c r="F641" i="1"/>
  <c r="AF640" i="1"/>
  <c r="AC640" i="1"/>
  <c r="AD640" i="1" s="1"/>
  <c r="AA640" i="1"/>
  <c r="Z640" i="1"/>
  <c r="X640" i="1"/>
  <c r="P640" i="1"/>
  <c r="N640" i="1"/>
  <c r="M640" i="1"/>
  <c r="L640" i="1"/>
  <c r="F640" i="1"/>
  <c r="AF639" i="1"/>
  <c r="AC639" i="1"/>
  <c r="AD639" i="1" s="1"/>
  <c r="AA639" i="1"/>
  <c r="Z639" i="1"/>
  <c r="X639" i="1"/>
  <c r="P639" i="1"/>
  <c r="N639" i="1"/>
  <c r="M639" i="1"/>
  <c r="L639" i="1"/>
  <c r="F639" i="1"/>
  <c r="AF638" i="1"/>
  <c r="AC638" i="1"/>
  <c r="AD638" i="1" s="1"/>
  <c r="Z638" i="1"/>
  <c r="AA638" i="1" s="1"/>
  <c r="X638" i="1"/>
  <c r="P638" i="1"/>
  <c r="N638" i="1"/>
  <c r="M638" i="1"/>
  <c r="L638" i="1"/>
  <c r="F638" i="1"/>
  <c r="AF637" i="1"/>
  <c r="AC637" i="1"/>
  <c r="AD637" i="1" s="1"/>
  <c r="Z637" i="1"/>
  <c r="AA637" i="1" s="1"/>
  <c r="X637" i="1"/>
  <c r="P637" i="1"/>
  <c r="N637" i="1"/>
  <c r="M637" i="1"/>
  <c r="L637" i="1"/>
  <c r="F637" i="1"/>
  <c r="AF636" i="1"/>
  <c r="AD636" i="1"/>
  <c r="AC636" i="1"/>
  <c r="Z636" i="1"/>
  <c r="AA636" i="1" s="1"/>
  <c r="X636" i="1"/>
  <c r="P636" i="1"/>
  <c r="N636" i="1"/>
  <c r="M636" i="1"/>
  <c r="L636" i="1"/>
  <c r="F636" i="1"/>
  <c r="AF635" i="1"/>
  <c r="AD635" i="1"/>
  <c r="AC635" i="1"/>
  <c r="Z635" i="1"/>
  <c r="AA635" i="1" s="1"/>
  <c r="X635" i="1"/>
  <c r="P635" i="1"/>
  <c r="N635" i="1"/>
  <c r="M635" i="1"/>
  <c r="L635" i="1"/>
  <c r="F635" i="1"/>
  <c r="AF634" i="1"/>
  <c r="AD634" i="1"/>
  <c r="AC634" i="1"/>
  <c r="AA634" i="1"/>
  <c r="Z634" i="1"/>
  <c r="X634" i="1"/>
  <c r="P634" i="1"/>
  <c r="N634" i="1"/>
  <c r="M634" i="1"/>
  <c r="L634" i="1"/>
  <c r="F634" i="1"/>
  <c r="AF633" i="1"/>
  <c r="AD633" i="1"/>
  <c r="AC633" i="1"/>
  <c r="AA633" i="1"/>
  <c r="Z633" i="1"/>
  <c r="X633" i="1"/>
  <c r="P633" i="1"/>
  <c r="N633" i="1"/>
  <c r="M633" i="1"/>
  <c r="L633" i="1"/>
  <c r="K633" i="1"/>
  <c r="I633" i="1"/>
  <c r="G633" i="1"/>
  <c r="F633" i="1"/>
  <c r="AF632" i="1"/>
  <c r="AC632" i="1"/>
  <c r="AD632" i="1" s="1"/>
  <c r="AA632" i="1"/>
  <c r="Z632" i="1"/>
  <c r="X632" i="1"/>
  <c r="P632" i="1"/>
  <c r="N632" i="1"/>
  <c r="M632" i="1"/>
  <c r="K632" i="1"/>
  <c r="I632" i="1"/>
  <c r="F632" i="1"/>
  <c r="G632" i="1" s="1"/>
  <c r="L632" i="1" s="1"/>
  <c r="AF631" i="1"/>
  <c r="AC631" i="1"/>
  <c r="AD631" i="1" s="1"/>
  <c r="Z631" i="1"/>
  <c r="AA631" i="1" s="1"/>
  <c r="X631" i="1"/>
  <c r="P631" i="1"/>
  <c r="N631" i="1"/>
  <c r="M631" i="1"/>
  <c r="K631" i="1"/>
  <c r="I631" i="1"/>
  <c r="G631" i="1"/>
  <c r="L631" i="1" s="1"/>
  <c r="F631" i="1"/>
  <c r="AF630" i="1"/>
  <c r="AD630" i="1"/>
  <c r="AC630" i="1"/>
  <c r="Z630" i="1"/>
  <c r="AA630" i="1" s="1"/>
  <c r="X630" i="1"/>
  <c r="P630" i="1"/>
  <c r="N630" i="1"/>
  <c r="M630" i="1"/>
  <c r="L630" i="1"/>
  <c r="K630" i="1"/>
  <c r="I630" i="1"/>
  <c r="G630" i="1"/>
  <c r="F630" i="1"/>
  <c r="AF629" i="1"/>
  <c r="AD629" i="1"/>
  <c r="AC629" i="1"/>
  <c r="AA629" i="1"/>
  <c r="Z629" i="1"/>
  <c r="X629" i="1"/>
  <c r="P629" i="1"/>
  <c r="N629" i="1"/>
  <c r="M629" i="1"/>
  <c r="L629" i="1"/>
  <c r="K629" i="1"/>
  <c r="I629" i="1"/>
  <c r="G629" i="1"/>
  <c r="F629" i="1"/>
  <c r="AF628" i="1"/>
  <c r="AC628" i="1"/>
  <c r="AD628" i="1" s="1"/>
  <c r="AA628" i="1"/>
  <c r="Z628" i="1"/>
  <c r="X628" i="1"/>
  <c r="P628" i="1"/>
  <c r="N628" i="1"/>
  <c r="M628" i="1"/>
  <c r="K628" i="1"/>
  <c r="I628" i="1"/>
  <c r="F628" i="1"/>
  <c r="G628" i="1" s="1"/>
  <c r="L628" i="1" s="1"/>
  <c r="AF627" i="1"/>
  <c r="AC627" i="1"/>
  <c r="AD627" i="1" s="1"/>
  <c r="Z627" i="1"/>
  <c r="AA627" i="1" s="1"/>
  <c r="X627" i="1"/>
  <c r="P627" i="1"/>
  <c r="N627" i="1"/>
  <c r="M627" i="1"/>
  <c r="K627" i="1"/>
  <c r="I627" i="1"/>
  <c r="G627" i="1"/>
  <c r="L627" i="1" s="1"/>
  <c r="F627" i="1"/>
  <c r="AF626" i="1"/>
  <c r="AD626" i="1"/>
  <c r="AC626" i="1"/>
  <c r="Z626" i="1"/>
  <c r="AA626" i="1" s="1"/>
  <c r="X626" i="1"/>
  <c r="P626" i="1"/>
  <c r="N626" i="1"/>
  <c r="M626" i="1"/>
  <c r="K626" i="1"/>
  <c r="I626" i="1"/>
  <c r="G626" i="1"/>
  <c r="L626" i="1" s="1"/>
  <c r="F626" i="1"/>
  <c r="AF625" i="1"/>
  <c r="AD625" i="1"/>
  <c r="AC625" i="1"/>
  <c r="AA625" i="1"/>
  <c r="Z625" i="1"/>
  <c r="X625" i="1"/>
  <c r="P625" i="1"/>
  <c r="N625" i="1"/>
  <c r="M625" i="1"/>
  <c r="L625" i="1"/>
  <c r="K625" i="1"/>
  <c r="I625" i="1"/>
  <c r="G625" i="1"/>
  <c r="F625" i="1"/>
  <c r="AF624" i="1"/>
  <c r="AC624" i="1"/>
  <c r="AD624" i="1" s="1"/>
  <c r="AA624" i="1"/>
  <c r="Z624" i="1"/>
  <c r="X624" i="1"/>
  <c r="P624" i="1"/>
  <c r="N624" i="1"/>
  <c r="M624" i="1"/>
  <c r="K624" i="1"/>
  <c r="I624" i="1"/>
  <c r="F624" i="1"/>
  <c r="G624" i="1" s="1"/>
  <c r="L624" i="1" s="1"/>
  <c r="AF623" i="1"/>
  <c r="AC623" i="1"/>
  <c r="AD623" i="1" s="1"/>
  <c r="Z623" i="1"/>
  <c r="AA623" i="1" s="1"/>
  <c r="X623" i="1"/>
  <c r="P623" i="1"/>
  <c r="N623" i="1"/>
  <c r="M623" i="1"/>
  <c r="K623" i="1"/>
  <c r="I623" i="1"/>
  <c r="G623" i="1"/>
  <c r="L623" i="1" s="1"/>
  <c r="F623" i="1"/>
  <c r="AF622" i="1"/>
  <c r="AD622" i="1"/>
  <c r="AC622" i="1"/>
  <c r="Z622" i="1"/>
  <c r="AA622" i="1" s="1"/>
  <c r="X622" i="1"/>
  <c r="P622" i="1"/>
  <c r="N622" i="1"/>
  <c r="M622" i="1"/>
  <c r="K622" i="1"/>
  <c r="I622" i="1"/>
  <c r="G622" i="1"/>
  <c r="L622" i="1" s="1"/>
  <c r="F622" i="1"/>
  <c r="AF621" i="1"/>
  <c r="AD621" i="1"/>
  <c r="AC621" i="1"/>
  <c r="AA621" i="1"/>
  <c r="Z621" i="1"/>
  <c r="X621" i="1"/>
  <c r="P621" i="1"/>
  <c r="N621" i="1"/>
  <c r="M621" i="1"/>
  <c r="L621" i="1"/>
  <c r="K621" i="1"/>
  <c r="I621" i="1"/>
  <c r="G621" i="1"/>
  <c r="F621" i="1"/>
  <c r="AF620" i="1"/>
  <c r="AC620" i="1"/>
  <c r="AD620" i="1" s="1"/>
  <c r="AA620" i="1"/>
  <c r="Z620" i="1"/>
  <c r="X620" i="1"/>
  <c r="P620" i="1"/>
  <c r="N620" i="1"/>
  <c r="M620" i="1"/>
  <c r="K620" i="1"/>
  <c r="I620" i="1"/>
  <c r="F620" i="1"/>
  <c r="G620" i="1" s="1"/>
  <c r="L620" i="1" s="1"/>
  <c r="AF619" i="1"/>
  <c r="AC619" i="1"/>
  <c r="AD619" i="1" s="1"/>
  <c r="Z619" i="1"/>
  <c r="AA619" i="1" s="1"/>
  <c r="X619" i="1"/>
  <c r="P619" i="1"/>
  <c r="N619" i="1"/>
  <c r="M619" i="1"/>
  <c r="K619" i="1"/>
  <c r="I619" i="1"/>
  <c r="G619" i="1"/>
  <c r="L619" i="1" s="1"/>
  <c r="F619" i="1"/>
  <c r="AF618" i="1"/>
  <c r="AD618" i="1"/>
  <c r="AC618" i="1"/>
  <c r="Z618" i="1"/>
  <c r="AA618" i="1" s="1"/>
  <c r="X618" i="1"/>
  <c r="P618" i="1"/>
  <c r="N618" i="1"/>
  <c r="M618" i="1"/>
  <c r="K618" i="1"/>
  <c r="I618" i="1"/>
  <c r="G618" i="1"/>
  <c r="L618" i="1" s="1"/>
  <c r="F618" i="1"/>
  <c r="AF617" i="1"/>
  <c r="AD617" i="1"/>
  <c r="AC617" i="1"/>
  <c r="AA617" i="1"/>
  <c r="Z617" i="1"/>
  <c r="X617" i="1"/>
  <c r="P617" i="1"/>
  <c r="N617" i="1"/>
  <c r="M617" i="1"/>
  <c r="L617" i="1"/>
  <c r="K617" i="1"/>
  <c r="I617" i="1"/>
  <c r="G617" i="1"/>
  <c r="F617" i="1"/>
  <c r="AF616" i="1"/>
  <c r="AC616" i="1"/>
  <c r="AD616" i="1" s="1"/>
  <c r="AA616" i="1"/>
  <c r="Z616" i="1"/>
  <c r="X616" i="1"/>
  <c r="P616" i="1"/>
  <c r="N616" i="1"/>
  <c r="M616" i="1"/>
  <c r="K616" i="1"/>
  <c r="I616" i="1"/>
  <c r="F616" i="1"/>
  <c r="G616" i="1" s="1"/>
  <c r="L616" i="1" s="1"/>
  <c r="AF615" i="1"/>
  <c r="AC615" i="1"/>
  <c r="AD615" i="1" s="1"/>
  <c r="Z615" i="1"/>
  <c r="AA615" i="1" s="1"/>
  <c r="X615" i="1"/>
  <c r="P615" i="1"/>
  <c r="N615" i="1"/>
  <c r="M615" i="1"/>
  <c r="K615" i="1"/>
  <c r="I615" i="1"/>
  <c r="G615" i="1"/>
  <c r="L615" i="1" s="1"/>
  <c r="F615" i="1"/>
  <c r="AF614" i="1"/>
  <c r="AD614" i="1"/>
  <c r="AC614" i="1"/>
  <c r="Z614" i="1"/>
  <c r="AA614" i="1" s="1"/>
  <c r="X614" i="1"/>
  <c r="P614" i="1"/>
  <c r="N614" i="1"/>
  <c r="M614" i="1"/>
  <c r="L614" i="1"/>
  <c r="K614" i="1"/>
  <c r="I614" i="1"/>
  <c r="G614" i="1"/>
  <c r="F614" i="1"/>
  <c r="AF613" i="1"/>
  <c r="AD613" i="1"/>
  <c r="AC613" i="1"/>
  <c r="AA613" i="1"/>
  <c r="Z613" i="1"/>
  <c r="X613" i="1"/>
  <c r="P613" i="1"/>
  <c r="N613" i="1"/>
  <c r="M613" i="1"/>
  <c r="K613" i="1"/>
  <c r="I613" i="1"/>
  <c r="E613" i="1"/>
  <c r="F613" i="1" s="1"/>
  <c r="G613" i="1" s="1"/>
  <c r="L613" i="1" s="1"/>
  <c r="AF612" i="1"/>
  <c r="AD612" i="1"/>
  <c r="AC612" i="1"/>
  <c r="Z612" i="1"/>
  <c r="AA612" i="1" s="1"/>
  <c r="X612" i="1"/>
  <c r="P612" i="1"/>
  <c r="N612" i="1"/>
  <c r="M612" i="1"/>
  <c r="K612" i="1"/>
  <c r="I612" i="1"/>
  <c r="G612" i="1"/>
  <c r="L612" i="1" s="1"/>
  <c r="E612" i="1"/>
  <c r="F612" i="1" s="1"/>
  <c r="AF611" i="1"/>
  <c r="AC611" i="1"/>
  <c r="AD611" i="1" s="1"/>
  <c r="AA611" i="1"/>
  <c r="Z611" i="1"/>
  <c r="X611" i="1"/>
  <c r="P611" i="1"/>
  <c r="N611" i="1"/>
  <c r="M611" i="1"/>
  <c r="K611" i="1"/>
  <c r="I611" i="1"/>
  <c r="F611" i="1"/>
  <c r="G611" i="1" s="1"/>
  <c r="L611" i="1" s="1"/>
  <c r="E611" i="1"/>
  <c r="AF610" i="1"/>
  <c r="AD610" i="1"/>
  <c r="AC610" i="1"/>
  <c r="AA610" i="1"/>
  <c r="Z610" i="1"/>
  <c r="X610" i="1"/>
  <c r="P610" i="1"/>
  <c r="N610" i="1"/>
  <c r="M610" i="1"/>
  <c r="K610" i="1"/>
  <c r="I610" i="1"/>
  <c r="E610" i="1"/>
  <c r="F610" i="1" s="1"/>
  <c r="G610" i="1" s="1"/>
  <c r="L610" i="1" s="1"/>
  <c r="AF609" i="1"/>
  <c r="AC609" i="1"/>
  <c r="AD609" i="1" s="1"/>
  <c r="Z609" i="1"/>
  <c r="AA609" i="1" s="1"/>
  <c r="X609" i="1"/>
  <c r="P609" i="1"/>
  <c r="N609" i="1"/>
  <c r="M609" i="1"/>
  <c r="K609" i="1"/>
  <c r="I609" i="1"/>
  <c r="G609" i="1"/>
  <c r="L609" i="1" s="1"/>
  <c r="F609" i="1"/>
  <c r="E609" i="1"/>
  <c r="AF608" i="1"/>
  <c r="AD608" i="1"/>
  <c r="AC608" i="1"/>
  <c r="AA608" i="1"/>
  <c r="Z608" i="1"/>
  <c r="X608" i="1"/>
  <c r="P608" i="1"/>
  <c r="N608" i="1"/>
  <c r="M608" i="1"/>
  <c r="K608" i="1"/>
  <c r="I608" i="1"/>
  <c r="F608" i="1"/>
  <c r="G608" i="1" s="1"/>
  <c r="L608" i="1" s="1"/>
  <c r="E608" i="1"/>
  <c r="AF607" i="1"/>
  <c r="AD607" i="1"/>
  <c r="AC607" i="1"/>
  <c r="Z607" i="1"/>
  <c r="AA607" i="1" s="1"/>
  <c r="X607" i="1"/>
  <c r="P607" i="1"/>
  <c r="N607" i="1"/>
  <c r="M607" i="1"/>
  <c r="K607" i="1"/>
  <c r="I607" i="1"/>
  <c r="E607" i="1"/>
  <c r="F607" i="1" s="1"/>
  <c r="G607" i="1" s="1"/>
  <c r="L607" i="1" s="1"/>
  <c r="AF606" i="1"/>
  <c r="AC606" i="1"/>
  <c r="AD606" i="1" s="1"/>
  <c r="AA606" i="1"/>
  <c r="Z606" i="1"/>
  <c r="X606" i="1"/>
  <c r="P606" i="1"/>
  <c r="N606" i="1"/>
  <c r="M606" i="1"/>
  <c r="K606" i="1"/>
  <c r="I606" i="1"/>
  <c r="F606" i="1"/>
  <c r="G606" i="1" s="1"/>
  <c r="L606" i="1" s="1"/>
  <c r="E606" i="1"/>
  <c r="AF605" i="1"/>
  <c r="AD605" i="1"/>
  <c r="AC605" i="1"/>
  <c r="AA605" i="1"/>
  <c r="Z605" i="1"/>
  <c r="X605" i="1"/>
  <c r="P605" i="1"/>
  <c r="N605" i="1"/>
  <c r="M605" i="1"/>
  <c r="K605" i="1"/>
  <c r="I605" i="1"/>
  <c r="E605" i="1"/>
  <c r="F605" i="1" s="1"/>
  <c r="G605" i="1" s="1"/>
  <c r="L605" i="1" s="1"/>
  <c r="AF604" i="1"/>
  <c r="AD604" i="1"/>
  <c r="AC604" i="1"/>
  <c r="Z604" i="1"/>
  <c r="AA604" i="1" s="1"/>
  <c r="X604" i="1"/>
  <c r="P604" i="1"/>
  <c r="N604" i="1"/>
  <c r="M604" i="1"/>
  <c r="K604" i="1"/>
  <c r="I604" i="1"/>
  <c r="G604" i="1"/>
  <c r="L604" i="1" s="1"/>
  <c r="F604" i="1"/>
  <c r="E604" i="1"/>
  <c r="AF603" i="1"/>
  <c r="AC603" i="1"/>
  <c r="AD603" i="1" s="1"/>
  <c r="AA603" i="1"/>
  <c r="Z603" i="1"/>
  <c r="X603" i="1"/>
  <c r="P603" i="1"/>
  <c r="N603" i="1"/>
  <c r="M603" i="1"/>
  <c r="K603" i="1"/>
  <c r="I603" i="1"/>
  <c r="F603" i="1"/>
  <c r="G603" i="1" s="1"/>
  <c r="L603" i="1" s="1"/>
  <c r="E603" i="1"/>
  <c r="AF602" i="1"/>
  <c r="AD602" i="1"/>
  <c r="AC602" i="1"/>
  <c r="AA602" i="1"/>
  <c r="Z602" i="1"/>
  <c r="X602" i="1"/>
  <c r="P602" i="1"/>
  <c r="N602" i="1"/>
  <c r="M602" i="1"/>
  <c r="L602" i="1"/>
  <c r="K602" i="1"/>
  <c r="I602" i="1"/>
  <c r="E602" i="1"/>
  <c r="F602" i="1" s="1"/>
  <c r="G602" i="1" s="1"/>
  <c r="AF601" i="1"/>
  <c r="AC601" i="1"/>
  <c r="AD601" i="1" s="1"/>
  <c r="Z601" i="1"/>
  <c r="AA601" i="1" s="1"/>
  <c r="X601" i="1"/>
  <c r="P601" i="1"/>
  <c r="N601" i="1"/>
  <c r="M601" i="1"/>
  <c r="K601" i="1"/>
  <c r="I601" i="1"/>
  <c r="G601" i="1"/>
  <c r="L601" i="1" s="1"/>
  <c r="F601" i="1"/>
  <c r="E601" i="1"/>
  <c r="AF600" i="1"/>
  <c r="AD600" i="1"/>
  <c r="AC600" i="1"/>
  <c r="AA600" i="1"/>
  <c r="Z600" i="1"/>
  <c r="X600" i="1"/>
  <c r="P600" i="1"/>
  <c r="N600" i="1"/>
  <c r="M600" i="1"/>
  <c r="K600" i="1"/>
  <c r="I600" i="1"/>
  <c r="F600" i="1"/>
  <c r="G600" i="1" s="1"/>
  <c r="L600" i="1" s="1"/>
  <c r="E600" i="1"/>
  <c r="AF599" i="1"/>
  <c r="AD599" i="1"/>
  <c r="AC599" i="1"/>
  <c r="Z599" i="1"/>
  <c r="AA599" i="1" s="1"/>
  <c r="X599" i="1"/>
  <c r="P599" i="1"/>
  <c r="N599" i="1"/>
  <c r="M599" i="1"/>
  <c r="K599" i="1"/>
  <c r="I599" i="1"/>
  <c r="G599" i="1"/>
  <c r="L599" i="1" s="1"/>
  <c r="E599" i="1"/>
  <c r="F599" i="1" s="1"/>
  <c r="AF598" i="1"/>
  <c r="AC598" i="1"/>
  <c r="AD598" i="1" s="1"/>
  <c r="AA598" i="1"/>
  <c r="Z598" i="1"/>
  <c r="X598" i="1"/>
  <c r="P598" i="1"/>
  <c r="N598" i="1"/>
  <c r="M598" i="1"/>
  <c r="K598" i="1"/>
  <c r="I598" i="1"/>
  <c r="F598" i="1"/>
  <c r="G598" i="1" s="1"/>
  <c r="L598" i="1" s="1"/>
  <c r="E598" i="1"/>
  <c r="AF597" i="1"/>
  <c r="AD597" i="1"/>
  <c r="AC597" i="1"/>
  <c r="AA597" i="1"/>
  <c r="Z597" i="1"/>
  <c r="X597" i="1"/>
  <c r="P597" i="1"/>
  <c r="N597" i="1"/>
  <c r="M597" i="1"/>
  <c r="K597" i="1"/>
  <c r="I597" i="1"/>
  <c r="E597" i="1"/>
  <c r="F597" i="1" s="1"/>
  <c r="G597" i="1" s="1"/>
  <c r="L597" i="1" s="1"/>
  <c r="AF596" i="1"/>
  <c r="AD596" i="1"/>
  <c r="AC596" i="1"/>
  <c r="Z596" i="1"/>
  <c r="AA596" i="1" s="1"/>
  <c r="X596" i="1"/>
  <c r="P596" i="1"/>
  <c r="N596" i="1"/>
  <c r="M596" i="1"/>
  <c r="L596" i="1"/>
  <c r="K596" i="1"/>
  <c r="I596" i="1"/>
  <c r="G596" i="1"/>
  <c r="F596" i="1"/>
  <c r="E596" i="1"/>
  <c r="AF595" i="1"/>
  <c r="AC595" i="1"/>
  <c r="AD595" i="1" s="1"/>
  <c r="AA595" i="1"/>
  <c r="Z595" i="1"/>
  <c r="X595" i="1"/>
  <c r="P595" i="1"/>
  <c r="N595" i="1"/>
  <c r="M595" i="1"/>
  <c r="K595" i="1"/>
  <c r="I595" i="1"/>
  <c r="F595" i="1"/>
  <c r="G595" i="1" s="1"/>
  <c r="L595" i="1" s="1"/>
  <c r="E595" i="1"/>
  <c r="AF594" i="1"/>
  <c r="AD594" i="1"/>
  <c r="AC594" i="1"/>
  <c r="AA594" i="1"/>
  <c r="Z594" i="1"/>
  <c r="X594" i="1"/>
  <c r="P594" i="1"/>
  <c r="N594" i="1"/>
  <c r="M594" i="1"/>
  <c r="K594" i="1"/>
  <c r="I594" i="1"/>
  <c r="E594" i="1"/>
  <c r="F594" i="1" s="1"/>
  <c r="G594" i="1" s="1"/>
  <c r="L594" i="1" s="1"/>
  <c r="AF593" i="1"/>
  <c r="AC593" i="1"/>
  <c r="AD593" i="1" s="1"/>
  <c r="Z593" i="1"/>
  <c r="AA593" i="1" s="1"/>
  <c r="X593" i="1"/>
  <c r="P593" i="1"/>
  <c r="N593" i="1"/>
  <c r="M593" i="1"/>
  <c r="K593" i="1"/>
  <c r="I593" i="1"/>
  <c r="G593" i="1"/>
  <c r="L593" i="1" s="1"/>
  <c r="F593" i="1"/>
  <c r="E593" i="1"/>
  <c r="AF592" i="1"/>
  <c r="AD592" i="1"/>
  <c r="AC592" i="1"/>
  <c r="AA592" i="1"/>
  <c r="Z592" i="1"/>
  <c r="X592" i="1"/>
  <c r="P592" i="1"/>
  <c r="N592" i="1"/>
  <c r="M592" i="1"/>
  <c r="K592" i="1"/>
  <c r="I592" i="1"/>
  <c r="F592" i="1"/>
  <c r="G592" i="1" s="1"/>
  <c r="L592" i="1" s="1"/>
  <c r="E592" i="1"/>
  <c r="AF591" i="1"/>
  <c r="AD591" i="1"/>
  <c r="AC591" i="1"/>
  <c r="Z591" i="1"/>
  <c r="AA591" i="1" s="1"/>
  <c r="X591" i="1"/>
  <c r="P591" i="1"/>
  <c r="N591" i="1"/>
  <c r="M591" i="1"/>
  <c r="L591" i="1"/>
  <c r="K591" i="1"/>
  <c r="I591" i="1"/>
  <c r="E591" i="1"/>
  <c r="F591" i="1" s="1"/>
  <c r="G591" i="1" s="1"/>
  <c r="AF590" i="1"/>
  <c r="AC590" i="1"/>
  <c r="AD590" i="1" s="1"/>
  <c r="AA590" i="1"/>
  <c r="Z590" i="1"/>
  <c r="X590" i="1"/>
  <c r="P590" i="1"/>
  <c r="N590" i="1"/>
  <c r="M590" i="1"/>
  <c r="K590" i="1"/>
  <c r="I590" i="1"/>
  <c r="F590" i="1"/>
  <c r="G590" i="1" s="1"/>
  <c r="L590" i="1" s="1"/>
  <c r="E590" i="1"/>
  <c r="AF589" i="1"/>
  <c r="AD589" i="1"/>
  <c r="AC589" i="1"/>
  <c r="AA589" i="1"/>
  <c r="Z589" i="1"/>
  <c r="X589" i="1"/>
  <c r="P589" i="1"/>
  <c r="N589" i="1"/>
  <c r="M589" i="1"/>
  <c r="L589" i="1"/>
  <c r="K589" i="1"/>
  <c r="I589" i="1"/>
  <c r="E589" i="1"/>
  <c r="F589" i="1" s="1"/>
  <c r="G589" i="1" s="1"/>
  <c r="AF588" i="1"/>
  <c r="AC588" i="1"/>
  <c r="AD588" i="1" s="1"/>
  <c r="Z588" i="1"/>
  <c r="AA588" i="1" s="1"/>
  <c r="X588" i="1"/>
  <c r="P588" i="1"/>
  <c r="N588" i="1"/>
  <c r="M588" i="1"/>
  <c r="L588" i="1"/>
  <c r="K588" i="1"/>
  <c r="I588" i="1"/>
  <c r="G588" i="1"/>
  <c r="F588" i="1"/>
  <c r="E588" i="1"/>
  <c r="AF587" i="1"/>
  <c r="AC587" i="1"/>
  <c r="AD587" i="1" s="1"/>
  <c r="AA587" i="1"/>
  <c r="Z587" i="1"/>
  <c r="X587" i="1"/>
  <c r="P587" i="1"/>
  <c r="N587" i="1"/>
  <c r="M587" i="1"/>
  <c r="K587" i="1"/>
  <c r="I587" i="1"/>
  <c r="F587" i="1"/>
  <c r="G587" i="1" s="1"/>
  <c r="L587" i="1" s="1"/>
  <c r="E587" i="1"/>
  <c r="AF586" i="1"/>
  <c r="AD586" i="1"/>
  <c r="AC586" i="1"/>
  <c r="Z586" i="1"/>
  <c r="AA586" i="1" s="1"/>
  <c r="X586" i="1"/>
  <c r="P586" i="1"/>
  <c r="N586" i="1"/>
  <c r="M586" i="1"/>
  <c r="K586" i="1"/>
  <c r="I586" i="1"/>
  <c r="E586" i="1"/>
  <c r="F586" i="1" s="1"/>
  <c r="G586" i="1" s="1"/>
  <c r="L586" i="1" s="1"/>
  <c r="AF585" i="1"/>
  <c r="AC585" i="1"/>
  <c r="AD585" i="1" s="1"/>
  <c r="Z585" i="1"/>
  <c r="AA585" i="1" s="1"/>
  <c r="X585" i="1"/>
  <c r="P585" i="1"/>
  <c r="N585" i="1"/>
  <c r="M585" i="1"/>
  <c r="K585" i="1"/>
  <c r="I585" i="1"/>
  <c r="F585" i="1"/>
  <c r="G585" i="1" s="1"/>
  <c r="L585" i="1" s="1"/>
  <c r="E585" i="1"/>
  <c r="AF584" i="1"/>
  <c r="AD584" i="1"/>
  <c r="AC584" i="1"/>
  <c r="AA584" i="1"/>
  <c r="Z584" i="1"/>
  <c r="X584" i="1"/>
  <c r="P584" i="1"/>
  <c r="N584" i="1"/>
  <c r="M584" i="1"/>
  <c r="K584" i="1"/>
  <c r="I584" i="1"/>
  <c r="F584" i="1"/>
  <c r="G584" i="1" s="1"/>
  <c r="L584" i="1" s="1"/>
  <c r="E584" i="1"/>
  <c r="AF583" i="1"/>
  <c r="AD583" i="1"/>
  <c r="AC583" i="1"/>
  <c r="Z583" i="1"/>
  <c r="AA583" i="1" s="1"/>
  <c r="X583" i="1"/>
  <c r="P583" i="1"/>
  <c r="N583" i="1"/>
  <c r="M583" i="1"/>
  <c r="K583" i="1"/>
  <c r="I583" i="1"/>
  <c r="G583" i="1"/>
  <c r="L583" i="1" s="1"/>
  <c r="E583" i="1"/>
  <c r="F583" i="1" s="1"/>
  <c r="AF582" i="1"/>
  <c r="AC582" i="1"/>
  <c r="AD582" i="1" s="1"/>
  <c r="AA582" i="1"/>
  <c r="Z582" i="1"/>
  <c r="X582" i="1"/>
  <c r="P582" i="1"/>
  <c r="N582" i="1"/>
  <c r="M582" i="1"/>
  <c r="K582" i="1"/>
  <c r="I582" i="1"/>
  <c r="F582" i="1"/>
  <c r="G582" i="1" s="1"/>
  <c r="L582" i="1" s="1"/>
  <c r="E582" i="1"/>
  <c r="AF581" i="1"/>
  <c r="AD581" i="1"/>
  <c r="AC581" i="1"/>
  <c r="AA581" i="1"/>
  <c r="Z581" i="1"/>
  <c r="X581" i="1"/>
  <c r="P581" i="1"/>
  <c r="N581" i="1"/>
  <c r="M581" i="1"/>
  <c r="L581" i="1"/>
  <c r="K581" i="1"/>
  <c r="I581" i="1"/>
  <c r="E581" i="1"/>
  <c r="F581" i="1" s="1"/>
  <c r="G581" i="1" s="1"/>
  <c r="AF580" i="1"/>
  <c r="AD580" i="1"/>
  <c r="AC580" i="1"/>
  <c r="Z580" i="1"/>
  <c r="AA580" i="1" s="1"/>
  <c r="X580" i="1"/>
  <c r="P580" i="1"/>
  <c r="N580" i="1"/>
  <c r="M580" i="1"/>
  <c r="K580" i="1"/>
  <c r="I580" i="1"/>
  <c r="G580" i="1"/>
  <c r="L580" i="1" s="1"/>
  <c r="F580" i="1"/>
  <c r="E580" i="1"/>
  <c r="AF579" i="1"/>
  <c r="AC579" i="1"/>
  <c r="AD579" i="1" s="1"/>
  <c r="AA579" i="1"/>
  <c r="Z579" i="1"/>
  <c r="X579" i="1"/>
  <c r="P579" i="1"/>
  <c r="N579" i="1"/>
  <c r="M579" i="1"/>
  <c r="K579" i="1"/>
  <c r="I579" i="1"/>
  <c r="F579" i="1"/>
  <c r="G579" i="1" s="1"/>
  <c r="L579" i="1" s="1"/>
  <c r="E579" i="1"/>
  <c r="AF578" i="1"/>
  <c r="AD578" i="1"/>
  <c r="AC578" i="1"/>
  <c r="AA578" i="1"/>
  <c r="Z578" i="1"/>
  <c r="X578" i="1"/>
  <c r="P578" i="1"/>
  <c r="N578" i="1"/>
  <c r="M578" i="1"/>
  <c r="L578" i="1"/>
  <c r="K578" i="1"/>
  <c r="I578" i="1"/>
  <c r="G578" i="1"/>
  <c r="E578" i="1"/>
  <c r="F578" i="1" s="1"/>
  <c r="AF577" i="1"/>
  <c r="AC577" i="1"/>
  <c r="AD577" i="1" s="1"/>
  <c r="Z577" i="1"/>
  <c r="AA577" i="1" s="1"/>
  <c r="X577" i="1"/>
  <c r="P577" i="1"/>
  <c r="N577" i="1"/>
  <c r="M577" i="1"/>
  <c r="K577" i="1"/>
  <c r="I577" i="1"/>
  <c r="G577" i="1"/>
  <c r="L577" i="1" s="1"/>
  <c r="F577" i="1"/>
  <c r="E577" i="1"/>
  <c r="AF576" i="1"/>
  <c r="AD576" i="1"/>
  <c r="AC576" i="1"/>
  <c r="AA576" i="1"/>
  <c r="Z576" i="1"/>
  <c r="X576" i="1"/>
  <c r="P576" i="1"/>
  <c r="N576" i="1"/>
  <c r="M576" i="1"/>
  <c r="K576" i="1"/>
  <c r="I576" i="1"/>
  <c r="E576" i="1"/>
  <c r="F576" i="1" s="1"/>
  <c r="G576" i="1" s="1"/>
  <c r="L576" i="1" s="1"/>
  <c r="AF575" i="1"/>
  <c r="AD575" i="1"/>
  <c r="AC575" i="1"/>
  <c r="Z575" i="1"/>
  <c r="AA575" i="1" s="1"/>
  <c r="X575" i="1"/>
  <c r="P575" i="1"/>
  <c r="N575" i="1"/>
  <c r="M575" i="1"/>
  <c r="K575" i="1"/>
  <c r="I575" i="1"/>
  <c r="E575" i="1"/>
  <c r="F575" i="1" s="1"/>
  <c r="G575" i="1" s="1"/>
  <c r="L575" i="1" s="1"/>
  <c r="AF574" i="1"/>
  <c r="AC574" i="1"/>
  <c r="AD574" i="1" s="1"/>
  <c r="AA574" i="1"/>
  <c r="Z574" i="1"/>
  <c r="X574" i="1"/>
  <c r="P574" i="1"/>
  <c r="N574" i="1"/>
  <c r="M574" i="1"/>
  <c r="K574" i="1"/>
  <c r="I574" i="1"/>
  <c r="F574" i="1"/>
  <c r="G574" i="1" s="1"/>
  <c r="L574" i="1" s="1"/>
  <c r="E574" i="1"/>
  <c r="AF573" i="1"/>
  <c r="AD573" i="1"/>
  <c r="AC573" i="1"/>
  <c r="AA573" i="1"/>
  <c r="Z573" i="1"/>
  <c r="X573" i="1"/>
  <c r="P573" i="1"/>
  <c r="N573" i="1"/>
  <c r="M573" i="1"/>
  <c r="L573" i="1"/>
  <c r="K573" i="1"/>
  <c r="I573" i="1"/>
  <c r="E573" i="1"/>
  <c r="F573" i="1" s="1"/>
  <c r="G573" i="1" s="1"/>
  <c r="AF572" i="1"/>
  <c r="AD572" i="1"/>
  <c r="AC572" i="1"/>
  <c r="Z572" i="1"/>
  <c r="AA572" i="1" s="1"/>
  <c r="X572" i="1"/>
  <c r="P572" i="1"/>
  <c r="N572" i="1"/>
  <c r="M572" i="1"/>
  <c r="L572" i="1"/>
  <c r="K572" i="1"/>
  <c r="I572" i="1"/>
  <c r="G572" i="1"/>
  <c r="F572" i="1"/>
  <c r="E572" i="1"/>
  <c r="AF571" i="1"/>
  <c r="AC571" i="1"/>
  <c r="AD571" i="1" s="1"/>
  <c r="AA571" i="1"/>
  <c r="Z571" i="1"/>
  <c r="X571" i="1"/>
  <c r="P571" i="1"/>
  <c r="N571" i="1"/>
  <c r="M571" i="1"/>
  <c r="K571" i="1"/>
  <c r="I571" i="1"/>
  <c r="F571" i="1"/>
  <c r="G571" i="1" s="1"/>
  <c r="L571" i="1" s="1"/>
  <c r="E571" i="1"/>
  <c r="AF570" i="1"/>
  <c r="AD570" i="1"/>
  <c r="AC570" i="1"/>
  <c r="Z570" i="1"/>
  <c r="AA570" i="1" s="1"/>
  <c r="X570" i="1"/>
  <c r="P570" i="1"/>
  <c r="N570" i="1"/>
  <c r="M570" i="1"/>
  <c r="K570" i="1"/>
  <c r="I570" i="1"/>
  <c r="G570" i="1"/>
  <c r="L570" i="1" s="1"/>
  <c r="E570" i="1"/>
  <c r="F570" i="1" s="1"/>
  <c r="AF569" i="1"/>
  <c r="AC569" i="1"/>
  <c r="AD569" i="1" s="1"/>
  <c r="Z569" i="1"/>
  <c r="AA569" i="1" s="1"/>
  <c r="X569" i="1"/>
  <c r="P569" i="1"/>
  <c r="N569" i="1"/>
  <c r="M569" i="1"/>
  <c r="K569" i="1"/>
  <c r="I569" i="1"/>
  <c r="G569" i="1"/>
  <c r="L569" i="1" s="1"/>
  <c r="F569" i="1"/>
  <c r="E569" i="1"/>
  <c r="AF568" i="1"/>
  <c r="AD568" i="1"/>
  <c r="AC568" i="1"/>
  <c r="AA568" i="1"/>
  <c r="Z568" i="1"/>
  <c r="X568" i="1"/>
  <c r="P568" i="1"/>
  <c r="N568" i="1"/>
  <c r="M568" i="1"/>
  <c r="K568" i="1"/>
  <c r="I568" i="1"/>
  <c r="F568" i="1"/>
  <c r="G568" i="1" s="1"/>
  <c r="L568" i="1" s="1"/>
  <c r="E568" i="1"/>
  <c r="AF567" i="1"/>
  <c r="AD567" i="1"/>
  <c r="AC567" i="1"/>
  <c r="Z567" i="1"/>
  <c r="AA567" i="1" s="1"/>
  <c r="X567" i="1"/>
  <c r="P567" i="1"/>
  <c r="N567" i="1"/>
  <c r="M567" i="1"/>
  <c r="K567" i="1"/>
  <c r="I567" i="1"/>
  <c r="G567" i="1"/>
  <c r="L567" i="1" s="1"/>
  <c r="E567" i="1"/>
  <c r="F567" i="1" s="1"/>
  <c r="AF566" i="1"/>
  <c r="AC566" i="1"/>
  <c r="AD566" i="1" s="1"/>
  <c r="AA566" i="1"/>
  <c r="Z566" i="1"/>
  <c r="X566" i="1"/>
  <c r="P566" i="1"/>
  <c r="N566" i="1"/>
  <c r="M566" i="1"/>
  <c r="K566" i="1"/>
  <c r="I566" i="1"/>
  <c r="F566" i="1"/>
  <c r="G566" i="1" s="1"/>
  <c r="L566" i="1" s="1"/>
  <c r="E566" i="1"/>
  <c r="AF565" i="1"/>
  <c r="AD565" i="1"/>
  <c r="AC565" i="1"/>
  <c r="AA565" i="1"/>
  <c r="Z565" i="1"/>
  <c r="X565" i="1"/>
  <c r="P565" i="1"/>
  <c r="N565" i="1"/>
  <c r="M565" i="1"/>
  <c r="K565" i="1"/>
  <c r="I565" i="1"/>
  <c r="E565" i="1"/>
  <c r="F565" i="1" s="1"/>
  <c r="G565" i="1" s="1"/>
  <c r="L565" i="1" s="1"/>
  <c r="AF564" i="1"/>
  <c r="AC564" i="1"/>
  <c r="AD564" i="1" s="1"/>
  <c r="Z564" i="1"/>
  <c r="AA564" i="1" s="1"/>
  <c r="X564" i="1"/>
  <c r="P564" i="1"/>
  <c r="N564" i="1"/>
  <c r="M564" i="1"/>
  <c r="K564" i="1"/>
  <c r="I564" i="1"/>
  <c r="G564" i="1"/>
  <c r="L564" i="1" s="1"/>
  <c r="F564" i="1"/>
  <c r="E564" i="1"/>
  <c r="AF563" i="1"/>
  <c r="AC563" i="1"/>
  <c r="AD563" i="1" s="1"/>
  <c r="AA563" i="1"/>
  <c r="Z563" i="1"/>
  <c r="X563" i="1"/>
  <c r="P563" i="1"/>
  <c r="N563" i="1"/>
  <c r="M563" i="1"/>
  <c r="K563" i="1"/>
  <c r="I563" i="1"/>
  <c r="F563" i="1"/>
  <c r="G563" i="1" s="1"/>
  <c r="L563" i="1" s="1"/>
  <c r="E563" i="1"/>
  <c r="AF562" i="1"/>
  <c r="AD562" i="1"/>
  <c r="AC562" i="1"/>
  <c r="AA562" i="1"/>
  <c r="Z562" i="1"/>
  <c r="X562" i="1"/>
  <c r="P562" i="1"/>
  <c r="N562" i="1"/>
  <c r="M562" i="1"/>
  <c r="K562" i="1"/>
  <c r="I562" i="1"/>
  <c r="E562" i="1"/>
  <c r="F562" i="1" s="1"/>
  <c r="G562" i="1" s="1"/>
  <c r="L562" i="1" s="1"/>
  <c r="AF561" i="1"/>
  <c r="AC561" i="1"/>
  <c r="AD561" i="1" s="1"/>
  <c r="Z561" i="1"/>
  <c r="AA561" i="1" s="1"/>
  <c r="X561" i="1"/>
  <c r="N561" i="1"/>
  <c r="M561" i="1"/>
  <c r="K561" i="1"/>
  <c r="I561" i="1"/>
  <c r="F561" i="1"/>
  <c r="G561" i="1" s="1"/>
  <c r="L561" i="1" s="1"/>
  <c r="E561" i="1"/>
  <c r="AF560" i="1"/>
  <c r="AD560" i="1"/>
  <c r="AC560" i="1"/>
  <c r="Z560" i="1"/>
  <c r="AA560" i="1" s="1"/>
  <c r="X560" i="1"/>
  <c r="N560" i="1"/>
  <c r="M560" i="1"/>
  <c r="K560" i="1"/>
  <c r="I560" i="1"/>
  <c r="F560" i="1"/>
  <c r="G560" i="1" s="1"/>
  <c r="L560" i="1" s="1"/>
  <c r="E560" i="1"/>
  <c r="AF559" i="1"/>
  <c r="AD559" i="1"/>
  <c r="AC559" i="1"/>
  <c r="AA559" i="1"/>
  <c r="Z559" i="1"/>
  <c r="X559" i="1"/>
  <c r="N559" i="1"/>
  <c r="M559" i="1"/>
  <c r="L559" i="1"/>
  <c r="K559" i="1"/>
  <c r="I559" i="1"/>
  <c r="G559" i="1"/>
  <c r="F559" i="1"/>
  <c r="E559" i="1"/>
  <c r="AF558" i="1"/>
  <c r="AC558" i="1"/>
  <c r="AD558" i="1" s="1"/>
  <c r="AA558" i="1"/>
  <c r="Z558" i="1"/>
  <c r="X558" i="1"/>
  <c r="N558" i="1"/>
  <c r="M558" i="1"/>
  <c r="K558" i="1"/>
  <c r="I558" i="1"/>
  <c r="G558" i="1"/>
  <c r="L558" i="1" s="1"/>
  <c r="E558" i="1"/>
  <c r="F558" i="1" s="1"/>
  <c r="AF557" i="1"/>
  <c r="AC557" i="1"/>
  <c r="AD557" i="1" s="1"/>
  <c r="Z557" i="1"/>
  <c r="AA557" i="1" s="1"/>
  <c r="X557" i="1"/>
  <c r="P557" i="1"/>
  <c r="N557" i="1"/>
  <c r="M557" i="1"/>
  <c r="K557" i="1"/>
  <c r="I557" i="1"/>
  <c r="G557" i="1"/>
  <c r="L557" i="1" s="1"/>
  <c r="F557" i="1"/>
  <c r="E557" i="1"/>
  <c r="AF556" i="1"/>
  <c r="AD556" i="1"/>
  <c r="AC556" i="1"/>
  <c r="AA556" i="1"/>
  <c r="Z556" i="1"/>
  <c r="X556" i="1"/>
  <c r="N556" i="1"/>
  <c r="M556" i="1"/>
  <c r="K556" i="1"/>
  <c r="I556" i="1"/>
  <c r="E556" i="1"/>
  <c r="F556" i="1" s="1"/>
  <c r="G556" i="1" s="1"/>
  <c r="L556" i="1" s="1"/>
  <c r="AF555" i="1"/>
  <c r="AC555" i="1"/>
  <c r="AD555" i="1" s="1"/>
  <c r="AA555" i="1"/>
  <c r="Z555" i="1"/>
  <c r="X555" i="1"/>
  <c r="N555" i="1"/>
  <c r="M555" i="1"/>
  <c r="L555" i="1"/>
  <c r="K555" i="1"/>
  <c r="I555" i="1"/>
  <c r="E555" i="1"/>
  <c r="F555" i="1" s="1"/>
  <c r="G555" i="1" s="1"/>
  <c r="AF554" i="1"/>
  <c r="AC554" i="1"/>
  <c r="AD554" i="1" s="1"/>
  <c r="Z554" i="1"/>
  <c r="AA554" i="1" s="1"/>
  <c r="X554" i="1"/>
  <c r="P554" i="1"/>
  <c r="N554" i="1"/>
  <c r="M554" i="1"/>
  <c r="L554" i="1"/>
  <c r="K554" i="1"/>
  <c r="I554" i="1"/>
  <c r="G554" i="1"/>
  <c r="F554" i="1"/>
  <c r="E554" i="1"/>
  <c r="AF553" i="1"/>
  <c r="AC553" i="1"/>
  <c r="AD553" i="1" s="1"/>
  <c r="AA553" i="1"/>
  <c r="Z553" i="1"/>
  <c r="X553" i="1"/>
  <c r="N553" i="1"/>
  <c r="M553" i="1"/>
  <c r="K553" i="1"/>
  <c r="I553" i="1"/>
  <c r="G553" i="1"/>
  <c r="L553" i="1" s="1"/>
  <c r="E553" i="1"/>
  <c r="F553" i="1" s="1"/>
  <c r="AF552" i="1"/>
  <c r="AC552" i="1"/>
  <c r="AD552" i="1" s="1"/>
  <c r="Z552" i="1"/>
  <c r="AA552" i="1" s="1"/>
  <c r="X552" i="1"/>
  <c r="N552" i="1"/>
  <c r="M552" i="1"/>
  <c r="K552" i="1"/>
  <c r="I552" i="1"/>
  <c r="F552" i="1"/>
  <c r="G552" i="1" s="1"/>
  <c r="L552" i="1" s="1"/>
  <c r="E552" i="1"/>
  <c r="AF551" i="1"/>
  <c r="AD551" i="1"/>
  <c r="AC551" i="1"/>
  <c r="Z551" i="1"/>
  <c r="AA551" i="1" s="1"/>
  <c r="X551" i="1"/>
  <c r="N551" i="1"/>
  <c r="M551" i="1"/>
  <c r="K551" i="1"/>
  <c r="I551" i="1"/>
  <c r="F551" i="1"/>
  <c r="G551" i="1" s="1"/>
  <c r="L551" i="1" s="1"/>
  <c r="E551" i="1"/>
  <c r="AF550" i="1"/>
  <c r="AD550" i="1"/>
  <c r="AC550" i="1"/>
  <c r="AA550" i="1"/>
  <c r="Z550" i="1"/>
  <c r="X550" i="1"/>
  <c r="N550" i="1"/>
  <c r="M550" i="1"/>
  <c r="K550" i="1"/>
  <c r="I550" i="1"/>
  <c r="G550" i="1"/>
  <c r="L550" i="1" s="1"/>
  <c r="F550" i="1"/>
  <c r="E550" i="1"/>
  <c r="AF549" i="1"/>
  <c r="AC549" i="1"/>
  <c r="AD549" i="1" s="1"/>
  <c r="AA549" i="1"/>
  <c r="Z549" i="1"/>
  <c r="X549" i="1"/>
  <c r="P549" i="1"/>
  <c r="N549" i="1"/>
  <c r="M549" i="1"/>
  <c r="K549" i="1"/>
  <c r="I549" i="1"/>
  <c r="F549" i="1"/>
  <c r="G549" i="1" s="1"/>
  <c r="L549" i="1" s="1"/>
  <c r="E549" i="1"/>
  <c r="AF548" i="1"/>
  <c r="AD548" i="1"/>
  <c r="AC548" i="1"/>
  <c r="AA548" i="1"/>
  <c r="Z548" i="1"/>
  <c r="X548" i="1"/>
  <c r="P548" i="1"/>
  <c r="N548" i="1"/>
  <c r="M548" i="1"/>
  <c r="L548" i="1"/>
  <c r="K548" i="1"/>
  <c r="I548" i="1"/>
  <c r="G548" i="1"/>
  <c r="E548" i="1"/>
  <c r="F548" i="1" s="1"/>
  <c r="AF547" i="1"/>
  <c r="AC547" i="1"/>
  <c r="AD547" i="1" s="1"/>
  <c r="Z547" i="1"/>
  <c r="AA547" i="1" s="1"/>
  <c r="X547" i="1"/>
  <c r="N547" i="1"/>
  <c r="M547" i="1"/>
  <c r="K547" i="1"/>
  <c r="I547" i="1"/>
  <c r="F547" i="1"/>
  <c r="G547" i="1" s="1"/>
  <c r="L547" i="1" s="1"/>
  <c r="E547" i="1"/>
  <c r="AF546" i="1"/>
  <c r="AC546" i="1"/>
  <c r="AD546" i="1" s="1"/>
  <c r="Z546" i="1"/>
  <c r="AA546" i="1" s="1"/>
  <c r="X546" i="1"/>
  <c r="P546" i="1"/>
  <c r="N546" i="1"/>
  <c r="M546" i="1"/>
  <c r="L546" i="1"/>
  <c r="K546" i="1"/>
  <c r="I546" i="1"/>
  <c r="G546" i="1"/>
  <c r="E546" i="1"/>
  <c r="F546" i="1" s="1"/>
  <c r="AF545" i="1"/>
  <c r="AC545" i="1"/>
  <c r="AD545" i="1" s="1"/>
  <c r="AA545" i="1"/>
  <c r="Z545" i="1"/>
  <c r="X545" i="1"/>
  <c r="P545" i="1"/>
  <c r="N545" i="1"/>
  <c r="M545" i="1"/>
  <c r="K545" i="1"/>
  <c r="I545" i="1"/>
  <c r="F545" i="1"/>
  <c r="G545" i="1" s="1"/>
  <c r="L545" i="1" s="1"/>
  <c r="E545" i="1"/>
  <c r="AF544" i="1"/>
  <c r="AD544" i="1"/>
  <c r="AC544" i="1"/>
  <c r="Z544" i="1"/>
  <c r="AA544" i="1" s="1"/>
  <c r="X544" i="1"/>
  <c r="P544" i="1"/>
  <c r="N544" i="1"/>
  <c r="M544" i="1"/>
  <c r="K544" i="1"/>
  <c r="I544" i="1"/>
  <c r="G544" i="1"/>
  <c r="L544" i="1" s="1"/>
  <c r="E544" i="1"/>
  <c r="F544" i="1" s="1"/>
  <c r="AF543" i="1"/>
  <c r="AD543" i="1"/>
  <c r="AC543" i="1"/>
  <c r="Z543" i="1"/>
  <c r="AA543" i="1" s="1"/>
  <c r="X543" i="1"/>
  <c r="P543" i="1"/>
  <c r="N543" i="1"/>
  <c r="M543" i="1"/>
  <c r="K543" i="1"/>
  <c r="I543" i="1"/>
  <c r="G543" i="1"/>
  <c r="L543" i="1" s="1"/>
  <c r="F543" i="1"/>
  <c r="E543" i="1"/>
  <c r="AF542" i="1"/>
  <c r="AC542" i="1"/>
  <c r="AD542" i="1" s="1"/>
  <c r="AA542" i="1"/>
  <c r="Z542" i="1"/>
  <c r="X542" i="1"/>
  <c r="N542" i="1"/>
  <c r="M542" i="1"/>
  <c r="K542" i="1"/>
  <c r="I542" i="1"/>
  <c r="E542" i="1"/>
  <c r="F542" i="1" s="1"/>
  <c r="G542" i="1" s="1"/>
  <c r="L542" i="1" s="1"/>
  <c r="AF541" i="1"/>
  <c r="AC541" i="1"/>
  <c r="AD541" i="1" s="1"/>
  <c r="Z541" i="1"/>
  <c r="AA541" i="1" s="1"/>
  <c r="X541" i="1"/>
  <c r="P541" i="1"/>
  <c r="N541" i="1"/>
  <c r="M541" i="1"/>
  <c r="K541" i="1"/>
  <c r="I541" i="1"/>
  <c r="G541" i="1"/>
  <c r="L541" i="1" s="1"/>
  <c r="F541" i="1"/>
  <c r="E541" i="1"/>
  <c r="AF540" i="1"/>
  <c r="AD540" i="1"/>
  <c r="AC540" i="1"/>
  <c r="AA540" i="1"/>
  <c r="Z540" i="1"/>
  <c r="X540" i="1"/>
  <c r="P540" i="1"/>
  <c r="N540" i="1"/>
  <c r="M540" i="1"/>
  <c r="K540" i="1"/>
  <c r="I540" i="1"/>
  <c r="E540" i="1"/>
  <c r="F540" i="1" s="1"/>
  <c r="G540" i="1" s="1"/>
  <c r="L540" i="1" s="1"/>
  <c r="AF539" i="1"/>
  <c r="AC539" i="1"/>
  <c r="AD539" i="1" s="1"/>
  <c r="Z539" i="1"/>
  <c r="AA539" i="1" s="1"/>
  <c r="X539" i="1"/>
  <c r="P539" i="1"/>
  <c r="N539" i="1"/>
  <c r="M539" i="1"/>
  <c r="K539" i="1"/>
  <c r="I539" i="1"/>
  <c r="G539" i="1"/>
  <c r="L539" i="1" s="1"/>
  <c r="E539" i="1"/>
  <c r="F539" i="1" s="1"/>
  <c r="AF538" i="1"/>
  <c r="AC538" i="1"/>
  <c r="AD538" i="1" s="1"/>
  <c r="AA538" i="1"/>
  <c r="Z538" i="1"/>
  <c r="X538" i="1"/>
  <c r="P538" i="1"/>
  <c r="N538" i="1"/>
  <c r="M538" i="1"/>
  <c r="K538" i="1"/>
  <c r="I538" i="1"/>
  <c r="F538" i="1"/>
  <c r="G538" i="1" s="1"/>
  <c r="L538" i="1" s="1"/>
  <c r="E538" i="1"/>
  <c r="AF537" i="1"/>
  <c r="AD537" i="1"/>
  <c r="AC537" i="1"/>
  <c r="Z537" i="1"/>
  <c r="AA537" i="1" s="1"/>
  <c r="X537" i="1"/>
  <c r="P537" i="1"/>
  <c r="N537" i="1"/>
  <c r="M537" i="1"/>
  <c r="K537" i="1"/>
  <c r="I537" i="1"/>
  <c r="G537" i="1"/>
  <c r="L537" i="1" s="1"/>
  <c r="E537" i="1"/>
  <c r="F537" i="1" s="1"/>
  <c r="AF536" i="1"/>
  <c r="AD536" i="1"/>
  <c r="AC536" i="1"/>
  <c r="Z536" i="1"/>
  <c r="AA536" i="1" s="1"/>
  <c r="X536" i="1"/>
  <c r="P536" i="1"/>
  <c r="N536" i="1"/>
  <c r="M536" i="1"/>
  <c r="L536" i="1"/>
  <c r="K536" i="1"/>
  <c r="I536" i="1"/>
  <c r="G536" i="1"/>
  <c r="F536" i="1"/>
  <c r="E536" i="1"/>
  <c r="AF535" i="1"/>
  <c r="AC535" i="1"/>
  <c r="AD535" i="1" s="1"/>
  <c r="AA535" i="1"/>
  <c r="Z535" i="1"/>
  <c r="X535" i="1"/>
  <c r="P535" i="1"/>
  <c r="N535" i="1"/>
  <c r="M535" i="1"/>
  <c r="K535" i="1"/>
  <c r="I535" i="1"/>
  <c r="F535" i="1"/>
  <c r="G535" i="1" s="1"/>
  <c r="L535" i="1" s="1"/>
  <c r="E535" i="1"/>
  <c r="AF534" i="1"/>
  <c r="AD534" i="1"/>
  <c r="AC534" i="1"/>
  <c r="Z534" i="1"/>
  <c r="AA534" i="1" s="1"/>
  <c r="X534" i="1"/>
  <c r="P534" i="1"/>
  <c r="N534" i="1"/>
  <c r="M534" i="1"/>
  <c r="K534" i="1"/>
  <c r="I534" i="1"/>
  <c r="G534" i="1"/>
  <c r="L534" i="1" s="1"/>
  <c r="E534" i="1"/>
  <c r="F534" i="1" s="1"/>
  <c r="AF533" i="1"/>
  <c r="AD533" i="1"/>
  <c r="AC533" i="1"/>
  <c r="Z533" i="1"/>
  <c r="AA533" i="1" s="1"/>
  <c r="X533" i="1"/>
  <c r="N533" i="1"/>
  <c r="M533" i="1"/>
  <c r="K533" i="1"/>
  <c r="I533" i="1"/>
  <c r="E533" i="1"/>
  <c r="F533" i="1" s="1"/>
  <c r="G533" i="1" s="1"/>
  <c r="L533" i="1" s="1"/>
  <c r="AF532" i="1"/>
  <c r="AC532" i="1"/>
  <c r="AD532" i="1" s="1"/>
  <c r="Z532" i="1"/>
  <c r="AA532" i="1" s="1"/>
  <c r="X532" i="1"/>
  <c r="N532" i="1"/>
  <c r="M532" i="1"/>
  <c r="K532" i="1"/>
  <c r="I532" i="1"/>
  <c r="G532" i="1"/>
  <c r="L532" i="1" s="1"/>
  <c r="F532" i="1"/>
  <c r="E532" i="1"/>
  <c r="AF531" i="1"/>
  <c r="AD531" i="1"/>
  <c r="AC531" i="1"/>
  <c r="AA531" i="1"/>
  <c r="Z531" i="1"/>
  <c r="X531" i="1"/>
  <c r="P531" i="1"/>
  <c r="N531" i="1"/>
  <c r="M531" i="1"/>
  <c r="K531" i="1"/>
  <c r="I531" i="1"/>
  <c r="F531" i="1"/>
  <c r="G531" i="1" s="1"/>
  <c r="L531" i="1" s="1"/>
  <c r="E531" i="1"/>
  <c r="AF530" i="1"/>
  <c r="AD530" i="1"/>
  <c r="AC530" i="1"/>
  <c r="Z530" i="1"/>
  <c r="AA530" i="1" s="1"/>
  <c r="X530" i="1"/>
  <c r="P530" i="1"/>
  <c r="N530" i="1"/>
  <c r="M530" i="1"/>
  <c r="K530" i="1"/>
  <c r="I530" i="1"/>
  <c r="G530" i="1"/>
  <c r="L530" i="1" s="1"/>
  <c r="F530" i="1"/>
  <c r="E530" i="1"/>
  <c r="AF529" i="1"/>
  <c r="AC529" i="1"/>
  <c r="AD529" i="1" s="1"/>
  <c r="AA529" i="1"/>
  <c r="Z529" i="1"/>
  <c r="X529" i="1"/>
  <c r="P529" i="1"/>
  <c r="N529" i="1"/>
  <c r="M529" i="1"/>
  <c r="K529" i="1"/>
  <c r="I529" i="1"/>
  <c r="F529" i="1"/>
  <c r="G529" i="1" s="1"/>
  <c r="L529" i="1" s="1"/>
  <c r="E529" i="1"/>
  <c r="AF528" i="1"/>
  <c r="AD528" i="1"/>
  <c r="AC528" i="1"/>
  <c r="Z528" i="1"/>
  <c r="AA528" i="1" s="1"/>
  <c r="X528" i="1"/>
  <c r="P528" i="1"/>
  <c r="N528" i="1"/>
  <c r="M528" i="1"/>
  <c r="K528" i="1"/>
  <c r="I528" i="1"/>
  <c r="G528" i="1"/>
  <c r="L528" i="1" s="1"/>
  <c r="E528" i="1"/>
  <c r="F528" i="1" s="1"/>
  <c r="AF527" i="1"/>
  <c r="AD527" i="1"/>
  <c r="AC527" i="1"/>
  <c r="Z527" i="1"/>
  <c r="AA527" i="1" s="1"/>
  <c r="X527" i="1"/>
  <c r="P527" i="1"/>
  <c r="N527" i="1"/>
  <c r="M527" i="1"/>
  <c r="L527" i="1"/>
  <c r="K527" i="1"/>
  <c r="I527" i="1"/>
  <c r="G527" i="1"/>
  <c r="F527" i="1"/>
  <c r="E527" i="1"/>
  <c r="AF526" i="1"/>
  <c r="AC526" i="1"/>
  <c r="AD526" i="1" s="1"/>
  <c r="AA526" i="1"/>
  <c r="Z526" i="1"/>
  <c r="X526" i="1"/>
  <c r="P526" i="1"/>
  <c r="N526" i="1"/>
  <c r="M526" i="1"/>
  <c r="K526" i="1"/>
  <c r="I526" i="1"/>
  <c r="E526" i="1"/>
  <c r="F526" i="1" s="1"/>
  <c r="G526" i="1" s="1"/>
  <c r="L526" i="1" s="1"/>
  <c r="AF525" i="1"/>
  <c r="AC525" i="1"/>
  <c r="AD525" i="1" s="1"/>
  <c r="Z525" i="1"/>
  <c r="AA525" i="1" s="1"/>
  <c r="X525" i="1"/>
  <c r="P525" i="1"/>
  <c r="N525" i="1"/>
  <c r="M525" i="1"/>
  <c r="K525" i="1"/>
  <c r="I525" i="1"/>
  <c r="G525" i="1"/>
  <c r="L525" i="1" s="1"/>
  <c r="E525" i="1"/>
  <c r="F525" i="1" s="1"/>
  <c r="AF524" i="1"/>
  <c r="AC524" i="1"/>
  <c r="AD524" i="1" s="1"/>
  <c r="AA524" i="1"/>
  <c r="Z524" i="1"/>
  <c r="X524" i="1"/>
  <c r="P524" i="1"/>
  <c r="N524" i="1"/>
  <c r="M524" i="1"/>
  <c r="K524" i="1"/>
  <c r="I524" i="1"/>
  <c r="G524" i="1"/>
  <c r="L524" i="1" s="1"/>
  <c r="F524" i="1"/>
  <c r="E524" i="1"/>
  <c r="AF523" i="1"/>
  <c r="AD523" i="1"/>
  <c r="AC523" i="1"/>
  <c r="Z523" i="1"/>
  <c r="AA523" i="1" s="1"/>
  <c r="X523" i="1"/>
  <c r="P523" i="1"/>
  <c r="N523" i="1"/>
  <c r="M523" i="1"/>
  <c r="K523" i="1"/>
  <c r="I523" i="1"/>
  <c r="G523" i="1"/>
  <c r="L523" i="1" s="1"/>
  <c r="F523" i="1"/>
  <c r="E523" i="1"/>
  <c r="AF522" i="1"/>
  <c r="AC522" i="1"/>
  <c r="AD522" i="1" s="1"/>
  <c r="Z522" i="1"/>
  <c r="AA522" i="1" s="1"/>
  <c r="X522" i="1"/>
  <c r="N522" i="1"/>
  <c r="M522" i="1"/>
  <c r="K522" i="1"/>
  <c r="I522" i="1"/>
  <c r="G522" i="1"/>
  <c r="L522" i="1" s="1"/>
  <c r="F522" i="1"/>
  <c r="E522" i="1"/>
  <c r="AF521" i="1"/>
  <c r="AD521" i="1"/>
  <c r="AC521" i="1"/>
  <c r="AA521" i="1"/>
  <c r="Z521" i="1"/>
  <c r="X521" i="1"/>
  <c r="P521" i="1"/>
  <c r="N521" i="1"/>
  <c r="M521" i="1"/>
  <c r="K521" i="1"/>
  <c r="I521" i="1"/>
  <c r="F521" i="1"/>
  <c r="G521" i="1" s="1"/>
  <c r="L521" i="1" s="1"/>
  <c r="E521" i="1"/>
  <c r="AF520" i="1"/>
  <c r="AD520" i="1"/>
  <c r="AC520" i="1"/>
  <c r="Z520" i="1"/>
  <c r="AA520" i="1" s="1"/>
  <c r="X520" i="1"/>
  <c r="P520" i="1"/>
  <c r="N520" i="1"/>
  <c r="M520" i="1"/>
  <c r="K520" i="1"/>
  <c r="I520" i="1"/>
  <c r="E520" i="1"/>
  <c r="F520" i="1" s="1"/>
  <c r="G520" i="1" s="1"/>
  <c r="L520" i="1" s="1"/>
  <c r="AF519" i="1"/>
  <c r="AC519" i="1"/>
  <c r="AD519" i="1" s="1"/>
  <c r="AA519" i="1"/>
  <c r="Z519" i="1"/>
  <c r="X519" i="1"/>
  <c r="P519" i="1"/>
  <c r="N519" i="1"/>
  <c r="M519" i="1"/>
  <c r="K519" i="1"/>
  <c r="I519" i="1"/>
  <c r="F519" i="1"/>
  <c r="G519" i="1" s="1"/>
  <c r="L519" i="1" s="1"/>
  <c r="E519" i="1"/>
  <c r="AF518" i="1"/>
  <c r="AD518" i="1"/>
  <c r="AC518" i="1"/>
  <c r="AA518" i="1"/>
  <c r="Z518" i="1"/>
  <c r="X518" i="1"/>
  <c r="P518" i="1"/>
  <c r="N518" i="1"/>
  <c r="M518" i="1"/>
  <c r="K518" i="1"/>
  <c r="I518" i="1"/>
  <c r="E518" i="1"/>
  <c r="F518" i="1" s="1"/>
  <c r="G518" i="1" s="1"/>
  <c r="L518" i="1" s="1"/>
  <c r="AF517" i="1"/>
  <c r="AD517" i="1"/>
  <c r="AC517" i="1"/>
  <c r="Z517" i="1"/>
  <c r="AA517" i="1" s="1"/>
  <c r="X517" i="1"/>
  <c r="P517" i="1"/>
  <c r="N517" i="1"/>
  <c r="M517" i="1"/>
  <c r="K517" i="1"/>
  <c r="I517" i="1"/>
  <c r="G517" i="1"/>
  <c r="L517" i="1" s="1"/>
  <c r="F517" i="1"/>
  <c r="E517" i="1"/>
  <c r="AF516" i="1"/>
  <c r="AC516" i="1"/>
  <c r="AD516" i="1" s="1"/>
  <c r="AA516" i="1"/>
  <c r="Z516" i="1"/>
  <c r="X516" i="1"/>
  <c r="P516" i="1"/>
  <c r="N516" i="1"/>
  <c r="M516" i="1"/>
  <c r="K516" i="1"/>
  <c r="I516" i="1"/>
  <c r="F516" i="1"/>
  <c r="G516" i="1" s="1"/>
  <c r="L516" i="1" s="1"/>
  <c r="E516" i="1"/>
  <c r="AF515" i="1"/>
  <c r="AD515" i="1"/>
  <c r="AC515" i="1"/>
  <c r="AA515" i="1"/>
  <c r="Z515" i="1"/>
  <c r="X515" i="1"/>
  <c r="P515" i="1"/>
  <c r="N515" i="1"/>
  <c r="M515" i="1"/>
  <c r="K515" i="1"/>
  <c r="I515" i="1"/>
  <c r="E515" i="1"/>
  <c r="F515" i="1" s="1"/>
  <c r="G515" i="1" s="1"/>
  <c r="L515" i="1" s="1"/>
  <c r="AF514" i="1"/>
  <c r="AC514" i="1"/>
  <c r="AD514" i="1" s="1"/>
  <c r="Z514" i="1"/>
  <c r="AA514" i="1" s="1"/>
  <c r="X514" i="1"/>
  <c r="P514" i="1"/>
  <c r="N514" i="1"/>
  <c r="M514" i="1"/>
  <c r="K514" i="1"/>
  <c r="I514" i="1"/>
  <c r="G514" i="1"/>
  <c r="L514" i="1" s="1"/>
  <c r="F514" i="1"/>
  <c r="E514" i="1"/>
  <c r="AF513" i="1"/>
  <c r="AD513" i="1"/>
  <c r="AC513" i="1"/>
  <c r="AA513" i="1"/>
  <c r="Z513" i="1"/>
  <c r="X513" i="1"/>
  <c r="P513" i="1"/>
  <c r="N513" i="1"/>
  <c r="M513" i="1"/>
  <c r="K513" i="1"/>
  <c r="I513" i="1"/>
  <c r="F513" i="1"/>
  <c r="G513" i="1" s="1"/>
  <c r="L513" i="1" s="1"/>
  <c r="E513" i="1"/>
  <c r="AF512" i="1"/>
  <c r="AD512" i="1"/>
  <c r="AC512" i="1"/>
  <c r="Z512" i="1"/>
  <c r="AA512" i="1" s="1"/>
  <c r="X512" i="1"/>
  <c r="P512" i="1"/>
  <c r="N512" i="1"/>
  <c r="M512" i="1"/>
  <c r="K512" i="1"/>
  <c r="I512" i="1"/>
  <c r="G512" i="1"/>
  <c r="L512" i="1" s="1"/>
  <c r="E512" i="1"/>
  <c r="F512" i="1" s="1"/>
  <c r="AF511" i="1"/>
  <c r="AC511" i="1"/>
  <c r="AD511" i="1" s="1"/>
  <c r="AA511" i="1"/>
  <c r="Z511" i="1"/>
  <c r="X511" i="1"/>
  <c r="P511" i="1"/>
  <c r="N511" i="1"/>
  <c r="M511" i="1"/>
  <c r="K511" i="1"/>
  <c r="I511" i="1"/>
  <c r="F511" i="1"/>
  <c r="G511" i="1" s="1"/>
  <c r="L511" i="1" s="1"/>
  <c r="E511" i="1"/>
  <c r="AF510" i="1"/>
  <c r="AD510" i="1"/>
  <c r="AC510" i="1"/>
  <c r="AA510" i="1"/>
  <c r="Z510" i="1"/>
  <c r="X510" i="1"/>
  <c r="N510" i="1"/>
  <c r="M510" i="1"/>
  <c r="L510" i="1"/>
  <c r="K510" i="1"/>
  <c r="I510" i="1"/>
  <c r="G510" i="1"/>
  <c r="F510" i="1"/>
  <c r="E510" i="1"/>
  <c r="AF509" i="1"/>
  <c r="AC509" i="1"/>
  <c r="AD509" i="1" s="1"/>
  <c r="AA509" i="1"/>
  <c r="Z509" i="1"/>
  <c r="X509" i="1"/>
  <c r="N509" i="1"/>
  <c r="M509" i="1"/>
  <c r="L509" i="1"/>
  <c r="K509" i="1"/>
  <c r="I509" i="1"/>
  <c r="E509" i="1"/>
  <c r="F509" i="1" s="1"/>
  <c r="G509" i="1" s="1"/>
  <c r="AF508" i="1"/>
  <c r="AC508" i="1"/>
  <c r="AD508" i="1" s="1"/>
  <c r="Z508" i="1"/>
  <c r="AA508" i="1" s="1"/>
  <c r="X508" i="1"/>
  <c r="N508" i="1"/>
  <c r="M508" i="1"/>
  <c r="K508" i="1"/>
  <c r="I508" i="1"/>
  <c r="F508" i="1"/>
  <c r="G508" i="1" s="1"/>
  <c r="L508" i="1" s="1"/>
  <c r="E508" i="1"/>
  <c r="AF507" i="1"/>
  <c r="AD507" i="1"/>
  <c r="AC507" i="1"/>
  <c r="Z507" i="1"/>
  <c r="AA507" i="1" s="1"/>
  <c r="X507" i="1"/>
  <c r="N507" i="1"/>
  <c r="M507" i="1"/>
  <c r="K507" i="1"/>
  <c r="I507" i="1"/>
  <c r="F507" i="1"/>
  <c r="G507" i="1" s="1"/>
  <c r="L507" i="1" s="1"/>
  <c r="E507" i="1"/>
  <c r="AF506" i="1"/>
  <c r="AD506" i="1"/>
  <c r="AC506" i="1"/>
  <c r="AA506" i="1"/>
  <c r="Z506" i="1"/>
  <c r="X506" i="1"/>
  <c r="N506" i="1"/>
  <c r="M506" i="1"/>
  <c r="K506" i="1"/>
  <c r="I506" i="1"/>
  <c r="G506" i="1"/>
  <c r="L506" i="1" s="1"/>
  <c r="F506" i="1"/>
  <c r="E506" i="1"/>
  <c r="AF505" i="1"/>
  <c r="AC505" i="1"/>
  <c r="AD505" i="1" s="1"/>
  <c r="AA505" i="1"/>
  <c r="Z505" i="1"/>
  <c r="X505" i="1"/>
  <c r="P505" i="1"/>
  <c r="N505" i="1"/>
  <c r="M505" i="1"/>
  <c r="K505" i="1"/>
  <c r="I505" i="1"/>
  <c r="F505" i="1"/>
  <c r="G505" i="1" s="1"/>
  <c r="L505" i="1" s="1"/>
  <c r="E505" i="1"/>
  <c r="AF504" i="1"/>
  <c r="AD504" i="1"/>
  <c r="AC504" i="1"/>
  <c r="AA504" i="1"/>
  <c r="Z504" i="1"/>
  <c r="X504" i="1"/>
  <c r="P504" i="1"/>
  <c r="N504" i="1"/>
  <c r="M504" i="1"/>
  <c r="L504" i="1"/>
  <c r="K504" i="1"/>
  <c r="I504" i="1"/>
  <c r="E504" i="1"/>
  <c r="F504" i="1" s="1"/>
  <c r="G504" i="1" s="1"/>
  <c r="AF503" i="1"/>
  <c r="AC503" i="1"/>
  <c r="AD503" i="1" s="1"/>
  <c r="Z503" i="1"/>
  <c r="AA503" i="1" s="1"/>
  <c r="X503" i="1"/>
  <c r="P503" i="1"/>
  <c r="N503" i="1"/>
  <c r="M503" i="1"/>
  <c r="K503" i="1"/>
  <c r="I503" i="1"/>
  <c r="G503" i="1"/>
  <c r="L503" i="1" s="1"/>
  <c r="F503" i="1"/>
  <c r="E503" i="1"/>
  <c r="AF502" i="1"/>
  <c r="AD502" i="1"/>
  <c r="AC502" i="1"/>
  <c r="AA502" i="1"/>
  <c r="Z502" i="1"/>
  <c r="X502" i="1"/>
  <c r="P502" i="1"/>
  <c r="N502" i="1"/>
  <c r="M502" i="1"/>
  <c r="K502" i="1"/>
  <c r="I502" i="1"/>
  <c r="F502" i="1"/>
  <c r="G502" i="1" s="1"/>
  <c r="L502" i="1" s="1"/>
  <c r="E502" i="1"/>
  <c r="AF501" i="1"/>
  <c r="AD501" i="1"/>
  <c r="AC501" i="1"/>
  <c r="Z501" i="1"/>
  <c r="AA501" i="1" s="1"/>
  <c r="X501" i="1"/>
  <c r="P501" i="1"/>
  <c r="N501" i="1"/>
  <c r="M501" i="1"/>
  <c r="K501" i="1"/>
  <c r="I501" i="1"/>
  <c r="E501" i="1"/>
  <c r="F501" i="1" s="1"/>
  <c r="G501" i="1" s="1"/>
  <c r="L501" i="1" s="1"/>
  <c r="AF500" i="1"/>
  <c r="AC500" i="1"/>
  <c r="AD500" i="1" s="1"/>
  <c r="AA500" i="1"/>
  <c r="Z500" i="1"/>
  <c r="X500" i="1"/>
  <c r="P500" i="1"/>
  <c r="N500" i="1"/>
  <c r="M500" i="1"/>
  <c r="K500" i="1"/>
  <c r="I500" i="1"/>
  <c r="F500" i="1"/>
  <c r="G500" i="1" s="1"/>
  <c r="L500" i="1" s="1"/>
  <c r="E500" i="1"/>
  <c r="AF499" i="1"/>
  <c r="AD499" i="1"/>
  <c r="AC499" i="1"/>
  <c r="AA499" i="1"/>
  <c r="Z499" i="1"/>
  <c r="X499" i="1"/>
  <c r="P499" i="1"/>
  <c r="N499" i="1"/>
  <c r="M499" i="1"/>
  <c r="K499" i="1"/>
  <c r="I499" i="1"/>
  <c r="E499" i="1"/>
  <c r="F499" i="1" s="1"/>
  <c r="G499" i="1" s="1"/>
  <c r="L499" i="1" s="1"/>
  <c r="AF498" i="1"/>
  <c r="AD498" i="1"/>
  <c r="AC498" i="1"/>
  <c r="Z498" i="1"/>
  <c r="AA498" i="1" s="1"/>
  <c r="X498" i="1"/>
  <c r="P498" i="1"/>
  <c r="N498" i="1"/>
  <c r="M498" i="1"/>
  <c r="K498" i="1"/>
  <c r="I498" i="1"/>
  <c r="G498" i="1"/>
  <c r="L498" i="1" s="1"/>
  <c r="F498" i="1"/>
  <c r="E498" i="1"/>
  <c r="AF497" i="1"/>
  <c r="AC497" i="1"/>
  <c r="AD497" i="1" s="1"/>
  <c r="AA497" i="1"/>
  <c r="Z497" i="1"/>
  <c r="X497" i="1"/>
  <c r="P497" i="1"/>
  <c r="N497" i="1"/>
  <c r="M497" i="1"/>
  <c r="K497" i="1"/>
  <c r="I497" i="1"/>
  <c r="F497" i="1"/>
  <c r="G497" i="1" s="1"/>
  <c r="L497" i="1" s="1"/>
  <c r="E497" i="1"/>
  <c r="AF496" i="1"/>
  <c r="AD496" i="1"/>
  <c r="AC496" i="1"/>
  <c r="AA496" i="1"/>
  <c r="Z496" i="1"/>
  <c r="X496" i="1"/>
  <c r="P496" i="1"/>
  <c r="N496" i="1"/>
  <c r="M496" i="1"/>
  <c r="K496" i="1"/>
  <c r="I496" i="1"/>
  <c r="E496" i="1"/>
  <c r="F496" i="1" s="1"/>
  <c r="G496" i="1" s="1"/>
  <c r="L496" i="1" s="1"/>
  <c r="AF495" i="1"/>
  <c r="AC495" i="1"/>
  <c r="AD495" i="1" s="1"/>
  <c r="Z495" i="1"/>
  <c r="AA495" i="1" s="1"/>
  <c r="X495" i="1"/>
  <c r="P495" i="1"/>
  <c r="N495" i="1"/>
  <c r="M495" i="1"/>
  <c r="K495" i="1"/>
  <c r="I495" i="1"/>
  <c r="G495" i="1"/>
  <c r="L495" i="1" s="1"/>
  <c r="F495" i="1"/>
  <c r="E495" i="1"/>
  <c r="AF494" i="1"/>
  <c r="AD494" i="1"/>
  <c r="AC494" i="1"/>
  <c r="AA494" i="1"/>
  <c r="Z494" i="1"/>
  <c r="X494" i="1"/>
  <c r="P494" i="1"/>
  <c r="N494" i="1"/>
  <c r="M494" i="1"/>
  <c r="K494" i="1"/>
  <c r="I494" i="1"/>
  <c r="F494" i="1"/>
  <c r="G494" i="1" s="1"/>
  <c r="L494" i="1" s="1"/>
  <c r="E494" i="1"/>
  <c r="AF493" i="1"/>
  <c r="AD493" i="1"/>
  <c r="AC493" i="1"/>
  <c r="Z493" i="1"/>
  <c r="AA493" i="1" s="1"/>
  <c r="X493" i="1"/>
  <c r="N493" i="1"/>
  <c r="M493" i="1"/>
  <c r="K493" i="1"/>
  <c r="I493" i="1"/>
  <c r="F493" i="1"/>
  <c r="G493" i="1" s="1"/>
  <c r="L493" i="1" s="1"/>
  <c r="E493" i="1"/>
  <c r="AF492" i="1"/>
  <c r="AD492" i="1"/>
  <c r="AC492" i="1"/>
  <c r="AA492" i="1"/>
  <c r="Z492" i="1"/>
  <c r="X492" i="1"/>
  <c r="P492" i="1"/>
  <c r="N492" i="1"/>
  <c r="M492" i="1"/>
  <c r="K492" i="1"/>
  <c r="I492" i="1"/>
  <c r="E492" i="1"/>
  <c r="F492" i="1" s="1"/>
  <c r="G492" i="1" s="1"/>
  <c r="L492" i="1" s="1"/>
  <c r="AF491" i="1"/>
  <c r="AD491" i="1"/>
  <c r="AC491" i="1"/>
  <c r="Z491" i="1"/>
  <c r="AA491" i="1" s="1"/>
  <c r="X491" i="1"/>
  <c r="P491" i="1"/>
  <c r="N491" i="1"/>
  <c r="M491" i="1"/>
  <c r="K491" i="1"/>
  <c r="I491" i="1"/>
  <c r="G491" i="1"/>
  <c r="L491" i="1" s="1"/>
  <c r="F491" i="1"/>
  <c r="E491" i="1"/>
  <c r="AF490" i="1"/>
  <c r="AC490" i="1"/>
  <c r="AD490" i="1" s="1"/>
  <c r="AA490" i="1"/>
  <c r="Z490" i="1"/>
  <c r="X490" i="1"/>
  <c r="P490" i="1"/>
  <c r="N490" i="1"/>
  <c r="M490" i="1"/>
  <c r="K490" i="1"/>
  <c r="I490" i="1"/>
  <c r="F490" i="1"/>
  <c r="G490" i="1" s="1"/>
  <c r="L490" i="1" s="1"/>
  <c r="E490" i="1"/>
  <c r="AF489" i="1"/>
  <c r="AD489" i="1"/>
  <c r="AC489" i="1"/>
  <c r="AA489" i="1"/>
  <c r="Z489" i="1"/>
  <c r="X489" i="1"/>
  <c r="P489" i="1"/>
  <c r="N489" i="1"/>
  <c r="M489" i="1"/>
  <c r="L489" i="1"/>
  <c r="K489" i="1"/>
  <c r="I489" i="1"/>
  <c r="E489" i="1"/>
  <c r="F489" i="1" s="1"/>
  <c r="G489" i="1" s="1"/>
  <c r="AF488" i="1"/>
  <c r="AC488" i="1"/>
  <c r="AD488" i="1" s="1"/>
  <c r="Z488" i="1"/>
  <c r="AA488" i="1" s="1"/>
  <c r="X488" i="1"/>
  <c r="N488" i="1"/>
  <c r="M488" i="1"/>
  <c r="K488" i="1"/>
  <c r="I488" i="1"/>
  <c r="F488" i="1"/>
  <c r="G488" i="1" s="1"/>
  <c r="L488" i="1" s="1"/>
  <c r="E488" i="1"/>
  <c r="AF487" i="1"/>
  <c r="AD487" i="1"/>
  <c r="AC487" i="1"/>
  <c r="Z487" i="1"/>
  <c r="AA487" i="1" s="1"/>
  <c r="X487" i="1"/>
  <c r="P487" i="1"/>
  <c r="N487" i="1"/>
  <c r="M487" i="1"/>
  <c r="K487" i="1"/>
  <c r="I487" i="1"/>
  <c r="E487" i="1"/>
  <c r="F487" i="1" s="1"/>
  <c r="G487" i="1" s="1"/>
  <c r="L487" i="1" s="1"/>
  <c r="AF486" i="1"/>
  <c r="AC486" i="1"/>
  <c r="AD486" i="1" s="1"/>
  <c r="AA486" i="1"/>
  <c r="Z486" i="1"/>
  <c r="X486" i="1"/>
  <c r="P486" i="1"/>
  <c r="N486" i="1"/>
  <c r="M486" i="1"/>
  <c r="K486" i="1"/>
  <c r="I486" i="1"/>
  <c r="F486" i="1"/>
  <c r="G486" i="1" s="1"/>
  <c r="L486" i="1" s="1"/>
  <c r="E486" i="1"/>
  <c r="AF485" i="1"/>
  <c r="AD485" i="1"/>
  <c r="AC485" i="1"/>
  <c r="AA485" i="1"/>
  <c r="Z485" i="1"/>
  <c r="X485" i="1"/>
  <c r="N485" i="1"/>
  <c r="M485" i="1"/>
  <c r="L485" i="1"/>
  <c r="K485" i="1"/>
  <c r="I485" i="1"/>
  <c r="G485" i="1"/>
  <c r="F485" i="1"/>
  <c r="E485" i="1"/>
  <c r="AF484" i="1"/>
  <c r="AC484" i="1"/>
  <c r="AD484" i="1" s="1"/>
  <c r="AA484" i="1"/>
  <c r="Z484" i="1"/>
  <c r="X484" i="1"/>
  <c r="P484" i="1"/>
  <c r="N484" i="1"/>
  <c r="M484" i="1"/>
  <c r="K484" i="1"/>
  <c r="I484" i="1"/>
  <c r="F484" i="1"/>
  <c r="G484" i="1" s="1"/>
  <c r="L484" i="1" s="1"/>
  <c r="E484" i="1"/>
  <c r="AF483" i="1"/>
  <c r="AD483" i="1"/>
  <c r="AC483" i="1"/>
  <c r="Z483" i="1"/>
  <c r="AA483" i="1" s="1"/>
  <c r="X483" i="1"/>
  <c r="P483" i="1"/>
  <c r="N483" i="1"/>
  <c r="M483" i="1"/>
  <c r="K483" i="1"/>
  <c r="I483" i="1"/>
  <c r="E483" i="1"/>
  <c r="F483" i="1" s="1"/>
  <c r="G483" i="1" s="1"/>
  <c r="L483" i="1" s="1"/>
  <c r="AF482" i="1"/>
  <c r="AC482" i="1"/>
  <c r="AD482" i="1" s="1"/>
  <c r="Z482" i="1"/>
  <c r="AA482" i="1" s="1"/>
  <c r="X482" i="1"/>
  <c r="P482" i="1"/>
  <c r="N482" i="1"/>
  <c r="M482" i="1"/>
  <c r="K482" i="1"/>
  <c r="I482" i="1"/>
  <c r="F482" i="1"/>
  <c r="G482" i="1" s="1"/>
  <c r="L482" i="1" s="1"/>
  <c r="E482" i="1"/>
  <c r="AF481" i="1"/>
  <c r="AD481" i="1"/>
  <c r="AC481" i="1"/>
  <c r="AA481" i="1"/>
  <c r="Z481" i="1"/>
  <c r="X481" i="1"/>
  <c r="P481" i="1"/>
  <c r="N481" i="1"/>
  <c r="M481" i="1"/>
  <c r="K481" i="1"/>
  <c r="I481" i="1"/>
  <c r="E481" i="1"/>
  <c r="F481" i="1" s="1"/>
  <c r="G481" i="1" s="1"/>
  <c r="L481" i="1" s="1"/>
  <c r="AF480" i="1"/>
  <c r="AD480" i="1"/>
  <c r="AC480" i="1"/>
  <c r="Z480" i="1"/>
  <c r="AA480" i="1" s="1"/>
  <c r="X480" i="1"/>
  <c r="P480" i="1"/>
  <c r="N480" i="1"/>
  <c r="M480" i="1"/>
  <c r="K480" i="1"/>
  <c r="I480" i="1"/>
  <c r="E480" i="1"/>
  <c r="F480" i="1" s="1"/>
  <c r="G480" i="1" s="1"/>
  <c r="L480" i="1" s="1"/>
  <c r="AF479" i="1"/>
  <c r="AC479" i="1"/>
  <c r="AD479" i="1" s="1"/>
  <c r="AA479" i="1"/>
  <c r="Z479" i="1"/>
  <c r="X479" i="1"/>
  <c r="P479" i="1"/>
  <c r="N479" i="1"/>
  <c r="M479" i="1"/>
  <c r="K479" i="1"/>
  <c r="I479" i="1"/>
  <c r="F479" i="1"/>
  <c r="G479" i="1" s="1"/>
  <c r="L479" i="1" s="1"/>
  <c r="E479" i="1"/>
  <c r="AF478" i="1"/>
  <c r="AD478" i="1"/>
  <c r="AC478" i="1"/>
  <c r="AA478" i="1"/>
  <c r="Z478" i="1"/>
  <c r="X478" i="1"/>
  <c r="P478" i="1"/>
  <c r="N478" i="1"/>
  <c r="M478" i="1"/>
  <c r="L478" i="1"/>
  <c r="K478" i="1"/>
  <c r="I478" i="1"/>
  <c r="E478" i="1"/>
  <c r="F478" i="1" s="1"/>
  <c r="G478" i="1" s="1"/>
  <c r="AF477" i="1"/>
  <c r="AC477" i="1"/>
  <c r="AD477" i="1" s="1"/>
  <c r="Z477" i="1"/>
  <c r="AA477" i="1" s="1"/>
  <c r="X477" i="1"/>
  <c r="P477" i="1"/>
  <c r="N477" i="1"/>
  <c r="M477" i="1"/>
  <c r="L477" i="1"/>
  <c r="K477" i="1"/>
  <c r="I477" i="1"/>
  <c r="G477" i="1"/>
  <c r="F477" i="1"/>
  <c r="E477" i="1"/>
  <c r="AF476" i="1"/>
  <c r="AC476" i="1"/>
  <c r="AD476" i="1" s="1"/>
  <c r="AA476" i="1"/>
  <c r="Z476" i="1"/>
  <c r="X476" i="1"/>
  <c r="N476" i="1"/>
  <c r="M476" i="1"/>
  <c r="L476" i="1"/>
  <c r="K476" i="1"/>
  <c r="I476" i="1"/>
  <c r="E476" i="1"/>
  <c r="F476" i="1" s="1"/>
  <c r="G476" i="1" s="1"/>
  <c r="AF475" i="1"/>
  <c r="AC475" i="1"/>
  <c r="AD475" i="1" s="1"/>
  <c r="Z475" i="1"/>
  <c r="AA475" i="1" s="1"/>
  <c r="X475" i="1"/>
  <c r="P475" i="1"/>
  <c r="N475" i="1"/>
  <c r="M475" i="1"/>
  <c r="K475" i="1"/>
  <c r="I475" i="1"/>
  <c r="F475" i="1"/>
  <c r="G475" i="1" s="1"/>
  <c r="L475" i="1" s="1"/>
  <c r="E475" i="1"/>
  <c r="AF474" i="1"/>
  <c r="AD474" i="1"/>
  <c r="AC474" i="1"/>
  <c r="AA474" i="1"/>
  <c r="Z474" i="1"/>
  <c r="X474" i="1"/>
  <c r="P474" i="1"/>
  <c r="N474" i="1"/>
  <c r="M474" i="1"/>
  <c r="K474" i="1"/>
  <c r="I474" i="1"/>
  <c r="F474" i="1"/>
  <c r="G474" i="1" s="1"/>
  <c r="L474" i="1" s="1"/>
  <c r="E474" i="1"/>
  <c r="AF473" i="1"/>
  <c r="AD473" i="1"/>
  <c r="AC473" i="1"/>
  <c r="Z473" i="1"/>
  <c r="AA473" i="1" s="1"/>
  <c r="X473" i="1"/>
  <c r="P473" i="1"/>
  <c r="N473" i="1"/>
  <c r="M473" i="1"/>
  <c r="K473" i="1"/>
  <c r="I473" i="1"/>
  <c r="E473" i="1"/>
  <c r="F473" i="1" s="1"/>
  <c r="G473" i="1" s="1"/>
  <c r="L473" i="1" s="1"/>
  <c r="AF472" i="1"/>
  <c r="AC472" i="1"/>
  <c r="AD472" i="1" s="1"/>
  <c r="AA472" i="1"/>
  <c r="Z472" i="1"/>
  <c r="X472" i="1"/>
  <c r="P472" i="1"/>
  <c r="N472" i="1"/>
  <c r="M472" i="1"/>
  <c r="K472" i="1"/>
  <c r="I472" i="1"/>
  <c r="F472" i="1"/>
  <c r="G472" i="1" s="1"/>
  <c r="L472" i="1" s="1"/>
  <c r="E472" i="1"/>
  <c r="AF471" i="1"/>
  <c r="AD471" i="1"/>
  <c r="AC471" i="1"/>
  <c r="AA471" i="1"/>
  <c r="Z471" i="1"/>
  <c r="X471" i="1"/>
  <c r="P471" i="1"/>
  <c r="N471" i="1"/>
  <c r="M471" i="1"/>
  <c r="L471" i="1"/>
  <c r="K471" i="1"/>
  <c r="I471" i="1"/>
  <c r="E471" i="1"/>
  <c r="F471" i="1" s="1"/>
  <c r="G471" i="1" s="1"/>
  <c r="AF470" i="1"/>
  <c r="AD470" i="1"/>
  <c r="AC470" i="1"/>
  <c r="Z470" i="1"/>
  <c r="AA470" i="1" s="1"/>
  <c r="X470" i="1"/>
  <c r="P470" i="1"/>
  <c r="N470" i="1"/>
  <c r="M470" i="1"/>
  <c r="K470" i="1"/>
  <c r="I470" i="1"/>
  <c r="G470" i="1"/>
  <c r="L470" i="1" s="1"/>
  <c r="F470" i="1"/>
  <c r="E470" i="1"/>
  <c r="AF469" i="1"/>
  <c r="AC469" i="1"/>
  <c r="AD469" i="1" s="1"/>
  <c r="AA469" i="1"/>
  <c r="Z469" i="1"/>
  <c r="X469" i="1"/>
  <c r="N469" i="1"/>
  <c r="M469" i="1"/>
  <c r="K469" i="1"/>
  <c r="I469" i="1"/>
  <c r="G469" i="1"/>
  <c r="L469" i="1" s="1"/>
  <c r="E469" i="1"/>
  <c r="F469" i="1" s="1"/>
  <c r="AF468" i="1"/>
  <c r="AC468" i="1"/>
  <c r="AD468" i="1" s="1"/>
  <c r="Z468" i="1"/>
  <c r="AA468" i="1" s="1"/>
  <c r="X468" i="1"/>
  <c r="N468" i="1"/>
  <c r="M468" i="1"/>
  <c r="K468" i="1"/>
  <c r="I468" i="1"/>
  <c r="E468" i="1"/>
  <c r="F468" i="1" s="1"/>
  <c r="G468" i="1" s="1"/>
  <c r="L468" i="1" s="1"/>
  <c r="AF467" i="1"/>
  <c r="AD467" i="1"/>
  <c r="AC467" i="1"/>
  <c r="Z467" i="1"/>
  <c r="AA467" i="1" s="1"/>
  <c r="X467" i="1"/>
  <c r="P467" i="1"/>
  <c r="N467" i="1"/>
  <c r="M467" i="1"/>
  <c r="K467" i="1"/>
  <c r="I467" i="1"/>
  <c r="E467" i="1"/>
  <c r="F467" i="1" s="1"/>
  <c r="G467" i="1" s="1"/>
  <c r="L467" i="1" s="1"/>
  <c r="AF466" i="1"/>
  <c r="AC466" i="1"/>
  <c r="AD466" i="1" s="1"/>
  <c r="AA466" i="1"/>
  <c r="Z466" i="1"/>
  <c r="X466" i="1"/>
  <c r="P466" i="1"/>
  <c r="N466" i="1"/>
  <c r="M466" i="1"/>
  <c r="K466" i="1"/>
  <c r="I466" i="1"/>
  <c r="F466" i="1"/>
  <c r="G466" i="1" s="1"/>
  <c r="L466" i="1" s="1"/>
  <c r="E466" i="1"/>
  <c r="AF465" i="1"/>
  <c r="AD465" i="1"/>
  <c r="AC465" i="1"/>
  <c r="AA465" i="1"/>
  <c r="Z465" i="1"/>
  <c r="X465" i="1"/>
  <c r="P465" i="1"/>
  <c r="N465" i="1"/>
  <c r="M465" i="1"/>
  <c r="L465" i="1"/>
  <c r="K465" i="1"/>
  <c r="I465" i="1"/>
  <c r="E465" i="1"/>
  <c r="F465" i="1" s="1"/>
  <c r="G465" i="1" s="1"/>
  <c r="AF464" i="1"/>
  <c r="AC464" i="1"/>
  <c r="AD464" i="1" s="1"/>
  <c r="Z464" i="1"/>
  <c r="AA464" i="1" s="1"/>
  <c r="X464" i="1"/>
  <c r="N464" i="1"/>
  <c r="M464" i="1"/>
  <c r="K464" i="1"/>
  <c r="I464" i="1"/>
  <c r="F464" i="1"/>
  <c r="G464" i="1" s="1"/>
  <c r="L464" i="1" s="1"/>
  <c r="E464" i="1"/>
  <c r="AF463" i="1"/>
  <c r="AD463" i="1"/>
  <c r="AC463" i="1"/>
  <c r="AA463" i="1"/>
  <c r="Z463" i="1"/>
  <c r="X463" i="1"/>
  <c r="P463" i="1"/>
  <c r="N463" i="1"/>
  <c r="M463" i="1"/>
  <c r="L463" i="1"/>
  <c r="K463" i="1"/>
  <c r="I463" i="1"/>
  <c r="G463" i="1"/>
  <c r="E463" i="1"/>
  <c r="F463" i="1" s="1"/>
  <c r="AF462" i="1"/>
  <c r="AC462" i="1"/>
  <c r="AD462" i="1" s="1"/>
  <c r="Z462" i="1"/>
  <c r="AA462" i="1" s="1"/>
  <c r="X462" i="1"/>
  <c r="P462" i="1"/>
  <c r="N462" i="1"/>
  <c r="M462" i="1"/>
  <c r="K462" i="1"/>
  <c r="I462" i="1"/>
  <c r="G462" i="1"/>
  <c r="L462" i="1" s="1"/>
  <c r="F462" i="1"/>
  <c r="E462" i="1"/>
  <c r="AF461" i="1"/>
  <c r="AD461" i="1"/>
  <c r="AC461" i="1"/>
  <c r="AA461" i="1"/>
  <c r="Z461" i="1"/>
  <c r="X461" i="1"/>
  <c r="P461" i="1"/>
  <c r="N461" i="1"/>
  <c r="M461" i="1"/>
  <c r="K461" i="1"/>
  <c r="I461" i="1"/>
  <c r="E461" i="1"/>
  <c r="F461" i="1" s="1"/>
  <c r="G461" i="1" s="1"/>
  <c r="L461" i="1" s="1"/>
  <c r="AF460" i="1"/>
  <c r="AD460" i="1"/>
  <c r="AC460" i="1"/>
  <c r="Z460" i="1"/>
  <c r="AA460" i="1" s="1"/>
  <c r="X460" i="1"/>
  <c r="N460" i="1"/>
  <c r="M460" i="1"/>
  <c r="K460" i="1"/>
  <c r="I460" i="1"/>
  <c r="F460" i="1"/>
  <c r="G460" i="1" s="1"/>
  <c r="L460" i="1" s="1"/>
  <c r="E460" i="1"/>
  <c r="AF459" i="1"/>
  <c r="AD459" i="1"/>
  <c r="AC459" i="1"/>
  <c r="AA459" i="1"/>
  <c r="Z459" i="1"/>
  <c r="X459" i="1"/>
  <c r="P459" i="1"/>
  <c r="N459" i="1"/>
  <c r="M459" i="1"/>
  <c r="K459" i="1"/>
  <c r="I459" i="1"/>
  <c r="E459" i="1"/>
  <c r="F459" i="1" s="1"/>
  <c r="G459" i="1" s="1"/>
  <c r="L459" i="1" s="1"/>
  <c r="AF458" i="1"/>
  <c r="AC458" i="1"/>
  <c r="AD458" i="1" s="1"/>
  <c r="Z458" i="1"/>
  <c r="AA458" i="1" s="1"/>
  <c r="X458" i="1"/>
  <c r="N458" i="1"/>
  <c r="M458" i="1"/>
  <c r="K458" i="1"/>
  <c r="I458" i="1"/>
  <c r="F458" i="1"/>
  <c r="G458" i="1" s="1"/>
  <c r="L458" i="1" s="1"/>
  <c r="E458" i="1"/>
  <c r="AF457" i="1"/>
  <c r="AD457" i="1"/>
  <c r="AC457" i="1"/>
  <c r="Z457" i="1"/>
  <c r="AA457" i="1" s="1"/>
  <c r="X457" i="1"/>
  <c r="N457" i="1"/>
  <c r="M457" i="1"/>
  <c r="K457" i="1"/>
  <c r="I457" i="1"/>
  <c r="G457" i="1"/>
  <c r="L457" i="1" s="1"/>
  <c r="F457" i="1"/>
  <c r="E457" i="1"/>
  <c r="AF456" i="1"/>
  <c r="AD456" i="1"/>
  <c r="AC456" i="1"/>
  <c r="AA456" i="1"/>
  <c r="Z456" i="1"/>
  <c r="X456" i="1"/>
  <c r="N456" i="1"/>
  <c r="M456" i="1"/>
  <c r="L456" i="1"/>
  <c r="K456" i="1"/>
  <c r="I456" i="1"/>
  <c r="E456" i="1"/>
  <c r="F456" i="1" s="1"/>
  <c r="G456" i="1" s="1"/>
  <c r="AF455" i="1"/>
  <c r="AC455" i="1"/>
  <c r="AD455" i="1" s="1"/>
  <c r="AA455" i="1"/>
  <c r="Z455" i="1"/>
  <c r="X455" i="1"/>
  <c r="P455" i="1"/>
  <c r="N455" i="1"/>
  <c r="M455" i="1"/>
  <c r="K455" i="1"/>
  <c r="I455" i="1"/>
  <c r="F455" i="1"/>
  <c r="G455" i="1" s="1"/>
  <c r="L455" i="1" s="1"/>
  <c r="E455" i="1"/>
  <c r="AF454" i="1"/>
  <c r="AD454" i="1"/>
  <c r="AC454" i="1"/>
  <c r="AA454" i="1"/>
  <c r="Z454" i="1"/>
  <c r="X454" i="1"/>
  <c r="P454" i="1"/>
  <c r="N454" i="1"/>
  <c r="M454" i="1"/>
  <c r="L454" i="1"/>
  <c r="K454" i="1"/>
  <c r="I454" i="1"/>
  <c r="G454" i="1"/>
  <c r="E454" i="1"/>
  <c r="F454" i="1" s="1"/>
  <c r="AF453" i="1"/>
  <c r="AD453" i="1"/>
  <c r="AC453" i="1"/>
  <c r="Z453" i="1"/>
  <c r="AA453" i="1" s="1"/>
  <c r="X453" i="1"/>
  <c r="P453" i="1"/>
  <c r="N453" i="1"/>
  <c r="M453" i="1"/>
  <c r="L453" i="1"/>
  <c r="K453" i="1"/>
  <c r="I453" i="1"/>
  <c r="G453" i="1"/>
  <c r="F453" i="1"/>
  <c r="E453" i="1"/>
  <c r="AF452" i="1"/>
  <c r="AC452" i="1"/>
  <c r="AD452" i="1" s="1"/>
  <c r="AA452" i="1"/>
  <c r="Z452" i="1"/>
  <c r="X452" i="1"/>
  <c r="P452" i="1"/>
  <c r="N452" i="1"/>
  <c r="M452" i="1"/>
  <c r="K452" i="1"/>
  <c r="I452" i="1"/>
  <c r="F452" i="1"/>
  <c r="G452" i="1" s="1"/>
  <c r="L452" i="1" s="1"/>
  <c r="E452" i="1"/>
  <c r="AF451" i="1"/>
  <c r="AD451" i="1"/>
  <c r="AC451" i="1"/>
  <c r="AA451" i="1"/>
  <c r="Z451" i="1"/>
  <c r="X451" i="1"/>
  <c r="N451" i="1"/>
  <c r="M451" i="1"/>
  <c r="K451" i="1"/>
  <c r="I451" i="1"/>
  <c r="F451" i="1"/>
  <c r="G451" i="1" s="1"/>
  <c r="L451" i="1" s="1"/>
  <c r="E451" i="1"/>
  <c r="AF450" i="1"/>
  <c r="AD450" i="1"/>
  <c r="AC450" i="1"/>
  <c r="AA450" i="1"/>
  <c r="Z450" i="1"/>
  <c r="X450" i="1"/>
  <c r="N450" i="1"/>
  <c r="M450" i="1"/>
  <c r="K450" i="1"/>
  <c r="I450" i="1"/>
  <c r="F450" i="1"/>
  <c r="G450" i="1" s="1"/>
  <c r="L450" i="1" s="1"/>
  <c r="E450" i="1"/>
  <c r="AF449" i="1"/>
  <c r="AC449" i="1"/>
  <c r="AD449" i="1" s="1"/>
  <c r="AA449" i="1"/>
  <c r="Z449" i="1"/>
  <c r="X449" i="1"/>
  <c r="N449" i="1"/>
  <c r="M449" i="1"/>
  <c r="K449" i="1"/>
  <c r="I449" i="1"/>
  <c r="E449" i="1"/>
  <c r="F449" i="1" s="1"/>
  <c r="G449" i="1" s="1"/>
  <c r="L449" i="1" s="1"/>
  <c r="AF448" i="1"/>
  <c r="AC448" i="1"/>
  <c r="AD448" i="1" s="1"/>
  <c r="Z448" i="1"/>
  <c r="AA448" i="1" s="1"/>
  <c r="X448" i="1"/>
  <c r="N448" i="1"/>
  <c r="M448" i="1"/>
  <c r="L448" i="1"/>
  <c r="K448" i="1"/>
  <c r="I448" i="1"/>
  <c r="F448" i="1"/>
  <c r="G448" i="1" s="1"/>
  <c r="E448" i="1"/>
  <c r="AF447" i="1"/>
  <c r="AD447" i="1"/>
  <c r="AC447" i="1"/>
  <c r="Z447" i="1"/>
  <c r="AA447" i="1" s="1"/>
  <c r="X447" i="1"/>
  <c r="N447" i="1"/>
  <c r="M447" i="1"/>
  <c r="K447" i="1"/>
  <c r="I447" i="1"/>
  <c r="F447" i="1"/>
  <c r="G447" i="1" s="1"/>
  <c r="L447" i="1" s="1"/>
  <c r="E447" i="1"/>
  <c r="AF446" i="1"/>
  <c r="AD446" i="1"/>
  <c r="AC446" i="1"/>
  <c r="AA446" i="1"/>
  <c r="Z446" i="1"/>
  <c r="X446" i="1"/>
  <c r="P446" i="1"/>
  <c r="N446" i="1"/>
  <c r="M446" i="1"/>
  <c r="K446" i="1"/>
  <c r="I446" i="1"/>
  <c r="E446" i="1"/>
  <c r="F446" i="1" s="1"/>
  <c r="G446" i="1" s="1"/>
  <c r="L446" i="1" s="1"/>
  <c r="AF445" i="1"/>
  <c r="AC445" i="1"/>
  <c r="AD445" i="1" s="1"/>
  <c r="Z445" i="1"/>
  <c r="AA445" i="1" s="1"/>
  <c r="X445" i="1"/>
  <c r="P445" i="1"/>
  <c r="N445" i="1"/>
  <c r="M445" i="1"/>
  <c r="L445" i="1"/>
  <c r="K445" i="1"/>
  <c r="I445" i="1"/>
  <c r="F445" i="1"/>
  <c r="G445" i="1" s="1"/>
  <c r="E445" i="1"/>
  <c r="AF444" i="1"/>
  <c r="AC444" i="1"/>
  <c r="AD444" i="1" s="1"/>
  <c r="AA444" i="1"/>
  <c r="Z444" i="1"/>
  <c r="X444" i="1"/>
  <c r="P444" i="1"/>
  <c r="N444" i="1"/>
  <c r="M444" i="1"/>
  <c r="K444" i="1"/>
  <c r="I444" i="1"/>
  <c r="F444" i="1"/>
  <c r="G444" i="1" s="1"/>
  <c r="L444" i="1" s="1"/>
  <c r="E444" i="1"/>
  <c r="AF443" i="1"/>
  <c r="AD443" i="1"/>
  <c r="AC443" i="1"/>
  <c r="AA443" i="1"/>
  <c r="Z443" i="1"/>
  <c r="X443" i="1"/>
  <c r="P443" i="1"/>
  <c r="N443" i="1"/>
  <c r="M443" i="1"/>
  <c r="K443" i="1"/>
  <c r="I443" i="1"/>
  <c r="E443" i="1"/>
  <c r="F443" i="1" s="1"/>
  <c r="G443" i="1" s="1"/>
  <c r="L443" i="1" s="1"/>
  <c r="AF442" i="1"/>
  <c r="AC442" i="1"/>
  <c r="AD442" i="1" s="1"/>
  <c r="Z442" i="1"/>
  <c r="AA442" i="1" s="1"/>
  <c r="X442" i="1"/>
  <c r="P442" i="1"/>
  <c r="N442" i="1"/>
  <c r="M442" i="1"/>
  <c r="K442" i="1"/>
  <c r="I442" i="1"/>
  <c r="F442" i="1"/>
  <c r="G442" i="1" s="1"/>
  <c r="L442" i="1" s="1"/>
  <c r="E442" i="1"/>
  <c r="AF441" i="1"/>
  <c r="AD441" i="1"/>
  <c r="AC441" i="1"/>
  <c r="AA441" i="1"/>
  <c r="Z441" i="1"/>
  <c r="X441" i="1"/>
  <c r="N441" i="1"/>
  <c r="M441" i="1"/>
  <c r="K441" i="1"/>
  <c r="I441" i="1"/>
  <c r="E441" i="1"/>
  <c r="F441" i="1" s="1"/>
  <c r="G441" i="1" s="1"/>
  <c r="L441" i="1" s="1"/>
  <c r="AF440" i="1"/>
  <c r="AC440" i="1"/>
  <c r="AD440" i="1" s="1"/>
  <c r="AA440" i="1"/>
  <c r="Z440" i="1"/>
  <c r="X440" i="1"/>
  <c r="P440" i="1"/>
  <c r="N440" i="1"/>
  <c r="M440" i="1"/>
  <c r="K440" i="1"/>
  <c r="I440" i="1"/>
  <c r="G440" i="1"/>
  <c r="L440" i="1" s="1"/>
  <c r="F440" i="1"/>
  <c r="E440" i="1"/>
  <c r="AF439" i="1"/>
  <c r="AD439" i="1"/>
  <c r="AC439" i="1"/>
  <c r="Z439" i="1"/>
  <c r="AA439" i="1" s="1"/>
  <c r="X439" i="1"/>
  <c r="P439" i="1"/>
  <c r="N439" i="1"/>
  <c r="M439" i="1"/>
  <c r="K439" i="1"/>
  <c r="I439" i="1"/>
  <c r="F439" i="1"/>
  <c r="G439" i="1" s="1"/>
  <c r="L439" i="1" s="1"/>
  <c r="E439" i="1"/>
  <c r="AF438" i="1"/>
  <c r="AD438" i="1"/>
  <c r="AC438" i="1"/>
  <c r="Z438" i="1"/>
  <c r="AA438" i="1" s="1"/>
  <c r="X438" i="1"/>
  <c r="P438" i="1"/>
  <c r="N438" i="1"/>
  <c r="M438" i="1"/>
  <c r="K438" i="1"/>
  <c r="I438" i="1"/>
  <c r="E438" i="1"/>
  <c r="F438" i="1" s="1"/>
  <c r="G438" i="1" s="1"/>
  <c r="L438" i="1" s="1"/>
  <c r="AF437" i="1"/>
  <c r="AC437" i="1"/>
  <c r="AD437" i="1" s="1"/>
  <c r="AA437" i="1"/>
  <c r="Z437" i="1"/>
  <c r="X437" i="1"/>
  <c r="P437" i="1"/>
  <c r="N437" i="1"/>
  <c r="M437" i="1"/>
  <c r="K437" i="1"/>
  <c r="I437" i="1"/>
  <c r="E437" i="1"/>
  <c r="F437" i="1" s="1"/>
  <c r="G437" i="1" s="1"/>
  <c r="L437" i="1" s="1"/>
  <c r="AF436" i="1"/>
  <c r="AD436" i="1"/>
  <c r="AC436" i="1"/>
  <c r="Z436" i="1"/>
  <c r="AA436" i="1" s="1"/>
  <c r="X436" i="1"/>
  <c r="P436" i="1"/>
  <c r="N436" i="1"/>
  <c r="M436" i="1"/>
  <c r="L436" i="1"/>
  <c r="K436" i="1"/>
  <c r="I436" i="1"/>
  <c r="G436" i="1"/>
  <c r="E436" i="1"/>
  <c r="F436" i="1" s="1"/>
  <c r="AF435" i="1"/>
  <c r="AD435" i="1"/>
  <c r="AC435" i="1"/>
  <c r="Z435" i="1"/>
  <c r="AA435" i="1" s="1"/>
  <c r="X435" i="1"/>
  <c r="P435" i="1"/>
  <c r="N435" i="1"/>
  <c r="M435" i="1"/>
  <c r="L435" i="1"/>
  <c r="K435" i="1"/>
  <c r="I435" i="1"/>
  <c r="G435" i="1"/>
  <c r="F435" i="1"/>
  <c r="E435" i="1"/>
  <c r="AF434" i="1"/>
  <c r="AC434" i="1"/>
  <c r="AD434" i="1" s="1"/>
  <c r="AA434" i="1"/>
  <c r="Z434" i="1"/>
  <c r="X434" i="1"/>
  <c r="P434" i="1"/>
  <c r="N434" i="1"/>
  <c r="M434" i="1"/>
  <c r="K434" i="1"/>
  <c r="I434" i="1"/>
  <c r="E434" i="1"/>
  <c r="F434" i="1" s="1"/>
  <c r="G434" i="1" s="1"/>
  <c r="L434" i="1" s="1"/>
  <c r="AF433" i="1"/>
  <c r="AC433" i="1"/>
  <c r="AD433" i="1" s="1"/>
  <c r="Z433" i="1"/>
  <c r="AA433" i="1" s="1"/>
  <c r="X433" i="1"/>
  <c r="P433" i="1"/>
  <c r="N433" i="1"/>
  <c r="M433" i="1"/>
  <c r="K433" i="1"/>
  <c r="I433" i="1"/>
  <c r="E433" i="1"/>
  <c r="F433" i="1" s="1"/>
  <c r="G433" i="1" s="1"/>
  <c r="L433" i="1" s="1"/>
  <c r="AF432" i="1"/>
  <c r="AC432" i="1"/>
  <c r="AD432" i="1" s="1"/>
  <c r="Z432" i="1"/>
  <c r="AA432" i="1" s="1"/>
  <c r="X432" i="1"/>
  <c r="P432" i="1"/>
  <c r="N432" i="1"/>
  <c r="M432" i="1"/>
  <c r="K432" i="1"/>
  <c r="I432" i="1"/>
  <c r="F432" i="1"/>
  <c r="G432" i="1" s="1"/>
  <c r="L432" i="1" s="1"/>
  <c r="E432" i="1"/>
  <c r="AF431" i="1"/>
  <c r="AD431" i="1"/>
  <c r="AC431" i="1"/>
  <c r="Z431" i="1"/>
  <c r="AA431" i="1" s="1"/>
  <c r="X431" i="1"/>
  <c r="P431" i="1"/>
  <c r="N431" i="1"/>
  <c r="M431" i="1"/>
  <c r="K431" i="1"/>
  <c r="I431" i="1"/>
  <c r="E431" i="1"/>
  <c r="F431" i="1" s="1"/>
  <c r="G431" i="1" s="1"/>
  <c r="L431" i="1" s="1"/>
  <c r="AF430" i="1"/>
  <c r="AC430" i="1"/>
  <c r="AD430" i="1" s="1"/>
  <c r="Z430" i="1"/>
  <c r="AA430" i="1" s="1"/>
  <c r="X430" i="1"/>
  <c r="P430" i="1"/>
  <c r="N430" i="1"/>
  <c r="M430" i="1"/>
  <c r="K430" i="1"/>
  <c r="I430" i="1"/>
  <c r="E430" i="1"/>
  <c r="F430" i="1" s="1"/>
  <c r="G430" i="1" s="1"/>
  <c r="L430" i="1" s="1"/>
  <c r="AF429" i="1"/>
  <c r="AC429" i="1"/>
  <c r="AD429" i="1" s="1"/>
  <c r="AA429" i="1"/>
  <c r="Z429" i="1"/>
  <c r="X429" i="1"/>
  <c r="P429" i="1"/>
  <c r="N429" i="1"/>
  <c r="M429" i="1"/>
  <c r="K429" i="1"/>
  <c r="I429" i="1"/>
  <c r="F429" i="1"/>
  <c r="G429" i="1" s="1"/>
  <c r="L429" i="1" s="1"/>
  <c r="E429" i="1"/>
  <c r="AF428" i="1"/>
  <c r="AD428" i="1"/>
  <c r="AC428" i="1"/>
  <c r="AA428" i="1"/>
  <c r="Z428" i="1"/>
  <c r="X428" i="1"/>
  <c r="P428" i="1"/>
  <c r="N428" i="1"/>
  <c r="M428" i="1"/>
  <c r="K428" i="1"/>
  <c r="I428" i="1"/>
  <c r="E428" i="1"/>
  <c r="F428" i="1" s="1"/>
  <c r="G428" i="1" s="1"/>
  <c r="L428" i="1" s="1"/>
  <c r="AF427" i="1"/>
  <c r="AC427" i="1"/>
  <c r="AD427" i="1" s="1"/>
  <c r="Z427" i="1"/>
  <c r="AA427" i="1" s="1"/>
  <c r="X427" i="1"/>
  <c r="P427" i="1"/>
  <c r="N427" i="1"/>
  <c r="M427" i="1"/>
  <c r="K427" i="1"/>
  <c r="I427" i="1"/>
  <c r="G427" i="1"/>
  <c r="L427" i="1" s="1"/>
  <c r="F427" i="1"/>
  <c r="E427" i="1"/>
  <c r="AF426" i="1"/>
  <c r="AC426" i="1"/>
  <c r="AD426" i="1" s="1"/>
  <c r="AA426" i="1"/>
  <c r="Z426" i="1"/>
  <c r="X426" i="1"/>
  <c r="P426" i="1"/>
  <c r="N426" i="1"/>
  <c r="M426" i="1"/>
  <c r="K426" i="1"/>
  <c r="I426" i="1"/>
  <c r="E426" i="1"/>
  <c r="F426" i="1" s="1"/>
  <c r="G426" i="1" s="1"/>
  <c r="L426" i="1" s="1"/>
  <c r="AF425" i="1"/>
  <c r="AD425" i="1"/>
  <c r="AC425" i="1"/>
  <c r="Z425" i="1"/>
  <c r="AA425" i="1" s="1"/>
  <c r="X425" i="1"/>
  <c r="P425" i="1"/>
  <c r="N425" i="1"/>
  <c r="M425" i="1"/>
  <c r="L425" i="1"/>
  <c r="K425" i="1"/>
  <c r="I425" i="1"/>
  <c r="G425" i="1"/>
  <c r="E425" i="1"/>
  <c r="F425" i="1" s="1"/>
  <c r="AF424" i="1"/>
  <c r="AC424" i="1"/>
  <c r="AD424" i="1" s="1"/>
  <c r="Z424" i="1"/>
  <c r="AA424" i="1" s="1"/>
  <c r="X424" i="1"/>
  <c r="N424" i="1"/>
  <c r="M424" i="1"/>
  <c r="K424" i="1"/>
  <c r="I424" i="1"/>
  <c r="F424" i="1"/>
  <c r="G424" i="1" s="1"/>
  <c r="L424" i="1" s="1"/>
  <c r="E424" i="1"/>
  <c r="AF423" i="1"/>
  <c r="AD423" i="1"/>
  <c r="AC423" i="1"/>
  <c r="Z423" i="1"/>
  <c r="AA423" i="1" s="1"/>
  <c r="X423" i="1"/>
  <c r="P423" i="1"/>
  <c r="N423" i="1"/>
  <c r="M423" i="1"/>
  <c r="K423" i="1"/>
  <c r="I423" i="1"/>
  <c r="G423" i="1"/>
  <c r="L423" i="1" s="1"/>
  <c r="F423" i="1"/>
  <c r="E423" i="1"/>
  <c r="AF422" i="1"/>
  <c r="AC422" i="1"/>
  <c r="AD422" i="1" s="1"/>
  <c r="AA422" i="1"/>
  <c r="Z422" i="1"/>
  <c r="X422" i="1"/>
  <c r="P422" i="1"/>
  <c r="N422" i="1"/>
  <c r="M422" i="1"/>
  <c r="K422" i="1"/>
  <c r="I422" i="1"/>
  <c r="E422" i="1"/>
  <c r="F422" i="1" s="1"/>
  <c r="G422" i="1" s="1"/>
  <c r="L422" i="1" s="1"/>
  <c r="AF421" i="1"/>
  <c r="AD421" i="1"/>
  <c r="AC421" i="1"/>
  <c r="Z421" i="1"/>
  <c r="AA421" i="1" s="1"/>
  <c r="X421" i="1"/>
  <c r="P421" i="1"/>
  <c r="N421" i="1"/>
  <c r="M421" i="1"/>
  <c r="L421" i="1"/>
  <c r="K421" i="1"/>
  <c r="I421" i="1"/>
  <c r="G421" i="1"/>
  <c r="E421" i="1"/>
  <c r="F421" i="1" s="1"/>
  <c r="AF420" i="1"/>
  <c r="AD420" i="1"/>
  <c r="AC420" i="1"/>
  <c r="Z420" i="1"/>
  <c r="AA420" i="1" s="1"/>
  <c r="X420" i="1"/>
  <c r="P420" i="1"/>
  <c r="N420" i="1"/>
  <c r="M420" i="1"/>
  <c r="K420" i="1"/>
  <c r="I420" i="1"/>
  <c r="F420" i="1"/>
  <c r="G420" i="1" s="1"/>
  <c r="L420" i="1" s="1"/>
  <c r="E420" i="1"/>
  <c r="AF419" i="1"/>
  <c r="AC419" i="1"/>
  <c r="AD419" i="1" s="1"/>
  <c r="AA419" i="1"/>
  <c r="Z419" i="1"/>
  <c r="X419" i="1"/>
  <c r="P419" i="1"/>
  <c r="N419" i="1"/>
  <c r="M419" i="1"/>
  <c r="K419" i="1"/>
  <c r="I419" i="1"/>
  <c r="E419" i="1"/>
  <c r="F419" i="1" s="1"/>
  <c r="G419" i="1" s="1"/>
  <c r="L419" i="1" s="1"/>
  <c r="AF418" i="1"/>
  <c r="AC418" i="1"/>
  <c r="AD418" i="1" s="1"/>
  <c r="Z418" i="1"/>
  <c r="AA418" i="1" s="1"/>
  <c r="X418" i="1"/>
  <c r="P418" i="1"/>
  <c r="N418" i="1"/>
  <c r="M418" i="1"/>
  <c r="K418" i="1"/>
  <c r="I418" i="1"/>
  <c r="E418" i="1"/>
  <c r="F418" i="1" s="1"/>
  <c r="G418" i="1" s="1"/>
  <c r="L418" i="1" s="1"/>
  <c r="AF417" i="1"/>
  <c r="AC417" i="1"/>
  <c r="AD417" i="1" s="1"/>
  <c r="AA417" i="1"/>
  <c r="Z417" i="1"/>
  <c r="X417" i="1"/>
  <c r="P417" i="1"/>
  <c r="N417" i="1"/>
  <c r="M417" i="1"/>
  <c r="K417" i="1"/>
  <c r="I417" i="1"/>
  <c r="G417" i="1"/>
  <c r="L417" i="1" s="1"/>
  <c r="F417" i="1"/>
  <c r="E417" i="1"/>
  <c r="AF416" i="1"/>
  <c r="AC416" i="1"/>
  <c r="AD416" i="1" s="1"/>
  <c r="Z416" i="1"/>
  <c r="AA416" i="1" s="1"/>
  <c r="X416" i="1"/>
  <c r="P416" i="1"/>
  <c r="N416" i="1"/>
  <c r="M416" i="1"/>
  <c r="K416" i="1"/>
  <c r="I416" i="1"/>
  <c r="G416" i="1"/>
  <c r="L416" i="1" s="1"/>
  <c r="F416" i="1"/>
  <c r="E416" i="1"/>
  <c r="AF415" i="1"/>
  <c r="AC415" i="1"/>
  <c r="AD415" i="1" s="1"/>
  <c r="AA415" i="1"/>
  <c r="Z415" i="1"/>
  <c r="X415" i="1"/>
  <c r="P415" i="1"/>
  <c r="N415" i="1"/>
  <c r="M415" i="1"/>
  <c r="K415" i="1"/>
  <c r="I415" i="1"/>
  <c r="F415" i="1"/>
  <c r="G415" i="1" s="1"/>
  <c r="L415" i="1" s="1"/>
  <c r="E415" i="1"/>
  <c r="AF414" i="1"/>
  <c r="AD414" i="1"/>
  <c r="AC414" i="1"/>
  <c r="Z414" i="1"/>
  <c r="AA414" i="1" s="1"/>
  <c r="X414" i="1"/>
  <c r="P414" i="1"/>
  <c r="N414" i="1"/>
  <c r="M414" i="1"/>
  <c r="K414" i="1"/>
  <c r="I414" i="1"/>
  <c r="E414" i="1"/>
  <c r="F414" i="1" s="1"/>
  <c r="G414" i="1" s="1"/>
  <c r="L414" i="1" s="1"/>
  <c r="AF413" i="1"/>
  <c r="AC413" i="1"/>
  <c r="AD413" i="1" s="1"/>
  <c r="Z413" i="1"/>
  <c r="AA413" i="1" s="1"/>
  <c r="X413" i="1"/>
  <c r="P413" i="1"/>
  <c r="N413" i="1"/>
  <c r="M413" i="1"/>
  <c r="K413" i="1"/>
  <c r="I413" i="1"/>
  <c r="F413" i="1"/>
  <c r="G413" i="1" s="1"/>
  <c r="L413" i="1" s="1"/>
  <c r="E413" i="1"/>
  <c r="AF412" i="1"/>
  <c r="AD412" i="1"/>
  <c r="AC412" i="1"/>
  <c r="AA412" i="1"/>
  <c r="Z412" i="1"/>
  <c r="X412" i="1"/>
  <c r="P412" i="1"/>
  <c r="N412" i="1"/>
  <c r="M412" i="1"/>
  <c r="L412" i="1"/>
  <c r="K412" i="1"/>
  <c r="I412" i="1"/>
  <c r="E412" i="1"/>
  <c r="F412" i="1" s="1"/>
  <c r="G412" i="1" s="1"/>
  <c r="AF411" i="1"/>
  <c r="AD411" i="1"/>
  <c r="AC411" i="1"/>
  <c r="Z411" i="1"/>
  <c r="AA411" i="1" s="1"/>
  <c r="X411" i="1"/>
  <c r="N411" i="1"/>
  <c r="M411" i="1"/>
  <c r="K411" i="1"/>
  <c r="I411" i="1"/>
  <c r="F411" i="1"/>
  <c r="G411" i="1" s="1"/>
  <c r="L411" i="1" s="1"/>
  <c r="E411" i="1"/>
  <c r="AF410" i="1"/>
  <c r="AD410" i="1"/>
  <c r="AC410" i="1"/>
  <c r="AA410" i="1"/>
  <c r="Z410" i="1"/>
  <c r="X410" i="1"/>
  <c r="N410" i="1"/>
  <c r="M410" i="1"/>
  <c r="K410" i="1"/>
  <c r="I410" i="1"/>
  <c r="F410" i="1"/>
  <c r="G410" i="1" s="1"/>
  <c r="L410" i="1" s="1"/>
  <c r="E410" i="1"/>
  <c r="AF409" i="1"/>
  <c r="AC409" i="1"/>
  <c r="AD409" i="1" s="1"/>
  <c r="AA409" i="1"/>
  <c r="Z409" i="1"/>
  <c r="X409" i="1"/>
  <c r="P409" i="1"/>
  <c r="N409" i="1"/>
  <c r="M409" i="1"/>
  <c r="K409" i="1"/>
  <c r="I409" i="1"/>
  <c r="E409" i="1"/>
  <c r="F409" i="1" s="1"/>
  <c r="G409" i="1" s="1"/>
  <c r="L409" i="1" s="1"/>
  <c r="AF408" i="1"/>
  <c r="AD408" i="1"/>
  <c r="AC408" i="1"/>
  <c r="Z408" i="1"/>
  <c r="AA408" i="1" s="1"/>
  <c r="X408" i="1"/>
  <c r="P408" i="1"/>
  <c r="N408" i="1"/>
  <c r="M408" i="1"/>
  <c r="K408" i="1"/>
  <c r="I408" i="1"/>
  <c r="E408" i="1"/>
  <c r="F408" i="1" s="1"/>
  <c r="G408" i="1" s="1"/>
  <c r="L408" i="1" s="1"/>
  <c r="AF407" i="1"/>
  <c r="AC407" i="1"/>
  <c r="AD407" i="1" s="1"/>
  <c r="Z407" i="1"/>
  <c r="AA407" i="1" s="1"/>
  <c r="X407" i="1"/>
  <c r="N407" i="1"/>
  <c r="M407" i="1"/>
  <c r="K407" i="1"/>
  <c r="I407" i="1"/>
  <c r="E407" i="1"/>
  <c r="F407" i="1" s="1"/>
  <c r="G407" i="1" s="1"/>
  <c r="L407" i="1" s="1"/>
  <c r="AF406" i="1"/>
  <c r="AC406" i="1"/>
  <c r="AD406" i="1" s="1"/>
  <c r="Z406" i="1"/>
  <c r="AA406" i="1" s="1"/>
  <c r="X406" i="1"/>
  <c r="N406" i="1"/>
  <c r="M406" i="1"/>
  <c r="K406" i="1"/>
  <c r="I406" i="1"/>
  <c r="F406" i="1"/>
  <c r="G406" i="1" s="1"/>
  <c r="L406" i="1" s="1"/>
  <c r="E406" i="1"/>
  <c r="AF405" i="1"/>
  <c r="AD405" i="1"/>
  <c r="AC405" i="1"/>
  <c r="Z405" i="1"/>
  <c r="AA405" i="1" s="1"/>
  <c r="X405" i="1"/>
  <c r="N405" i="1"/>
  <c r="M405" i="1"/>
  <c r="K405" i="1"/>
  <c r="I405" i="1"/>
  <c r="G405" i="1"/>
  <c r="L405" i="1" s="1"/>
  <c r="F405" i="1"/>
  <c r="E405" i="1"/>
  <c r="AF404" i="1"/>
  <c r="AC404" i="1"/>
  <c r="AD404" i="1" s="1"/>
  <c r="AA404" i="1"/>
  <c r="Z404" i="1"/>
  <c r="X404" i="1"/>
  <c r="P404" i="1"/>
  <c r="N404" i="1"/>
  <c r="M404" i="1"/>
  <c r="K404" i="1"/>
  <c r="I404" i="1"/>
  <c r="F404" i="1"/>
  <c r="G404" i="1" s="1"/>
  <c r="L404" i="1" s="1"/>
  <c r="E404" i="1"/>
  <c r="AF403" i="1"/>
  <c r="AD403" i="1"/>
  <c r="AC403" i="1"/>
  <c r="Z403" i="1"/>
  <c r="AA403" i="1" s="1"/>
  <c r="X403" i="1"/>
  <c r="P403" i="1"/>
  <c r="N403" i="1"/>
  <c r="M403" i="1"/>
  <c r="K403" i="1"/>
  <c r="I403" i="1"/>
  <c r="E403" i="1"/>
  <c r="F403" i="1" s="1"/>
  <c r="G403" i="1" s="1"/>
  <c r="L403" i="1" s="1"/>
  <c r="AF402" i="1"/>
  <c r="AC402" i="1"/>
  <c r="AD402" i="1" s="1"/>
  <c r="Z402" i="1"/>
  <c r="AA402" i="1" s="1"/>
  <c r="X402" i="1"/>
  <c r="P402" i="1"/>
  <c r="N402" i="1"/>
  <c r="M402" i="1"/>
  <c r="K402" i="1"/>
  <c r="I402" i="1"/>
  <c r="F402" i="1"/>
  <c r="G402" i="1" s="1"/>
  <c r="L402" i="1" s="1"/>
  <c r="E402" i="1"/>
  <c r="AF401" i="1"/>
  <c r="AD401" i="1"/>
  <c r="AC401" i="1"/>
  <c r="AA401" i="1"/>
  <c r="Z401" i="1"/>
  <c r="X401" i="1"/>
  <c r="P401" i="1"/>
  <c r="N401" i="1"/>
  <c r="M401" i="1"/>
  <c r="L401" i="1"/>
  <c r="K401" i="1"/>
  <c r="I401" i="1"/>
  <c r="E401" i="1"/>
  <c r="F401" i="1" s="1"/>
  <c r="G401" i="1" s="1"/>
  <c r="AF400" i="1"/>
  <c r="AD400" i="1"/>
  <c r="AC400" i="1"/>
  <c r="Z400" i="1"/>
  <c r="AA400" i="1" s="1"/>
  <c r="X400" i="1"/>
  <c r="N400" i="1"/>
  <c r="M400" i="1"/>
  <c r="K400" i="1"/>
  <c r="I400" i="1"/>
  <c r="F400" i="1"/>
  <c r="G400" i="1" s="1"/>
  <c r="L400" i="1" s="1"/>
  <c r="E400" i="1"/>
  <c r="AF399" i="1"/>
  <c r="AD399" i="1"/>
  <c r="AC399" i="1"/>
  <c r="AA399" i="1"/>
  <c r="Z399" i="1"/>
  <c r="X399" i="1"/>
  <c r="P399" i="1"/>
  <c r="N399" i="1"/>
  <c r="M399" i="1"/>
  <c r="K399" i="1"/>
  <c r="I399" i="1"/>
  <c r="G399" i="1"/>
  <c r="L399" i="1" s="1"/>
  <c r="E399" i="1"/>
  <c r="F399" i="1" s="1"/>
  <c r="AF398" i="1"/>
  <c r="AC398" i="1"/>
  <c r="AD398" i="1" s="1"/>
  <c r="Z398" i="1"/>
  <c r="AA398" i="1" s="1"/>
  <c r="X398" i="1"/>
  <c r="P398" i="1"/>
  <c r="N398" i="1"/>
  <c r="M398" i="1"/>
  <c r="K398" i="1"/>
  <c r="I398" i="1"/>
  <c r="G398" i="1"/>
  <c r="L398" i="1" s="1"/>
  <c r="F398" i="1"/>
  <c r="E398" i="1"/>
  <c r="AF397" i="1"/>
  <c r="AC397" i="1"/>
  <c r="AD397" i="1" s="1"/>
  <c r="AA397" i="1"/>
  <c r="Z397" i="1"/>
  <c r="X397" i="1"/>
  <c r="P397" i="1"/>
  <c r="N397" i="1"/>
  <c r="M397" i="1"/>
  <c r="K397" i="1"/>
  <c r="I397" i="1"/>
  <c r="F397" i="1"/>
  <c r="G397" i="1" s="1"/>
  <c r="L397" i="1" s="1"/>
  <c r="E397" i="1"/>
  <c r="AF396" i="1"/>
  <c r="AD396" i="1"/>
  <c r="AC396" i="1"/>
  <c r="Z396" i="1"/>
  <c r="AA396" i="1" s="1"/>
  <c r="X396" i="1"/>
  <c r="N396" i="1"/>
  <c r="M396" i="1"/>
  <c r="K396" i="1"/>
  <c r="I396" i="1"/>
  <c r="F396" i="1"/>
  <c r="G396" i="1" s="1"/>
  <c r="L396" i="1" s="1"/>
  <c r="E396" i="1"/>
  <c r="AF395" i="1"/>
  <c r="AD395" i="1"/>
  <c r="AC395" i="1"/>
  <c r="AA395" i="1"/>
  <c r="Z395" i="1"/>
  <c r="X395" i="1"/>
  <c r="P395" i="1"/>
  <c r="N395" i="1"/>
  <c r="M395" i="1"/>
  <c r="L395" i="1"/>
  <c r="K395" i="1"/>
  <c r="I395" i="1"/>
  <c r="E395" i="1"/>
  <c r="F395" i="1" s="1"/>
  <c r="G395" i="1" s="1"/>
  <c r="AF394" i="1"/>
  <c r="AD394" i="1"/>
  <c r="AC394" i="1"/>
  <c r="Z394" i="1"/>
  <c r="AA394" i="1" s="1"/>
  <c r="X394" i="1"/>
  <c r="P394" i="1"/>
  <c r="N394" i="1"/>
  <c r="M394" i="1"/>
  <c r="K394" i="1"/>
  <c r="I394" i="1"/>
  <c r="E394" i="1"/>
  <c r="F394" i="1" s="1"/>
  <c r="G394" i="1" s="1"/>
  <c r="L394" i="1" s="1"/>
  <c r="AF393" i="1"/>
  <c r="AC393" i="1"/>
  <c r="AD393" i="1" s="1"/>
  <c r="AA393" i="1"/>
  <c r="Z393" i="1"/>
  <c r="X393" i="1"/>
  <c r="P393" i="1"/>
  <c r="N393" i="1"/>
  <c r="M393" i="1"/>
  <c r="K393" i="1"/>
  <c r="I393" i="1"/>
  <c r="F393" i="1"/>
  <c r="G393" i="1" s="1"/>
  <c r="L393" i="1" s="1"/>
  <c r="E393" i="1"/>
  <c r="AF392" i="1"/>
  <c r="AD392" i="1"/>
  <c r="AC392" i="1"/>
  <c r="AA392" i="1"/>
  <c r="Z392" i="1"/>
  <c r="X392" i="1"/>
  <c r="N392" i="1"/>
  <c r="M392" i="1"/>
  <c r="K392" i="1"/>
  <c r="I392" i="1"/>
  <c r="F392" i="1"/>
  <c r="G392" i="1" s="1"/>
  <c r="L392" i="1" s="1"/>
  <c r="E392" i="1"/>
  <c r="AF391" i="1"/>
  <c r="AC391" i="1"/>
  <c r="AD391" i="1" s="1"/>
  <c r="AA391" i="1"/>
  <c r="Z391" i="1"/>
  <c r="X391" i="1"/>
  <c r="P391" i="1"/>
  <c r="N391" i="1"/>
  <c r="M391" i="1"/>
  <c r="K391" i="1"/>
  <c r="I391" i="1"/>
  <c r="E391" i="1"/>
  <c r="F391" i="1" s="1"/>
  <c r="G391" i="1" s="1"/>
  <c r="L391" i="1" s="1"/>
  <c r="AF390" i="1"/>
  <c r="AD390" i="1"/>
  <c r="AC390" i="1"/>
  <c r="Z390" i="1"/>
  <c r="AA390" i="1" s="1"/>
  <c r="X390" i="1"/>
  <c r="P390" i="1"/>
  <c r="N390" i="1"/>
  <c r="M390" i="1"/>
  <c r="K390" i="1"/>
  <c r="I390" i="1"/>
  <c r="G390" i="1"/>
  <c r="L390" i="1" s="1"/>
  <c r="E390" i="1"/>
  <c r="F390" i="1" s="1"/>
  <c r="AF389" i="1"/>
  <c r="AC389" i="1"/>
  <c r="AD389" i="1" s="1"/>
  <c r="Z389" i="1"/>
  <c r="AA389" i="1" s="1"/>
  <c r="X389" i="1"/>
  <c r="N389" i="1"/>
  <c r="M389" i="1"/>
  <c r="L389" i="1"/>
  <c r="K389" i="1"/>
  <c r="I389" i="1"/>
  <c r="E389" i="1"/>
  <c r="F389" i="1" s="1"/>
  <c r="G389" i="1" s="1"/>
  <c r="AF388" i="1"/>
  <c r="AC388" i="1"/>
  <c r="AD388" i="1" s="1"/>
  <c r="Z388" i="1"/>
  <c r="AA388" i="1" s="1"/>
  <c r="X388" i="1"/>
  <c r="N388" i="1"/>
  <c r="M388" i="1"/>
  <c r="K388" i="1"/>
  <c r="I388" i="1"/>
  <c r="F388" i="1"/>
  <c r="G388" i="1" s="1"/>
  <c r="L388" i="1" s="1"/>
  <c r="E388" i="1"/>
  <c r="AF387" i="1"/>
  <c r="AD387" i="1"/>
  <c r="AC387" i="1"/>
  <c r="Z387" i="1"/>
  <c r="AA387" i="1" s="1"/>
  <c r="X387" i="1"/>
  <c r="N387" i="1"/>
  <c r="M387" i="1"/>
  <c r="K387" i="1"/>
  <c r="I387" i="1"/>
  <c r="F387" i="1"/>
  <c r="G387" i="1" s="1"/>
  <c r="L387" i="1" s="1"/>
  <c r="E387" i="1"/>
  <c r="AF386" i="1"/>
  <c r="AC386" i="1"/>
  <c r="AD386" i="1" s="1"/>
  <c r="AA386" i="1"/>
  <c r="Z386" i="1"/>
  <c r="X386" i="1"/>
  <c r="N386" i="1"/>
  <c r="M386" i="1"/>
  <c r="K386" i="1"/>
  <c r="I386" i="1"/>
  <c r="E386" i="1"/>
  <c r="F386" i="1" s="1"/>
  <c r="G386" i="1" s="1"/>
  <c r="L386" i="1" s="1"/>
  <c r="AF385" i="1"/>
  <c r="AC385" i="1"/>
  <c r="AD385" i="1" s="1"/>
  <c r="Z385" i="1"/>
  <c r="AA385" i="1" s="1"/>
  <c r="X385" i="1"/>
  <c r="P385" i="1"/>
  <c r="N385" i="1"/>
  <c r="M385" i="1"/>
  <c r="K385" i="1"/>
  <c r="I385" i="1"/>
  <c r="F385" i="1"/>
  <c r="G385" i="1" s="1"/>
  <c r="L385" i="1" s="1"/>
  <c r="E385" i="1"/>
  <c r="AF384" i="1"/>
  <c r="AD384" i="1"/>
  <c r="AC384" i="1"/>
  <c r="AA384" i="1"/>
  <c r="Z384" i="1"/>
  <c r="X384" i="1"/>
  <c r="P384" i="1"/>
  <c r="N384" i="1"/>
  <c r="M384" i="1"/>
  <c r="K384" i="1"/>
  <c r="I384" i="1"/>
  <c r="E384" i="1"/>
  <c r="F384" i="1" s="1"/>
  <c r="G384" i="1" s="1"/>
  <c r="L384" i="1" s="1"/>
  <c r="AF383" i="1"/>
  <c r="AD383" i="1"/>
  <c r="AC383" i="1"/>
  <c r="Z383" i="1"/>
  <c r="AA383" i="1" s="1"/>
  <c r="X383" i="1"/>
  <c r="P383" i="1"/>
  <c r="N383" i="1"/>
  <c r="M383" i="1"/>
  <c r="K383" i="1"/>
  <c r="I383" i="1"/>
  <c r="E383" i="1"/>
  <c r="F383" i="1" s="1"/>
  <c r="G383" i="1" s="1"/>
  <c r="L383" i="1" s="1"/>
  <c r="AF382" i="1"/>
  <c r="AC382" i="1"/>
  <c r="AD382" i="1" s="1"/>
  <c r="AA382" i="1"/>
  <c r="Z382" i="1"/>
  <c r="X382" i="1"/>
  <c r="P382" i="1"/>
  <c r="N382" i="1"/>
  <c r="M382" i="1"/>
  <c r="K382" i="1"/>
  <c r="I382" i="1"/>
  <c r="F382" i="1"/>
  <c r="G382" i="1" s="1"/>
  <c r="L382" i="1" s="1"/>
  <c r="E382" i="1"/>
  <c r="AF381" i="1"/>
  <c r="AD381" i="1"/>
  <c r="AC381" i="1"/>
  <c r="AA381" i="1"/>
  <c r="Z381" i="1"/>
  <c r="X381" i="1"/>
  <c r="P381" i="1"/>
  <c r="N381" i="1"/>
  <c r="M381" i="1"/>
  <c r="K381" i="1"/>
  <c r="I381" i="1"/>
  <c r="E381" i="1"/>
  <c r="F381" i="1" s="1"/>
  <c r="G381" i="1" s="1"/>
  <c r="L381" i="1" s="1"/>
  <c r="AF380" i="1"/>
  <c r="AC380" i="1"/>
  <c r="AD380" i="1" s="1"/>
  <c r="Z380" i="1"/>
  <c r="AA380" i="1" s="1"/>
  <c r="X380" i="1"/>
  <c r="P380" i="1"/>
  <c r="N380" i="1"/>
  <c r="M380" i="1"/>
  <c r="K380" i="1"/>
  <c r="I380" i="1"/>
  <c r="F380" i="1"/>
  <c r="G380" i="1" s="1"/>
  <c r="L380" i="1" s="1"/>
  <c r="E380" i="1"/>
  <c r="AF379" i="1"/>
  <c r="AC379" i="1"/>
  <c r="AD379" i="1" s="1"/>
  <c r="AA379" i="1"/>
  <c r="Z379" i="1"/>
  <c r="X379" i="1"/>
  <c r="P379" i="1"/>
  <c r="N379" i="1"/>
  <c r="M379" i="1"/>
  <c r="K379" i="1"/>
  <c r="I379" i="1"/>
  <c r="E379" i="1"/>
  <c r="F379" i="1" s="1"/>
  <c r="G379" i="1" s="1"/>
  <c r="L379" i="1" s="1"/>
  <c r="AF378" i="1"/>
  <c r="AD378" i="1"/>
  <c r="AC378" i="1"/>
  <c r="Z378" i="1"/>
  <c r="AA378" i="1" s="1"/>
  <c r="X378" i="1"/>
  <c r="P378" i="1"/>
  <c r="N378" i="1"/>
  <c r="M378" i="1"/>
  <c r="K378" i="1"/>
  <c r="I378" i="1"/>
  <c r="E378" i="1"/>
  <c r="F378" i="1" s="1"/>
  <c r="G378" i="1" s="1"/>
  <c r="L378" i="1" s="1"/>
  <c r="AF377" i="1"/>
  <c r="AC377" i="1"/>
  <c r="AD377" i="1" s="1"/>
  <c r="Z377" i="1"/>
  <c r="AA377" i="1" s="1"/>
  <c r="X377" i="1"/>
  <c r="P377" i="1"/>
  <c r="N377" i="1"/>
  <c r="M377" i="1"/>
  <c r="K377" i="1"/>
  <c r="I377" i="1"/>
  <c r="F377" i="1"/>
  <c r="G377" i="1" s="1"/>
  <c r="L377" i="1" s="1"/>
  <c r="E377" i="1"/>
  <c r="AF376" i="1"/>
  <c r="AD376" i="1"/>
  <c r="AC376" i="1"/>
  <c r="AA376" i="1"/>
  <c r="Z376" i="1"/>
  <c r="X376" i="1"/>
  <c r="P376" i="1"/>
  <c r="N376" i="1"/>
  <c r="M376" i="1"/>
  <c r="K376" i="1"/>
  <c r="I376" i="1"/>
  <c r="E376" i="1"/>
  <c r="F376" i="1" s="1"/>
  <c r="G376" i="1" s="1"/>
  <c r="L376" i="1" s="1"/>
  <c r="AF375" i="1"/>
  <c r="AC375" i="1"/>
  <c r="AD375" i="1" s="1"/>
  <c r="Z375" i="1"/>
  <c r="AA375" i="1" s="1"/>
  <c r="X375" i="1"/>
  <c r="P375" i="1"/>
  <c r="N375" i="1"/>
  <c r="M375" i="1"/>
  <c r="K375" i="1"/>
  <c r="I375" i="1"/>
  <c r="F375" i="1"/>
  <c r="G375" i="1" s="1"/>
  <c r="L375" i="1" s="1"/>
  <c r="E375" i="1"/>
  <c r="AF374" i="1"/>
  <c r="AC374" i="1"/>
  <c r="AD374" i="1" s="1"/>
  <c r="AA374" i="1"/>
  <c r="Z374" i="1"/>
  <c r="X374" i="1"/>
  <c r="N374" i="1"/>
  <c r="M374" i="1"/>
  <c r="K374" i="1"/>
  <c r="I374" i="1"/>
  <c r="E374" i="1"/>
  <c r="F374" i="1" s="1"/>
  <c r="G374" i="1" s="1"/>
  <c r="L374" i="1" s="1"/>
  <c r="AF373" i="1"/>
  <c r="AC373" i="1"/>
  <c r="AD373" i="1" s="1"/>
  <c r="Z373" i="1"/>
  <c r="AA373" i="1" s="1"/>
  <c r="X373" i="1"/>
  <c r="P373" i="1"/>
  <c r="N373" i="1"/>
  <c r="M373" i="1"/>
  <c r="K373" i="1"/>
  <c r="I373" i="1"/>
  <c r="F373" i="1"/>
  <c r="G373" i="1" s="1"/>
  <c r="L373" i="1" s="1"/>
  <c r="E373" i="1"/>
  <c r="AF372" i="1"/>
  <c r="AD372" i="1"/>
  <c r="AC372" i="1"/>
  <c r="AA372" i="1"/>
  <c r="Z372" i="1"/>
  <c r="X372" i="1"/>
  <c r="N372" i="1"/>
  <c r="M372" i="1"/>
  <c r="K372" i="1"/>
  <c r="I372" i="1"/>
  <c r="E372" i="1"/>
  <c r="F372" i="1" s="1"/>
  <c r="G372" i="1" s="1"/>
  <c r="L372" i="1" s="1"/>
  <c r="AF371" i="1"/>
  <c r="AC371" i="1"/>
  <c r="AD371" i="1" s="1"/>
  <c r="AA371" i="1"/>
  <c r="Z371" i="1"/>
  <c r="X371" i="1"/>
  <c r="N371" i="1"/>
  <c r="M371" i="1"/>
  <c r="L371" i="1"/>
  <c r="K371" i="1"/>
  <c r="I371" i="1"/>
  <c r="E371" i="1"/>
  <c r="F371" i="1" s="1"/>
  <c r="G371" i="1" s="1"/>
  <c r="AF370" i="1"/>
  <c r="AC370" i="1"/>
  <c r="AD370" i="1" s="1"/>
  <c r="Z370" i="1"/>
  <c r="AA370" i="1" s="1"/>
  <c r="X370" i="1"/>
  <c r="P370" i="1"/>
  <c r="N370" i="1"/>
  <c r="M370" i="1"/>
  <c r="K370" i="1"/>
  <c r="I370" i="1"/>
  <c r="G370" i="1"/>
  <c r="L370" i="1" s="1"/>
  <c r="F370" i="1"/>
  <c r="E370" i="1"/>
  <c r="AF369" i="1"/>
  <c r="AC369" i="1"/>
  <c r="AD369" i="1" s="1"/>
  <c r="AA369" i="1"/>
  <c r="Z369" i="1"/>
  <c r="X369" i="1"/>
  <c r="N369" i="1"/>
  <c r="M369" i="1"/>
  <c r="L369" i="1"/>
  <c r="K369" i="1"/>
  <c r="I369" i="1"/>
  <c r="G369" i="1"/>
  <c r="E369" i="1"/>
  <c r="F369" i="1" s="1"/>
  <c r="AF368" i="1"/>
  <c r="AC368" i="1"/>
  <c r="AD368" i="1" s="1"/>
  <c r="Z368" i="1"/>
  <c r="AA368" i="1" s="1"/>
  <c r="X368" i="1"/>
  <c r="P368" i="1"/>
  <c r="N368" i="1"/>
  <c r="M368" i="1"/>
  <c r="K368" i="1"/>
  <c r="I368" i="1"/>
  <c r="G368" i="1"/>
  <c r="L368" i="1" s="1"/>
  <c r="F368" i="1"/>
  <c r="E368" i="1"/>
  <c r="AF367" i="1"/>
  <c r="AD367" i="1"/>
  <c r="AC367" i="1"/>
  <c r="AA367" i="1"/>
  <c r="Z367" i="1"/>
  <c r="X367" i="1"/>
  <c r="P367" i="1"/>
  <c r="N367" i="1"/>
  <c r="M367" i="1"/>
  <c r="K367" i="1"/>
  <c r="I367" i="1"/>
  <c r="E367" i="1"/>
  <c r="F367" i="1" s="1"/>
  <c r="G367" i="1" s="1"/>
  <c r="L367" i="1" s="1"/>
  <c r="AF366" i="1"/>
  <c r="AD366" i="1"/>
  <c r="AC366" i="1"/>
  <c r="Z366" i="1"/>
  <c r="AA366" i="1" s="1"/>
  <c r="X366" i="1"/>
  <c r="P366" i="1"/>
  <c r="N366" i="1"/>
  <c r="M366" i="1"/>
  <c r="K366" i="1"/>
  <c r="I366" i="1"/>
  <c r="E366" i="1"/>
  <c r="F366" i="1" s="1"/>
  <c r="G366" i="1" s="1"/>
  <c r="L366" i="1" s="1"/>
  <c r="AF365" i="1"/>
  <c r="AC365" i="1"/>
  <c r="AD365" i="1" s="1"/>
  <c r="AA365" i="1"/>
  <c r="Z365" i="1"/>
  <c r="X365" i="1"/>
  <c r="P365" i="1"/>
  <c r="N365" i="1"/>
  <c r="M365" i="1"/>
  <c r="K365" i="1"/>
  <c r="I365" i="1"/>
  <c r="F365" i="1"/>
  <c r="G365" i="1" s="1"/>
  <c r="L365" i="1" s="1"/>
  <c r="E365" i="1"/>
  <c r="AD364" i="1"/>
  <c r="AC364" i="1"/>
  <c r="Z364" i="1"/>
  <c r="AA364" i="1" s="1"/>
  <c r="X364" i="1"/>
  <c r="W364" i="1"/>
  <c r="N364" i="1"/>
  <c r="M364" i="1"/>
  <c r="K364" i="1"/>
  <c r="I364" i="1"/>
  <c r="F364" i="1"/>
  <c r="G364" i="1" s="1"/>
  <c r="L364" i="1" s="1"/>
  <c r="E364" i="1"/>
  <c r="AD363" i="1"/>
  <c r="AC363" i="1"/>
  <c r="Z363" i="1"/>
  <c r="AA363" i="1" s="1"/>
  <c r="W363" i="1"/>
  <c r="X363" i="1" s="1"/>
  <c r="N363" i="1"/>
  <c r="M363" i="1"/>
  <c r="K363" i="1"/>
  <c r="I363" i="1"/>
  <c r="E363" i="1"/>
  <c r="F363" i="1" s="1"/>
  <c r="G363" i="1" s="1"/>
  <c r="L363" i="1" s="1"/>
  <c r="AF362" i="1"/>
  <c r="AC362" i="1"/>
  <c r="AD362" i="1" s="1"/>
  <c r="Z362" i="1"/>
  <c r="AA362" i="1" s="1"/>
  <c r="X362" i="1"/>
  <c r="W362" i="1"/>
  <c r="P362" i="1"/>
  <c r="N362" i="1"/>
  <c r="M362" i="1"/>
  <c r="K362" i="1"/>
  <c r="I362" i="1"/>
  <c r="E362" i="1"/>
  <c r="F362" i="1" s="1"/>
  <c r="G362" i="1" s="1"/>
  <c r="L362" i="1" s="1"/>
  <c r="AF361" i="1"/>
  <c r="AD361" i="1"/>
  <c r="AC361" i="1"/>
  <c r="Z361" i="1"/>
  <c r="AA361" i="1" s="1"/>
  <c r="X361" i="1"/>
  <c r="W361" i="1"/>
  <c r="P361" i="1"/>
  <c r="N361" i="1"/>
  <c r="M361" i="1"/>
  <c r="L361" i="1"/>
  <c r="K361" i="1"/>
  <c r="I361" i="1"/>
  <c r="G361" i="1"/>
  <c r="E361" i="1"/>
  <c r="F361" i="1" s="1"/>
  <c r="AF360" i="1"/>
  <c r="AD360" i="1"/>
  <c r="AC360" i="1"/>
  <c r="Z360" i="1"/>
  <c r="AA360" i="1" s="1"/>
  <c r="X360" i="1"/>
  <c r="W360" i="1"/>
  <c r="P360" i="1"/>
  <c r="N360" i="1"/>
  <c r="M360" i="1"/>
  <c r="K360" i="1"/>
  <c r="I360" i="1"/>
  <c r="E360" i="1"/>
  <c r="F360" i="1" s="1"/>
  <c r="G360" i="1" s="1"/>
  <c r="L360" i="1" s="1"/>
  <c r="AF359" i="1"/>
  <c r="AC359" i="1"/>
  <c r="AD359" i="1" s="1"/>
  <c r="Z359" i="1"/>
  <c r="AA359" i="1" s="1"/>
  <c r="X359" i="1"/>
  <c r="W359" i="1"/>
  <c r="P359" i="1"/>
  <c r="N359" i="1"/>
  <c r="M359" i="1"/>
  <c r="K359" i="1"/>
  <c r="I359" i="1"/>
  <c r="E359" i="1"/>
  <c r="F359" i="1" s="1"/>
  <c r="G359" i="1" s="1"/>
  <c r="L359" i="1" s="1"/>
  <c r="AF358" i="1"/>
  <c r="AC358" i="1"/>
  <c r="AD358" i="1" s="1"/>
  <c r="Z358" i="1"/>
  <c r="AA358" i="1" s="1"/>
  <c r="X358" i="1"/>
  <c r="W358" i="1"/>
  <c r="P358" i="1"/>
  <c r="N358" i="1"/>
  <c r="M358" i="1"/>
  <c r="K358" i="1"/>
  <c r="I358" i="1"/>
  <c r="E358" i="1"/>
  <c r="F358" i="1" s="1"/>
  <c r="G358" i="1" s="1"/>
  <c r="L358" i="1" s="1"/>
  <c r="AF357" i="1"/>
  <c r="AD357" i="1"/>
  <c r="AC357" i="1"/>
  <c r="Z357" i="1"/>
  <c r="AA357" i="1" s="1"/>
  <c r="X357" i="1"/>
  <c r="W357" i="1"/>
  <c r="P357" i="1"/>
  <c r="N357" i="1"/>
  <c r="M357" i="1"/>
  <c r="L357" i="1"/>
  <c r="K357" i="1"/>
  <c r="I357" i="1"/>
  <c r="G357" i="1"/>
  <c r="E357" i="1"/>
  <c r="F357" i="1" s="1"/>
  <c r="AF356" i="1"/>
  <c r="AD356" i="1"/>
  <c r="AC356" i="1"/>
  <c r="Z356" i="1"/>
  <c r="AA356" i="1" s="1"/>
  <c r="X356" i="1"/>
  <c r="W356" i="1"/>
  <c r="P356" i="1"/>
  <c r="N356" i="1"/>
  <c r="M356" i="1"/>
  <c r="L356" i="1"/>
  <c r="K356" i="1"/>
  <c r="I356" i="1"/>
  <c r="E356" i="1"/>
  <c r="F356" i="1" s="1"/>
  <c r="G356" i="1" s="1"/>
  <c r="AF355" i="1"/>
  <c r="AC355" i="1"/>
  <c r="AD355" i="1" s="1"/>
  <c r="Z355" i="1"/>
  <c r="AA355" i="1" s="1"/>
  <c r="X355" i="1"/>
  <c r="W355" i="1"/>
  <c r="P355" i="1"/>
  <c r="N355" i="1"/>
  <c r="M355" i="1"/>
  <c r="K355" i="1"/>
  <c r="I355" i="1"/>
  <c r="E355" i="1"/>
  <c r="F355" i="1" s="1"/>
  <c r="G355" i="1" s="1"/>
  <c r="L355" i="1" s="1"/>
  <c r="AF354" i="1"/>
  <c r="AC354" i="1"/>
  <c r="AD354" i="1" s="1"/>
  <c r="Z354" i="1"/>
  <c r="AA354" i="1" s="1"/>
  <c r="X354" i="1"/>
  <c r="W354" i="1"/>
  <c r="P354" i="1"/>
  <c r="N354" i="1"/>
  <c r="M354" i="1"/>
  <c r="K354" i="1"/>
  <c r="I354" i="1"/>
  <c r="E354" i="1"/>
  <c r="F354" i="1" s="1"/>
  <c r="G354" i="1" s="1"/>
  <c r="L354" i="1" s="1"/>
  <c r="AF353" i="1"/>
  <c r="AD353" i="1"/>
  <c r="AC353" i="1"/>
  <c r="Z353" i="1"/>
  <c r="AA353" i="1" s="1"/>
  <c r="X353" i="1"/>
  <c r="W353" i="1"/>
  <c r="P353" i="1"/>
  <c r="N353" i="1"/>
  <c r="M353" i="1"/>
  <c r="L353" i="1"/>
  <c r="K353" i="1"/>
  <c r="I353" i="1"/>
  <c r="G353" i="1"/>
  <c r="E353" i="1"/>
  <c r="F353" i="1" s="1"/>
  <c r="AF352" i="1"/>
  <c r="AD352" i="1"/>
  <c r="AC352" i="1"/>
  <c r="Z352" i="1"/>
  <c r="AA352" i="1" s="1"/>
  <c r="X352" i="1"/>
  <c r="W352" i="1"/>
  <c r="P352" i="1"/>
  <c r="N352" i="1"/>
  <c r="M352" i="1"/>
  <c r="K352" i="1"/>
  <c r="I352" i="1"/>
  <c r="E352" i="1"/>
  <c r="F352" i="1" s="1"/>
  <c r="G352" i="1" s="1"/>
  <c r="L352" i="1" s="1"/>
  <c r="AF351" i="1"/>
  <c r="AC351" i="1"/>
  <c r="AD351" i="1" s="1"/>
  <c r="Z351" i="1"/>
  <c r="AA351" i="1" s="1"/>
  <c r="X351" i="1"/>
  <c r="W351" i="1"/>
  <c r="P351" i="1"/>
  <c r="N351" i="1"/>
  <c r="M351" i="1"/>
  <c r="K351" i="1"/>
  <c r="I351" i="1"/>
  <c r="E351" i="1"/>
  <c r="F351" i="1" s="1"/>
  <c r="G351" i="1" s="1"/>
  <c r="L351" i="1" s="1"/>
  <c r="AF350" i="1"/>
  <c r="AC350" i="1"/>
  <c r="AD350" i="1" s="1"/>
  <c r="Z350" i="1"/>
  <c r="AA350" i="1" s="1"/>
  <c r="X350" i="1"/>
  <c r="W350" i="1"/>
  <c r="N350" i="1"/>
  <c r="M350" i="1"/>
  <c r="K350" i="1"/>
  <c r="I350" i="1"/>
  <c r="F350" i="1"/>
  <c r="G350" i="1" s="1"/>
  <c r="L350" i="1" s="1"/>
  <c r="E350" i="1"/>
  <c r="AF349" i="1"/>
  <c r="AD349" i="1"/>
  <c r="AC349" i="1"/>
  <c r="AA349" i="1"/>
  <c r="Z349" i="1"/>
  <c r="W349" i="1"/>
  <c r="X349" i="1" s="1"/>
  <c r="P349" i="1"/>
  <c r="N349" i="1"/>
  <c r="M349" i="1"/>
  <c r="K349" i="1"/>
  <c r="I349" i="1"/>
  <c r="F349" i="1"/>
  <c r="G349" i="1" s="1"/>
  <c r="L349" i="1" s="1"/>
  <c r="E349" i="1"/>
  <c r="AF348" i="1"/>
  <c r="AD348" i="1"/>
  <c r="AC348" i="1"/>
  <c r="AA348" i="1"/>
  <c r="Z348" i="1"/>
  <c r="W348" i="1"/>
  <c r="X348" i="1" s="1"/>
  <c r="P348" i="1"/>
  <c r="N348" i="1"/>
  <c r="M348" i="1"/>
  <c r="K348" i="1"/>
  <c r="I348" i="1"/>
  <c r="F348" i="1"/>
  <c r="G348" i="1" s="1"/>
  <c r="L348" i="1" s="1"/>
  <c r="E348" i="1"/>
  <c r="AF347" i="1"/>
  <c r="AD347" i="1"/>
  <c r="AC347" i="1"/>
  <c r="AA347" i="1"/>
  <c r="Z347" i="1"/>
  <c r="W347" i="1"/>
  <c r="X347" i="1" s="1"/>
  <c r="P347" i="1"/>
  <c r="N347" i="1"/>
  <c r="M347" i="1"/>
  <c r="K347" i="1"/>
  <c r="I347" i="1"/>
  <c r="F347" i="1"/>
  <c r="G347" i="1" s="1"/>
  <c r="L347" i="1" s="1"/>
  <c r="E347" i="1"/>
  <c r="AF346" i="1"/>
  <c r="AD346" i="1"/>
  <c r="AC346" i="1"/>
  <c r="AA346" i="1"/>
  <c r="Z346" i="1"/>
  <c r="W346" i="1"/>
  <c r="X346" i="1" s="1"/>
  <c r="P346" i="1"/>
  <c r="N346" i="1"/>
  <c r="M346" i="1"/>
  <c r="K346" i="1"/>
  <c r="I346" i="1"/>
  <c r="F346" i="1"/>
  <c r="G346" i="1" s="1"/>
  <c r="L346" i="1" s="1"/>
  <c r="E346" i="1"/>
  <c r="AF345" i="1"/>
  <c r="AD345" i="1"/>
  <c r="AC345" i="1"/>
  <c r="AA345" i="1"/>
  <c r="Z345" i="1"/>
  <c r="W345" i="1"/>
  <c r="X345" i="1" s="1"/>
  <c r="N345" i="1"/>
  <c r="M345" i="1"/>
  <c r="L345" i="1"/>
  <c r="K345" i="1"/>
  <c r="I345" i="1"/>
  <c r="F345" i="1"/>
  <c r="G345" i="1" s="1"/>
  <c r="E345" i="1"/>
  <c r="AF344" i="1"/>
  <c r="AD344" i="1"/>
  <c r="AC344" i="1"/>
  <c r="AA344" i="1"/>
  <c r="Z344" i="1"/>
  <c r="W344" i="1"/>
  <c r="X344" i="1" s="1"/>
  <c r="P344" i="1"/>
  <c r="N344" i="1"/>
  <c r="M344" i="1"/>
  <c r="K344" i="1"/>
  <c r="I344" i="1"/>
  <c r="E344" i="1"/>
  <c r="F344" i="1" s="1"/>
  <c r="G344" i="1" s="1"/>
  <c r="L344" i="1" s="1"/>
  <c r="AF343" i="1"/>
  <c r="AC343" i="1"/>
  <c r="AD343" i="1" s="1"/>
  <c r="AA343" i="1"/>
  <c r="Z343" i="1"/>
  <c r="W343" i="1"/>
  <c r="X343" i="1" s="1"/>
  <c r="P343" i="1"/>
  <c r="N343" i="1"/>
  <c r="M343" i="1"/>
  <c r="K343" i="1"/>
  <c r="I343" i="1"/>
  <c r="E343" i="1"/>
  <c r="F343" i="1" s="1"/>
  <c r="G343" i="1" s="1"/>
  <c r="L343" i="1" s="1"/>
  <c r="AF342" i="1"/>
  <c r="AC342" i="1"/>
  <c r="AD342" i="1" s="1"/>
  <c r="Z342" i="1"/>
  <c r="AA342" i="1" s="1"/>
  <c r="W342" i="1"/>
  <c r="X342" i="1" s="1"/>
  <c r="P342" i="1"/>
  <c r="N342" i="1"/>
  <c r="M342" i="1"/>
  <c r="K342" i="1"/>
  <c r="I342" i="1"/>
  <c r="E342" i="1"/>
  <c r="F342" i="1" s="1"/>
  <c r="G342" i="1" s="1"/>
  <c r="L342" i="1" s="1"/>
  <c r="AF341" i="1"/>
  <c r="AD341" i="1"/>
  <c r="AC341" i="1"/>
  <c r="Z341" i="1"/>
  <c r="AA341" i="1" s="1"/>
  <c r="W341" i="1"/>
  <c r="X341" i="1" s="1"/>
  <c r="P341" i="1"/>
  <c r="N341" i="1"/>
  <c r="M341" i="1"/>
  <c r="L341" i="1"/>
  <c r="K341" i="1"/>
  <c r="I341" i="1"/>
  <c r="F341" i="1"/>
  <c r="G341" i="1" s="1"/>
  <c r="E341" i="1"/>
  <c r="AF340" i="1"/>
  <c r="AD340" i="1"/>
  <c r="AC340" i="1"/>
  <c r="AA340" i="1"/>
  <c r="Z340" i="1"/>
  <c r="W340" i="1"/>
  <c r="X340" i="1" s="1"/>
  <c r="N340" i="1"/>
  <c r="M340" i="1"/>
  <c r="K340" i="1"/>
  <c r="I340" i="1"/>
  <c r="G340" i="1"/>
  <c r="L340" i="1" s="1"/>
  <c r="E340" i="1"/>
  <c r="F340" i="1" s="1"/>
  <c r="AF339" i="1"/>
  <c r="AC339" i="1"/>
  <c r="AD339" i="1" s="1"/>
  <c r="Z339" i="1"/>
  <c r="AA339" i="1" s="1"/>
  <c r="X339" i="1"/>
  <c r="W339" i="1"/>
  <c r="P339" i="1"/>
  <c r="N339" i="1"/>
  <c r="M339" i="1"/>
  <c r="K339" i="1"/>
  <c r="I339" i="1"/>
  <c r="G339" i="1"/>
  <c r="L339" i="1" s="1"/>
  <c r="E339" i="1"/>
  <c r="F339" i="1" s="1"/>
  <c r="AF338" i="1"/>
  <c r="AC338" i="1"/>
  <c r="AD338" i="1" s="1"/>
  <c r="Z338" i="1"/>
  <c r="AA338" i="1" s="1"/>
  <c r="X338" i="1"/>
  <c r="W338" i="1"/>
  <c r="P338" i="1"/>
  <c r="N338" i="1"/>
  <c r="M338" i="1"/>
  <c r="K338" i="1"/>
  <c r="I338" i="1"/>
  <c r="E338" i="1"/>
  <c r="F338" i="1" s="1"/>
  <c r="G338" i="1" s="1"/>
  <c r="L338" i="1" s="1"/>
  <c r="AF337" i="1"/>
  <c r="AC337" i="1"/>
  <c r="AD337" i="1" s="1"/>
  <c r="AA337" i="1"/>
  <c r="Z337" i="1"/>
  <c r="X337" i="1"/>
  <c r="W337" i="1"/>
  <c r="N337" i="1"/>
  <c r="M337" i="1"/>
  <c r="K337" i="1"/>
  <c r="I337" i="1"/>
  <c r="G337" i="1"/>
  <c r="L337" i="1" s="1"/>
  <c r="F337" i="1"/>
  <c r="E337" i="1"/>
  <c r="AF336" i="1"/>
  <c r="AD336" i="1"/>
  <c r="AC336" i="1"/>
  <c r="AA336" i="1"/>
  <c r="Z336" i="1"/>
  <c r="X336" i="1"/>
  <c r="W336" i="1"/>
  <c r="P336" i="1"/>
  <c r="N336" i="1"/>
  <c r="M336" i="1"/>
  <c r="K336" i="1"/>
  <c r="I336" i="1"/>
  <c r="F336" i="1"/>
  <c r="G336" i="1" s="1"/>
  <c r="L336" i="1" s="1"/>
  <c r="E336" i="1"/>
  <c r="AF335" i="1"/>
  <c r="AD335" i="1"/>
  <c r="AC335" i="1"/>
  <c r="Z335" i="1"/>
  <c r="AA335" i="1" s="1"/>
  <c r="W335" i="1"/>
  <c r="X335" i="1" s="1"/>
  <c r="N335" i="1"/>
  <c r="M335" i="1"/>
  <c r="K335" i="1"/>
  <c r="I335" i="1"/>
  <c r="G335" i="1"/>
  <c r="L335" i="1" s="1"/>
  <c r="E335" i="1"/>
  <c r="F335" i="1" s="1"/>
  <c r="AF334" i="1"/>
  <c r="AC334" i="1"/>
  <c r="AD334" i="1" s="1"/>
  <c r="Z334" i="1"/>
  <c r="AA334" i="1" s="1"/>
  <c r="W334" i="1"/>
  <c r="X334" i="1" s="1"/>
  <c r="N334" i="1"/>
  <c r="M334" i="1"/>
  <c r="K334" i="1"/>
  <c r="I334" i="1"/>
  <c r="E334" i="1"/>
  <c r="F334" i="1" s="1"/>
  <c r="G334" i="1" s="1"/>
  <c r="L334" i="1" s="1"/>
  <c r="AF333" i="1"/>
  <c r="AC333" i="1"/>
  <c r="AD333" i="1" s="1"/>
  <c r="AA333" i="1"/>
  <c r="Z333" i="1"/>
  <c r="X333" i="1"/>
  <c r="W333" i="1"/>
  <c r="P333" i="1"/>
  <c r="N333" i="1"/>
  <c r="M333" i="1"/>
  <c r="L333" i="1"/>
  <c r="K333" i="1"/>
  <c r="I333" i="1"/>
  <c r="G333" i="1"/>
  <c r="E333" i="1"/>
  <c r="F333" i="1" s="1"/>
  <c r="AF332" i="1"/>
  <c r="AC332" i="1"/>
  <c r="AD332" i="1" s="1"/>
  <c r="AA332" i="1"/>
  <c r="Z332" i="1"/>
  <c r="W332" i="1"/>
  <c r="X332" i="1" s="1"/>
  <c r="P332" i="1"/>
  <c r="N332" i="1"/>
  <c r="M332" i="1"/>
  <c r="K332" i="1"/>
  <c r="I332" i="1"/>
  <c r="F332" i="1"/>
  <c r="G332" i="1" s="1"/>
  <c r="L332" i="1" s="1"/>
  <c r="E332" i="1"/>
  <c r="AF331" i="1"/>
  <c r="AC331" i="1"/>
  <c r="AD331" i="1" s="1"/>
  <c r="AA331" i="1"/>
  <c r="Z331" i="1"/>
  <c r="W331" i="1"/>
  <c r="X331" i="1" s="1"/>
  <c r="N331" i="1"/>
  <c r="M331" i="1"/>
  <c r="K331" i="1"/>
  <c r="I331" i="1"/>
  <c r="E331" i="1"/>
  <c r="F331" i="1" s="1"/>
  <c r="G331" i="1" s="1"/>
  <c r="L331" i="1" s="1"/>
  <c r="AF330" i="1"/>
  <c r="AD330" i="1"/>
  <c r="AC330" i="1"/>
  <c r="Z330" i="1"/>
  <c r="AA330" i="1" s="1"/>
  <c r="W330" i="1"/>
  <c r="X330" i="1" s="1"/>
  <c r="N330" i="1"/>
  <c r="M330" i="1"/>
  <c r="K330" i="1"/>
  <c r="I330" i="1"/>
  <c r="E330" i="1"/>
  <c r="F330" i="1" s="1"/>
  <c r="G330" i="1" s="1"/>
  <c r="L330" i="1" s="1"/>
  <c r="AF329" i="1"/>
  <c r="AC329" i="1"/>
  <c r="AD329" i="1" s="1"/>
  <c r="Z329" i="1"/>
  <c r="AA329" i="1" s="1"/>
  <c r="X329" i="1"/>
  <c r="W329" i="1"/>
  <c r="P329" i="1"/>
  <c r="N329" i="1"/>
  <c r="M329" i="1"/>
  <c r="K329" i="1"/>
  <c r="I329" i="1"/>
  <c r="E329" i="1"/>
  <c r="F329" i="1" s="1"/>
  <c r="G329" i="1" s="1"/>
  <c r="L329" i="1" s="1"/>
  <c r="AF328" i="1"/>
  <c r="AC328" i="1"/>
  <c r="AD328" i="1" s="1"/>
  <c r="Z328" i="1"/>
  <c r="AA328" i="1" s="1"/>
  <c r="X328" i="1"/>
  <c r="W328" i="1"/>
  <c r="P328" i="1"/>
  <c r="N328" i="1"/>
  <c r="M328" i="1"/>
  <c r="K328" i="1"/>
  <c r="I328" i="1"/>
  <c r="G328" i="1"/>
  <c r="L328" i="1" s="1"/>
  <c r="E328" i="1"/>
  <c r="F328" i="1" s="1"/>
  <c r="AF327" i="1"/>
  <c r="AD327" i="1"/>
  <c r="AC327" i="1"/>
  <c r="Z327" i="1"/>
  <c r="AA327" i="1" s="1"/>
  <c r="X327" i="1"/>
  <c r="W327" i="1"/>
  <c r="P327" i="1"/>
  <c r="N327" i="1"/>
  <c r="M327" i="1"/>
  <c r="K327" i="1"/>
  <c r="I327" i="1"/>
  <c r="G327" i="1"/>
  <c r="L327" i="1" s="1"/>
  <c r="E327" i="1"/>
  <c r="F327" i="1" s="1"/>
  <c r="AF326" i="1"/>
  <c r="AC326" i="1"/>
  <c r="AD326" i="1" s="1"/>
  <c r="Z326" i="1"/>
  <c r="AA326" i="1" s="1"/>
  <c r="X326" i="1"/>
  <c r="W326" i="1"/>
  <c r="P326" i="1"/>
  <c r="N326" i="1"/>
  <c r="M326" i="1"/>
  <c r="K326" i="1"/>
  <c r="I326" i="1"/>
  <c r="E326" i="1"/>
  <c r="F326" i="1" s="1"/>
  <c r="G326" i="1" s="1"/>
  <c r="L326" i="1" s="1"/>
  <c r="AF325" i="1"/>
  <c r="AC325" i="1"/>
  <c r="AD325" i="1" s="1"/>
  <c r="Z325" i="1"/>
  <c r="AA325" i="1" s="1"/>
  <c r="X325" i="1"/>
  <c r="W325" i="1"/>
  <c r="N325" i="1"/>
  <c r="M325" i="1"/>
  <c r="L325" i="1"/>
  <c r="K325" i="1"/>
  <c r="I325" i="1"/>
  <c r="F325" i="1"/>
  <c r="G325" i="1" s="1"/>
  <c r="E325" i="1"/>
  <c r="AF324" i="1"/>
  <c r="AC324" i="1"/>
  <c r="AD324" i="1" s="1"/>
  <c r="AA324" i="1"/>
  <c r="Z324" i="1"/>
  <c r="W324" i="1"/>
  <c r="X324" i="1" s="1"/>
  <c r="P324" i="1"/>
  <c r="N324" i="1"/>
  <c r="M324" i="1"/>
  <c r="K324" i="1"/>
  <c r="I324" i="1"/>
  <c r="F324" i="1"/>
  <c r="G324" i="1" s="1"/>
  <c r="L324" i="1" s="1"/>
  <c r="E324" i="1"/>
  <c r="AF323" i="1"/>
  <c r="AC323" i="1"/>
  <c r="AD323" i="1" s="1"/>
  <c r="AA323" i="1"/>
  <c r="Z323" i="1"/>
  <c r="W323" i="1"/>
  <c r="X323" i="1" s="1"/>
  <c r="P323" i="1"/>
  <c r="N323" i="1"/>
  <c r="M323" i="1"/>
  <c r="L323" i="1"/>
  <c r="K323" i="1"/>
  <c r="I323" i="1"/>
  <c r="F323" i="1"/>
  <c r="G323" i="1" s="1"/>
  <c r="E323" i="1"/>
  <c r="AF322" i="1"/>
  <c r="AC322" i="1"/>
  <c r="AD322" i="1" s="1"/>
  <c r="AA322" i="1"/>
  <c r="Z322" i="1"/>
  <c r="W322" i="1"/>
  <c r="X322" i="1" s="1"/>
  <c r="P322" i="1"/>
  <c r="N322" i="1"/>
  <c r="M322" i="1"/>
  <c r="K322" i="1"/>
  <c r="I322" i="1"/>
  <c r="F322" i="1"/>
  <c r="G322" i="1" s="1"/>
  <c r="L322" i="1" s="1"/>
  <c r="E322" i="1"/>
  <c r="AF321" i="1"/>
  <c r="AC321" i="1"/>
  <c r="AD321" i="1" s="1"/>
  <c r="AA321" i="1"/>
  <c r="Z321" i="1"/>
  <c r="W321" i="1"/>
  <c r="X321" i="1" s="1"/>
  <c r="P321" i="1"/>
  <c r="N321" i="1"/>
  <c r="M321" i="1"/>
  <c r="L321" i="1"/>
  <c r="K321" i="1"/>
  <c r="I321" i="1"/>
  <c r="F321" i="1"/>
  <c r="G321" i="1" s="1"/>
  <c r="E321" i="1"/>
  <c r="AF320" i="1"/>
  <c r="AC320" i="1"/>
  <c r="AD320" i="1" s="1"/>
  <c r="AA320" i="1"/>
  <c r="Z320" i="1"/>
  <c r="W320" i="1"/>
  <c r="X320" i="1" s="1"/>
  <c r="P320" i="1"/>
  <c r="N320" i="1"/>
  <c r="M320" i="1"/>
  <c r="K320" i="1"/>
  <c r="I320" i="1"/>
  <c r="E320" i="1"/>
  <c r="F320" i="1" s="1"/>
  <c r="G320" i="1" s="1"/>
  <c r="L320" i="1" s="1"/>
  <c r="AF319" i="1"/>
  <c r="AC319" i="1"/>
  <c r="AD319" i="1" s="1"/>
  <c r="AA319" i="1"/>
  <c r="Z319" i="1"/>
  <c r="W319" i="1"/>
  <c r="X319" i="1" s="1"/>
  <c r="P319" i="1"/>
  <c r="N319" i="1"/>
  <c r="M319" i="1"/>
  <c r="K319" i="1"/>
  <c r="I319" i="1"/>
  <c r="E319" i="1"/>
  <c r="F319" i="1" s="1"/>
  <c r="G319" i="1" s="1"/>
  <c r="L319" i="1" s="1"/>
  <c r="AF318" i="1"/>
  <c r="AC318" i="1"/>
  <c r="AD318" i="1" s="1"/>
  <c r="AA318" i="1"/>
  <c r="Z318" i="1"/>
  <c r="W318" i="1"/>
  <c r="X318" i="1" s="1"/>
  <c r="N318" i="1"/>
  <c r="M318" i="1"/>
  <c r="K318" i="1"/>
  <c r="I318" i="1"/>
  <c r="F318" i="1"/>
  <c r="G318" i="1" s="1"/>
  <c r="L318" i="1" s="1"/>
  <c r="E318" i="1"/>
  <c r="AF317" i="1"/>
  <c r="AD317" i="1"/>
  <c r="AC317" i="1"/>
  <c r="Z317" i="1"/>
  <c r="AA317" i="1" s="1"/>
  <c r="W317" i="1"/>
  <c r="X317" i="1" s="1"/>
  <c r="P317" i="1"/>
  <c r="N317" i="1"/>
  <c r="M317" i="1"/>
  <c r="K317" i="1"/>
  <c r="I317" i="1"/>
  <c r="F317" i="1"/>
  <c r="G317" i="1" s="1"/>
  <c r="L317" i="1" s="1"/>
  <c r="E317" i="1"/>
  <c r="AF316" i="1"/>
  <c r="AD316" i="1"/>
  <c r="AC316" i="1"/>
  <c r="Z316" i="1"/>
  <c r="AA316" i="1" s="1"/>
  <c r="W316" i="1"/>
  <c r="X316" i="1" s="1"/>
  <c r="P316" i="1"/>
  <c r="N316" i="1"/>
  <c r="M316" i="1"/>
  <c r="K316" i="1"/>
  <c r="I316" i="1"/>
  <c r="F316" i="1"/>
  <c r="G316" i="1" s="1"/>
  <c r="L316" i="1" s="1"/>
  <c r="E316" i="1"/>
  <c r="AF315" i="1"/>
  <c r="AD315" i="1"/>
  <c r="AC315" i="1"/>
  <c r="Z315" i="1"/>
  <c r="AA315" i="1" s="1"/>
  <c r="W315" i="1"/>
  <c r="X315" i="1" s="1"/>
  <c r="P315" i="1"/>
  <c r="N315" i="1"/>
  <c r="M315" i="1"/>
  <c r="K315" i="1"/>
  <c r="I315" i="1"/>
  <c r="F315" i="1"/>
  <c r="G315" i="1" s="1"/>
  <c r="L315" i="1" s="1"/>
  <c r="E315" i="1"/>
  <c r="AF314" i="1"/>
  <c r="AD314" i="1"/>
  <c r="AC314" i="1"/>
  <c r="Z314" i="1"/>
  <c r="AA314" i="1" s="1"/>
  <c r="W314" i="1"/>
  <c r="X314" i="1" s="1"/>
  <c r="P314" i="1"/>
  <c r="N314" i="1"/>
  <c r="M314" i="1"/>
  <c r="K314" i="1"/>
  <c r="I314" i="1"/>
  <c r="F314" i="1"/>
  <c r="G314" i="1" s="1"/>
  <c r="L314" i="1" s="1"/>
  <c r="E314" i="1"/>
  <c r="AF313" i="1"/>
  <c r="AD313" i="1"/>
  <c r="AC313" i="1"/>
  <c r="Z313" i="1"/>
  <c r="AA313" i="1" s="1"/>
  <c r="W313" i="1"/>
  <c r="X313" i="1" s="1"/>
  <c r="P313" i="1"/>
  <c r="N313" i="1"/>
  <c r="M313" i="1"/>
  <c r="K313" i="1"/>
  <c r="I313" i="1"/>
  <c r="F313" i="1"/>
  <c r="G313" i="1" s="1"/>
  <c r="L313" i="1" s="1"/>
  <c r="E313" i="1"/>
  <c r="AF312" i="1"/>
  <c r="AD312" i="1"/>
  <c r="AC312" i="1"/>
  <c r="Z312" i="1"/>
  <c r="AA312" i="1" s="1"/>
  <c r="W312" i="1"/>
  <c r="X312" i="1" s="1"/>
  <c r="P312" i="1"/>
  <c r="N312" i="1"/>
  <c r="M312" i="1"/>
  <c r="K312" i="1"/>
  <c r="I312" i="1"/>
  <c r="F312" i="1"/>
  <c r="G312" i="1" s="1"/>
  <c r="L312" i="1" s="1"/>
  <c r="E312" i="1"/>
  <c r="AF311" i="1"/>
  <c r="AD311" i="1"/>
  <c r="AC311" i="1"/>
  <c r="Z311" i="1"/>
  <c r="AA311" i="1" s="1"/>
  <c r="W311" i="1"/>
  <c r="X311" i="1" s="1"/>
  <c r="P311" i="1"/>
  <c r="N311" i="1"/>
  <c r="M311" i="1"/>
  <c r="K311" i="1"/>
  <c r="I311" i="1"/>
  <c r="F311" i="1"/>
  <c r="G311" i="1" s="1"/>
  <c r="L311" i="1" s="1"/>
  <c r="E311" i="1"/>
  <c r="AF310" i="1"/>
  <c r="AD310" i="1"/>
  <c r="AC310" i="1"/>
  <c r="Z310" i="1"/>
  <c r="AA310" i="1" s="1"/>
  <c r="W310" i="1"/>
  <c r="X310" i="1" s="1"/>
  <c r="P310" i="1"/>
  <c r="N310" i="1"/>
  <c r="M310" i="1"/>
  <c r="K310" i="1"/>
  <c r="I310" i="1"/>
  <c r="F310" i="1"/>
  <c r="G310" i="1" s="1"/>
  <c r="L310" i="1" s="1"/>
  <c r="E310" i="1"/>
  <c r="AF309" i="1"/>
  <c r="AD309" i="1"/>
  <c r="AC309" i="1"/>
  <c r="Z309" i="1"/>
  <c r="AA309" i="1" s="1"/>
  <c r="W309" i="1"/>
  <c r="X309" i="1" s="1"/>
  <c r="P309" i="1"/>
  <c r="N309" i="1"/>
  <c r="M309" i="1"/>
  <c r="K309" i="1"/>
  <c r="I309" i="1"/>
  <c r="F309" i="1"/>
  <c r="G309" i="1" s="1"/>
  <c r="L309" i="1" s="1"/>
  <c r="E309" i="1"/>
  <c r="AF308" i="1"/>
  <c r="AD308" i="1"/>
  <c r="AC308" i="1"/>
  <c r="Z308" i="1"/>
  <c r="AA308" i="1" s="1"/>
  <c r="W308" i="1"/>
  <c r="X308" i="1" s="1"/>
  <c r="P308" i="1"/>
  <c r="N308" i="1"/>
  <c r="M308" i="1"/>
  <c r="K308" i="1"/>
  <c r="I308" i="1"/>
  <c r="F308" i="1"/>
  <c r="G308" i="1" s="1"/>
  <c r="L308" i="1" s="1"/>
  <c r="E308" i="1"/>
  <c r="AF307" i="1"/>
  <c r="AD307" i="1"/>
  <c r="AC307" i="1"/>
  <c r="Z307" i="1"/>
  <c r="AA307" i="1" s="1"/>
  <c r="W307" i="1"/>
  <c r="X307" i="1" s="1"/>
  <c r="P307" i="1"/>
  <c r="N307" i="1"/>
  <c r="M307" i="1"/>
  <c r="K307" i="1"/>
  <c r="I307" i="1"/>
  <c r="F307" i="1"/>
  <c r="G307" i="1" s="1"/>
  <c r="L307" i="1" s="1"/>
  <c r="E307" i="1"/>
  <c r="AF306" i="1"/>
  <c r="AD306" i="1"/>
  <c r="AC306" i="1"/>
  <c r="Z306" i="1"/>
  <c r="AA306" i="1" s="1"/>
  <c r="W306" i="1"/>
  <c r="X306" i="1" s="1"/>
  <c r="P306" i="1"/>
  <c r="N306" i="1"/>
  <c r="M306" i="1"/>
  <c r="K306" i="1"/>
  <c r="I306" i="1"/>
  <c r="F306" i="1"/>
  <c r="G306" i="1" s="1"/>
  <c r="L306" i="1" s="1"/>
  <c r="E306" i="1"/>
  <c r="AF305" i="1"/>
  <c r="AD305" i="1"/>
  <c r="AC305" i="1"/>
  <c r="Z305" i="1"/>
  <c r="AA305" i="1" s="1"/>
  <c r="W305" i="1"/>
  <c r="X305" i="1" s="1"/>
  <c r="P305" i="1"/>
  <c r="N305" i="1"/>
  <c r="M305" i="1"/>
  <c r="K305" i="1"/>
  <c r="I305" i="1"/>
  <c r="F305" i="1"/>
  <c r="G305" i="1" s="1"/>
  <c r="L305" i="1" s="1"/>
  <c r="E305" i="1"/>
  <c r="AF304" i="1"/>
  <c r="AD304" i="1"/>
  <c r="AC304" i="1"/>
  <c r="Z304" i="1"/>
  <c r="AA304" i="1" s="1"/>
  <c r="W304" i="1"/>
  <c r="X304" i="1" s="1"/>
  <c r="P304" i="1"/>
  <c r="N304" i="1"/>
  <c r="M304" i="1"/>
  <c r="K304" i="1"/>
  <c r="I304" i="1"/>
  <c r="F304" i="1"/>
  <c r="G304" i="1" s="1"/>
  <c r="L304" i="1" s="1"/>
  <c r="E304" i="1"/>
  <c r="AF303" i="1"/>
  <c r="AD303" i="1"/>
  <c r="AC303" i="1"/>
  <c r="Z303" i="1"/>
  <c r="AA303" i="1" s="1"/>
  <c r="W303" i="1"/>
  <c r="X303" i="1" s="1"/>
  <c r="P303" i="1"/>
  <c r="N303" i="1"/>
  <c r="M303" i="1"/>
  <c r="K303" i="1"/>
  <c r="I303" i="1"/>
  <c r="F303" i="1"/>
  <c r="G303" i="1" s="1"/>
  <c r="L303" i="1" s="1"/>
  <c r="E303" i="1"/>
  <c r="AF302" i="1"/>
  <c r="AD302" i="1"/>
  <c r="AC302" i="1"/>
  <c r="Z302" i="1"/>
  <c r="AA302" i="1" s="1"/>
  <c r="W302" i="1"/>
  <c r="X302" i="1" s="1"/>
  <c r="P302" i="1"/>
  <c r="N302" i="1"/>
  <c r="M302" i="1"/>
  <c r="K302" i="1"/>
  <c r="I302" i="1"/>
  <c r="F302" i="1"/>
  <c r="G302" i="1" s="1"/>
  <c r="L302" i="1" s="1"/>
  <c r="E302" i="1"/>
  <c r="AF301" i="1"/>
  <c r="AD301" i="1"/>
  <c r="AC301" i="1"/>
  <c r="Z301" i="1"/>
  <c r="AA301" i="1" s="1"/>
  <c r="W301" i="1"/>
  <c r="X301" i="1" s="1"/>
  <c r="P301" i="1"/>
  <c r="N301" i="1"/>
  <c r="M301" i="1"/>
  <c r="K301" i="1"/>
  <c r="I301" i="1"/>
  <c r="F301" i="1"/>
  <c r="G301" i="1" s="1"/>
  <c r="L301" i="1" s="1"/>
  <c r="E301" i="1"/>
  <c r="AF300" i="1"/>
  <c r="AD300" i="1"/>
  <c r="AC300" i="1"/>
  <c r="Z300" i="1"/>
  <c r="AA300" i="1" s="1"/>
  <c r="W300" i="1"/>
  <c r="X300" i="1" s="1"/>
  <c r="N300" i="1"/>
  <c r="M300" i="1"/>
  <c r="K300" i="1"/>
  <c r="I300" i="1"/>
  <c r="G300" i="1"/>
  <c r="L300" i="1" s="1"/>
  <c r="E300" i="1"/>
  <c r="F300" i="1" s="1"/>
  <c r="AF299" i="1"/>
  <c r="AC299" i="1"/>
  <c r="AD299" i="1" s="1"/>
  <c r="Z299" i="1"/>
  <c r="AA299" i="1" s="1"/>
  <c r="X299" i="1"/>
  <c r="W299" i="1"/>
  <c r="N299" i="1"/>
  <c r="M299" i="1"/>
  <c r="K299" i="1"/>
  <c r="I299" i="1"/>
  <c r="F299" i="1"/>
  <c r="G299" i="1" s="1"/>
  <c r="L299" i="1" s="1"/>
  <c r="E299" i="1"/>
  <c r="AF298" i="1"/>
  <c r="AD298" i="1"/>
  <c r="AC298" i="1"/>
  <c r="AA298" i="1"/>
  <c r="Z298" i="1"/>
  <c r="W298" i="1"/>
  <c r="X298" i="1" s="1"/>
  <c r="P298" i="1"/>
  <c r="N298" i="1"/>
  <c r="M298" i="1"/>
  <c r="K298" i="1"/>
  <c r="I298" i="1"/>
  <c r="F298" i="1"/>
  <c r="G298" i="1" s="1"/>
  <c r="L298" i="1" s="1"/>
  <c r="E298" i="1"/>
  <c r="AF297" i="1"/>
  <c r="AD297" i="1"/>
  <c r="AC297" i="1"/>
  <c r="AA297" i="1"/>
  <c r="Z297" i="1"/>
  <c r="W297" i="1"/>
  <c r="X297" i="1" s="1"/>
  <c r="P297" i="1"/>
  <c r="N297" i="1"/>
  <c r="M297" i="1"/>
  <c r="K297" i="1"/>
  <c r="I297" i="1"/>
  <c r="F297" i="1"/>
  <c r="G297" i="1" s="1"/>
  <c r="L297" i="1" s="1"/>
  <c r="E297" i="1"/>
  <c r="AF296" i="1"/>
  <c r="AD296" i="1"/>
  <c r="AC296" i="1"/>
  <c r="AA296" i="1"/>
  <c r="Z296" i="1"/>
  <c r="W296" i="1"/>
  <c r="X296" i="1" s="1"/>
  <c r="P296" i="1"/>
  <c r="N296" i="1"/>
  <c r="M296" i="1"/>
  <c r="K296" i="1"/>
  <c r="I296" i="1"/>
  <c r="F296" i="1"/>
  <c r="G296" i="1" s="1"/>
  <c r="L296" i="1" s="1"/>
  <c r="E296" i="1"/>
  <c r="AF295" i="1"/>
  <c r="AD295" i="1"/>
  <c r="AC295" i="1"/>
  <c r="AA295" i="1"/>
  <c r="Z295" i="1"/>
  <c r="W295" i="1"/>
  <c r="X295" i="1" s="1"/>
  <c r="N295" i="1"/>
  <c r="M295" i="1"/>
  <c r="K295" i="1"/>
  <c r="I295" i="1"/>
  <c r="E295" i="1"/>
  <c r="F295" i="1" s="1"/>
  <c r="G295" i="1" s="1"/>
  <c r="L295" i="1" s="1"/>
  <c r="AF294" i="1"/>
  <c r="AD294" i="1"/>
  <c r="AC294" i="1"/>
  <c r="Z294" i="1"/>
  <c r="AA294" i="1" s="1"/>
  <c r="W294" i="1"/>
  <c r="X294" i="1" s="1"/>
  <c r="P294" i="1"/>
  <c r="N294" i="1"/>
  <c r="M294" i="1"/>
  <c r="K294" i="1"/>
  <c r="I294" i="1"/>
  <c r="E294" i="1"/>
  <c r="F294" i="1" s="1"/>
  <c r="G294" i="1" s="1"/>
  <c r="L294" i="1" s="1"/>
  <c r="AF293" i="1"/>
  <c r="AD293" i="1"/>
  <c r="AC293" i="1"/>
  <c r="Z293" i="1"/>
  <c r="AA293" i="1" s="1"/>
  <c r="W293" i="1"/>
  <c r="X293" i="1" s="1"/>
  <c r="N293" i="1"/>
  <c r="M293" i="1"/>
  <c r="K293" i="1"/>
  <c r="I293" i="1"/>
  <c r="E293" i="1"/>
  <c r="F293" i="1" s="1"/>
  <c r="G293" i="1" s="1"/>
  <c r="L293" i="1" s="1"/>
  <c r="AF292" i="1"/>
  <c r="AC292" i="1"/>
  <c r="AD292" i="1" s="1"/>
  <c r="AA292" i="1"/>
  <c r="Z292" i="1"/>
  <c r="X292" i="1"/>
  <c r="W292" i="1"/>
  <c r="P292" i="1"/>
  <c r="N292" i="1"/>
  <c r="M292" i="1"/>
  <c r="K292" i="1"/>
  <c r="I292" i="1"/>
  <c r="G292" i="1"/>
  <c r="L292" i="1" s="1"/>
  <c r="E292" i="1"/>
  <c r="F292" i="1" s="1"/>
  <c r="AF291" i="1"/>
  <c r="AC291" i="1"/>
  <c r="AD291" i="1" s="1"/>
  <c r="AA291" i="1"/>
  <c r="Z291" i="1"/>
  <c r="X291" i="1"/>
  <c r="W291" i="1"/>
  <c r="N291" i="1"/>
  <c r="M291" i="1"/>
  <c r="K291" i="1"/>
  <c r="I291" i="1"/>
  <c r="F291" i="1"/>
  <c r="G291" i="1" s="1"/>
  <c r="L291" i="1" s="1"/>
  <c r="E291" i="1"/>
  <c r="AF290" i="1"/>
  <c r="AD290" i="1"/>
  <c r="AC290" i="1"/>
  <c r="AA290" i="1"/>
  <c r="Z290" i="1"/>
  <c r="W290" i="1"/>
  <c r="X290" i="1" s="1"/>
  <c r="P290" i="1"/>
  <c r="N290" i="1"/>
  <c r="M290" i="1"/>
  <c r="K290" i="1"/>
  <c r="I290" i="1"/>
  <c r="F290" i="1"/>
  <c r="G290" i="1" s="1"/>
  <c r="L290" i="1" s="1"/>
  <c r="E290" i="1"/>
  <c r="AF289" i="1"/>
  <c r="AD289" i="1"/>
  <c r="AC289" i="1"/>
  <c r="AA289" i="1"/>
  <c r="Z289" i="1"/>
  <c r="W289" i="1"/>
  <c r="X289" i="1" s="1"/>
  <c r="N289" i="1"/>
  <c r="M289" i="1"/>
  <c r="K289" i="1"/>
  <c r="I289" i="1"/>
  <c r="G289" i="1"/>
  <c r="L289" i="1" s="1"/>
  <c r="E289" i="1"/>
  <c r="F289" i="1" s="1"/>
  <c r="AF288" i="1"/>
  <c r="AC288" i="1"/>
  <c r="AD288" i="1" s="1"/>
  <c r="Z288" i="1"/>
  <c r="AA288" i="1" s="1"/>
  <c r="X288" i="1"/>
  <c r="W288" i="1"/>
  <c r="P288" i="1"/>
  <c r="N288" i="1"/>
  <c r="M288" i="1"/>
  <c r="L288" i="1"/>
  <c r="K288" i="1"/>
  <c r="I288" i="1"/>
  <c r="G288" i="1"/>
  <c r="E288" i="1"/>
  <c r="F288" i="1" s="1"/>
  <c r="AF287" i="1"/>
  <c r="AC287" i="1"/>
  <c r="AD287" i="1" s="1"/>
  <c r="Z287" i="1"/>
  <c r="AA287" i="1" s="1"/>
  <c r="X287" i="1"/>
  <c r="P287" i="1"/>
  <c r="N287" i="1"/>
  <c r="M287" i="1"/>
  <c r="K287" i="1"/>
  <c r="I287" i="1"/>
  <c r="G287" i="1"/>
  <c r="L287" i="1" s="1"/>
  <c r="F287" i="1"/>
  <c r="E287" i="1"/>
  <c r="AF286" i="1"/>
  <c r="AC286" i="1"/>
  <c r="AD286" i="1" s="1"/>
  <c r="AA286" i="1"/>
  <c r="Z286" i="1"/>
  <c r="X286" i="1"/>
  <c r="N286" i="1"/>
  <c r="M286" i="1"/>
  <c r="L286" i="1"/>
  <c r="K286" i="1"/>
  <c r="I286" i="1"/>
  <c r="G286" i="1"/>
  <c r="E286" i="1"/>
  <c r="F286" i="1" s="1"/>
  <c r="AF285" i="1"/>
  <c r="AC285" i="1"/>
  <c r="Z285" i="1"/>
  <c r="X285" i="1"/>
  <c r="N285" i="1"/>
  <c r="M285" i="1"/>
  <c r="K285" i="1"/>
  <c r="I285" i="1"/>
  <c r="F285" i="1"/>
  <c r="G285" i="1" s="1"/>
  <c r="L285" i="1" s="1"/>
  <c r="E285" i="1"/>
  <c r="AF284" i="1"/>
  <c r="AD284" i="1"/>
  <c r="AC284" i="1"/>
  <c r="AA284" i="1"/>
  <c r="Z284" i="1"/>
  <c r="W284" i="1"/>
  <c r="X284" i="1" s="1"/>
  <c r="P284" i="1"/>
  <c r="N284" i="1"/>
  <c r="M284" i="1"/>
  <c r="K284" i="1"/>
  <c r="I284" i="1"/>
  <c r="G284" i="1"/>
  <c r="L284" i="1" s="1"/>
  <c r="F284" i="1"/>
  <c r="E284" i="1"/>
  <c r="AF283" i="1"/>
  <c r="AD283" i="1"/>
  <c r="AC283" i="1"/>
  <c r="Z283" i="1"/>
  <c r="AA283" i="1" s="1"/>
  <c r="X283" i="1"/>
  <c r="W283" i="1"/>
  <c r="N283" i="1"/>
  <c r="M283" i="1"/>
  <c r="L283" i="1"/>
  <c r="K283" i="1"/>
  <c r="I283" i="1"/>
  <c r="G283" i="1"/>
  <c r="F283" i="1"/>
  <c r="E283" i="1"/>
  <c r="AF282" i="1"/>
  <c r="AC282" i="1"/>
  <c r="AD282" i="1" s="1"/>
  <c r="Z282" i="1"/>
  <c r="AA282" i="1" s="1"/>
  <c r="X282" i="1"/>
  <c r="N282" i="1"/>
  <c r="M282" i="1"/>
  <c r="K282" i="1"/>
  <c r="I282" i="1"/>
  <c r="F282" i="1"/>
  <c r="G282" i="1" s="1"/>
  <c r="L282" i="1" s="1"/>
  <c r="E282" i="1"/>
  <c r="AF281" i="1"/>
  <c r="AD281" i="1"/>
  <c r="AC281" i="1"/>
  <c r="Z281" i="1"/>
  <c r="AA281" i="1" s="1"/>
  <c r="X281" i="1"/>
  <c r="N281" i="1"/>
  <c r="M281" i="1"/>
  <c r="K281" i="1"/>
  <c r="I281" i="1"/>
  <c r="F281" i="1"/>
  <c r="G281" i="1" s="1"/>
  <c r="L281" i="1" s="1"/>
  <c r="E281" i="1"/>
  <c r="AF280" i="1"/>
  <c r="X280" i="1"/>
  <c r="N280" i="1"/>
  <c r="M280" i="1"/>
  <c r="K280" i="1"/>
  <c r="I280" i="1"/>
  <c r="E280" i="1"/>
  <c r="F280" i="1" s="1"/>
  <c r="G280" i="1" s="1"/>
  <c r="L280" i="1" s="1"/>
  <c r="AF279" i="1"/>
  <c r="AD279" i="1"/>
  <c r="AC279" i="1"/>
  <c r="Z279" i="1"/>
  <c r="AA279" i="1" s="1"/>
  <c r="W279" i="1"/>
  <c r="X279" i="1" s="1"/>
  <c r="N279" i="1"/>
  <c r="M279" i="1"/>
  <c r="K279" i="1"/>
  <c r="I279" i="1"/>
  <c r="E279" i="1"/>
  <c r="F279" i="1" s="1"/>
  <c r="G279" i="1" s="1"/>
  <c r="L279" i="1" s="1"/>
  <c r="AF278" i="1"/>
  <c r="AC278" i="1"/>
  <c r="AD278" i="1" s="1"/>
  <c r="Z278" i="1"/>
  <c r="AA278" i="1" s="1"/>
  <c r="X278" i="1"/>
  <c r="W278" i="1"/>
  <c r="P278" i="1"/>
  <c r="N278" i="1"/>
  <c r="M278" i="1"/>
  <c r="K278" i="1"/>
  <c r="I278" i="1"/>
  <c r="E278" i="1"/>
  <c r="F278" i="1" s="1"/>
  <c r="G278" i="1" s="1"/>
  <c r="L278" i="1" s="1"/>
  <c r="AF277" i="1"/>
  <c r="AD277" i="1"/>
  <c r="AC277" i="1"/>
  <c r="Z277" i="1"/>
  <c r="AA277" i="1" s="1"/>
  <c r="X277" i="1"/>
  <c r="W277" i="1"/>
  <c r="P277" i="1"/>
  <c r="N277" i="1"/>
  <c r="M277" i="1"/>
  <c r="L277" i="1"/>
  <c r="K277" i="1"/>
  <c r="I277" i="1"/>
  <c r="G277" i="1"/>
  <c r="E277" i="1"/>
  <c r="F277" i="1" s="1"/>
  <c r="AF276" i="1"/>
  <c r="AD276" i="1"/>
  <c r="AC276" i="1"/>
  <c r="Z276" i="1"/>
  <c r="AA276" i="1" s="1"/>
  <c r="X276" i="1"/>
  <c r="W276" i="1"/>
  <c r="P276" i="1"/>
  <c r="N276" i="1"/>
  <c r="M276" i="1"/>
  <c r="K276" i="1"/>
  <c r="I276" i="1"/>
  <c r="E276" i="1"/>
  <c r="F276" i="1" s="1"/>
  <c r="G276" i="1" s="1"/>
  <c r="L276" i="1" s="1"/>
  <c r="AF275" i="1"/>
  <c r="AD275" i="1"/>
  <c r="AC275" i="1"/>
  <c r="Z275" i="1"/>
  <c r="AA275" i="1" s="1"/>
  <c r="X275" i="1"/>
  <c r="W275" i="1"/>
  <c r="N275" i="1"/>
  <c r="M275" i="1"/>
  <c r="K275" i="1"/>
  <c r="I275" i="1"/>
  <c r="G275" i="1"/>
  <c r="L275" i="1" s="1"/>
  <c r="F275" i="1"/>
  <c r="E275" i="1"/>
  <c r="AF274" i="1"/>
  <c r="AC274" i="1"/>
  <c r="AD274" i="1" s="1"/>
  <c r="AA274" i="1"/>
  <c r="Z274" i="1"/>
  <c r="X274" i="1"/>
  <c r="W274" i="1"/>
  <c r="N274" i="1"/>
  <c r="M274" i="1"/>
  <c r="K274" i="1"/>
  <c r="I274" i="1"/>
  <c r="E274" i="1"/>
  <c r="F274" i="1" s="1"/>
  <c r="G274" i="1" s="1"/>
  <c r="L274" i="1" s="1"/>
  <c r="AF273" i="1"/>
  <c r="AD273" i="1"/>
  <c r="AC273" i="1"/>
  <c r="Z273" i="1"/>
  <c r="AA273" i="1" s="1"/>
  <c r="W273" i="1"/>
  <c r="X273" i="1" s="1"/>
  <c r="P273" i="1"/>
  <c r="N273" i="1"/>
  <c r="M273" i="1"/>
  <c r="L273" i="1"/>
  <c r="K273" i="1"/>
  <c r="I273" i="1"/>
  <c r="F273" i="1"/>
  <c r="G273" i="1" s="1"/>
  <c r="E273" i="1"/>
  <c r="AF272" i="1"/>
  <c r="AD272" i="1"/>
  <c r="AC272" i="1"/>
  <c r="AA272" i="1"/>
  <c r="Z272" i="1"/>
  <c r="W272" i="1"/>
  <c r="X272" i="1" s="1"/>
  <c r="P272" i="1"/>
  <c r="N272" i="1"/>
  <c r="M272" i="1"/>
  <c r="K272" i="1"/>
  <c r="I272" i="1"/>
  <c r="E272" i="1"/>
  <c r="F272" i="1" s="1"/>
  <c r="G272" i="1" s="1"/>
  <c r="L272" i="1" s="1"/>
  <c r="AF271" i="1"/>
  <c r="AD271" i="1"/>
  <c r="AC271" i="1"/>
  <c r="AA271" i="1"/>
  <c r="Z271" i="1"/>
  <c r="W271" i="1"/>
  <c r="X271" i="1" s="1"/>
  <c r="P271" i="1"/>
  <c r="N271" i="1"/>
  <c r="M271" i="1"/>
  <c r="K271" i="1"/>
  <c r="I271" i="1"/>
  <c r="E271" i="1"/>
  <c r="F271" i="1" s="1"/>
  <c r="G271" i="1" s="1"/>
  <c r="L271" i="1" s="1"/>
  <c r="AF270" i="1"/>
  <c r="AC270" i="1"/>
  <c r="AD270" i="1" s="1"/>
  <c r="AA270" i="1"/>
  <c r="Z270" i="1"/>
  <c r="W270" i="1"/>
  <c r="X270" i="1" s="1"/>
  <c r="P270" i="1"/>
  <c r="N270" i="1"/>
  <c r="M270" i="1"/>
  <c r="K270" i="1"/>
  <c r="I270" i="1"/>
  <c r="E270" i="1"/>
  <c r="F270" i="1" s="1"/>
  <c r="G270" i="1" s="1"/>
  <c r="L270" i="1" s="1"/>
  <c r="AF269" i="1"/>
  <c r="AD269" i="1"/>
  <c r="AC269" i="1"/>
  <c r="Z269" i="1"/>
  <c r="AA269" i="1" s="1"/>
  <c r="W269" i="1"/>
  <c r="X269" i="1" s="1"/>
  <c r="P269" i="1"/>
  <c r="N269" i="1"/>
  <c r="M269" i="1"/>
  <c r="K269" i="1"/>
  <c r="I269" i="1"/>
  <c r="E269" i="1"/>
  <c r="F269" i="1" s="1"/>
  <c r="G269" i="1" s="1"/>
  <c r="L269" i="1" s="1"/>
  <c r="AF268" i="1"/>
  <c r="AD268" i="1"/>
  <c r="AC268" i="1"/>
  <c r="AA268" i="1"/>
  <c r="Z268" i="1"/>
  <c r="W268" i="1"/>
  <c r="X268" i="1" s="1"/>
  <c r="P268" i="1"/>
  <c r="N268" i="1"/>
  <c r="M268" i="1"/>
  <c r="K268" i="1"/>
  <c r="I268" i="1"/>
  <c r="E268" i="1"/>
  <c r="F268" i="1" s="1"/>
  <c r="G268" i="1" s="1"/>
  <c r="L268" i="1" s="1"/>
  <c r="AF267" i="1"/>
  <c r="AD267" i="1"/>
  <c r="AC267" i="1"/>
  <c r="AA267" i="1"/>
  <c r="Z267" i="1"/>
  <c r="W267" i="1"/>
  <c r="X267" i="1" s="1"/>
  <c r="P267" i="1"/>
  <c r="N267" i="1"/>
  <c r="M267" i="1"/>
  <c r="K267" i="1"/>
  <c r="I267" i="1"/>
  <c r="E267" i="1"/>
  <c r="F267" i="1" s="1"/>
  <c r="G267" i="1" s="1"/>
  <c r="L267" i="1" s="1"/>
  <c r="AF266" i="1"/>
  <c r="AC266" i="1"/>
  <c r="AD266" i="1" s="1"/>
  <c r="AA266" i="1"/>
  <c r="Z266" i="1"/>
  <c r="W266" i="1"/>
  <c r="X266" i="1" s="1"/>
  <c r="P266" i="1"/>
  <c r="N266" i="1"/>
  <c r="M266" i="1"/>
  <c r="K266" i="1"/>
  <c r="I266" i="1"/>
  <c r="E266" i="1"/>
  <c r="F266" i="1" s="1"/>
  <c r="G266" i="1" s="1"/>
  <c r="L266" i="1" s="1"/>
  <c r="AF265" i="1"/>
  <c r="AD265" i="1"/>
  <c r="AC265" i="1"/>
  <c r="Z265" i="1"/>
  <c r="AA265" i="1" s="1"/>
  <c r="W265" i="1"/>
  <c r="X265" i="1" s="1"/>
  <c r="N265" i="1"/>
  <c r="M265" i="1"/>
  <c r="K265" i="1"/>
  <c r="I265" i="1"/>
  <c r="E265" i="1"/>
  <c r="F265" i="1" s="1"/>
  <c r="G265" i="1" s="1"/>
  <c r="L265" i="1" s="1"/>
  <c r="AF264" i="1"/>
  <c r="AC264" i="1"/>
  <c r="AD264" i="1" s="1"/>
  <c r="AA264" i="1"/>
  <c r="Z264" i="1"/>
  <c r="X264" i="1"/>
  <c r="W264" i="1"/>
  <c r="P264" i="1"/>
  <c r="N264" i="1"/>
  <c r="M264" i="1"/>
  <c r="K264" i="1"/>
  <c r="I264" i="1"/>
  <c r="G264" i="1"/>
  <c r="L264" i="1" s="1"/>
  <c r="E264" i="1"/>
  <c r="F264" i="1" s="1"/>
  <c r="AF263" i="1"/>
  <c r="AC263" i="1"/>
  <c r="AD263" i="1" s="1"/>
  <c r="AA263" i="1"/>
  <c r="Z263" i="1"/>
  <c r="X263" i="1"/>
  <c r="W263" i="1"/>
  <c r="N263" i="1"/>
  <c r="M263" i="1"/>
  <c r="K263" i="1"/>
  <c r="I263" i="1"/>
  <c r="G263" i="1"/>
  <c r="L263" i="1" s="1"/>
  <c r="F263" i="1"/>
  <c r="E263" i="1"/>
  <c r="AF262" i="1"/>
  <c r="AD262" i="1"/>
  <c r="AC262" i="1"/>
  <c r="Z262" i="1"/>
  <c r="AA262" i="1" s="1"/>
  <c r="X262" i="1"/>
  <c r="W262" i="1"/>
  <c r="P262" i="1"/>
  <c r="N262" i="1"/>
  <c r="M262" i="1"/>
  <c r="K262" i="1"/>
  <c r="I262" i="1"/>
  <c r="G262" i="1"/>
  <c r="L262" i="1" s="1"/>
  <c r="F262" i="1"/>
  <c r="E262" i="1"/>
  <c r="AF261" i="1"/>
  <c r="AD261" i="1"/>
  <c r="AC261" i="1"/>
  <c r="Z261" i="1"/>
  <c r="AA261" i="1" s="1"/>
  <c r="X261" i="1"/>
  <c r="W261" i="1"/>
  <c r="P261" i="1"/>
  <c r="N261" i="1"/>
  <c r="M261" i="1"/>
  <c r="K261" i="1"/>
  <c r="I261" i="1"/>
  <c r="F261" i="1"/>
  <c r="G261" i="1" s="1"/>
  <c r="L261" i="1" s="1"/>
  <c r="E261" i="1"/>
  <c r="AF260" i="1"/>
  <c r="AD260" i="1"/>
  <c r="AC260" i="1"/>
  <c r="AA260" i="1"/>
  <c r="Z260" i="1"/>
  <c r="W260" i="1"/>
  <c r="X260" i="1" s="1"/>
  <c r="P260" i="1"/>
  <c r="N260" i="1"/>
  <c r="M260" i="1"/>
  <c r="K260" i="1"/>
  <c r="I260" i="1"/>
  <c r="E260" i="1"/>
  <c r="F260" i="1" s="1"/>
  <c r="G260" i="1" s="1"/>
  <c r="L260" i="1" s="1"/>
  <c r="AF259" i="1"/>
  <c r="AC259" i="1"/>
  <c r="AD259" i="1" s="1"/>
  <c r="Z259" i="1"/>
  <c r="AA259" i="1" s="1"/>
  <c r="W259" i="1"/>
  <c r="X259" i="1" s="1"/>
  <c r="N259" i="1"/>
  <c r="M259" i="1"/>
  <c r="K259" i="1"/>
  <c r="I259" i="1"/>
  <c r="G259" i="1"/>
  <c r="L259" i="1" s="1"/>
  <c r="E259" i="1"/>
  <c r="F259" i="1" s="1"/>
  <c r="AF258" i="1"/>
  <c r="AD258" i="1"/>
  <c r="AC258" i="1"/>
  <c r="AA258" i="1"/>
  <c r="Z258" i="1"/>
  <c r="X258" i="1"/>
  <c r="W258" i="1"/>
  <c r="P258" i="1"/>
  <c r="N258" i="1"/>
  <c r="M258" i="1"/>
  <c r="K258" i="1"/>
  <c r="I258" i="1"/>
  <c r="G258" i="1"/>
  <c r="L258" i="1" s="1"/>
  <c r="E258" i="1"/>
  <c r="F258" i="1" s="1"/>
  <c r="AF257" i="1"/>
  <c r="AD257" i="1"/>
  <c r="AC257" i="1"/>
  <c r="AA257" i="1"/>
  <c r="Z257" i="1"/>
  <c r="X257" i="1"/>
  <c r="W257" i="1"/>
  <c r="P257" i="1"/>
  <c r="N257" i="1"/>
  <c r="M257" i="1"/>
  <c r="K257" i="1"/>
  <c r="I257" i="1"/>
  <c r="E257" i="1"/>
  <c r="F257" i="1" s="1"/>
  <c r="G257" i="1" s="1"/>
  <c r="L257" i="1" s="1"/>
  <c r="AF256" i="1"/>
  <c r="AD256" i="1"/>
  <c r="AC256" i="1"/>
  <c r="AA256" i="1"/>
  <c r="Z256" i="1"/>
  <c r="X256" i="1"/>
  <c r="W256" i="1"/>
  <c r="P256" i="1"/>
  <c r="N256" i="1"/>
  <c r="M256" i="1"/>
  <c r="K256" i="1"/>
  <c r="I256" i="1"/>
  <c r="G256" i="1"/>
  <c r="L256" i="1" s="1"/>
  <c r="E256" i="1"/>
  <c r="F256" i="1" s="1"/>
  <c r="AF255" i="1"/>
  <c r="AD255" i="1"/>
  <c r="AC255" i="1"/>
  <c r="AA255" i="1"/>
  <c r="Z255" i="1"/>
  <c r="X255" i="1"/>
  <c r="W255" i="1"/>
  <c r="P255" i="1"/>
  <c r="N255" i="1"/>
  <c r="M255" i="1"/>
  <c r="K255" i="1"/>
  <c r="I255" i="1"/>
  <c r="G255" i="1"/>
  <c r="L255" i="1" s="1"/>
  <c r="E255" i="1"/>
  <c r="F255" i="1" s="1"/>
  <c r="AF254" i="1"/>
  <c r="AD254" i="1"/>
  <c r="AC254" i="1"/>
  <c r="AA254" i="1"/>
  <c r="Z254" i="1"/>
  <c r="X254" i="1"/>
  <c r="W254" i="1"/>
  <c r="P254" i="1"/>
  <c r="N254" i="1"/>
  <c r="M254" i="1"/>
  <c r="K254" i="1"/>
  <c r="I254" i="1"/>
  <c r="G254" i="1"/>
  <c r="L254" i="1" s="1"/>
  <c r="E254" i="1"/>
  <c r="F254" i="1" s="1"/>
  <c r="AF253" i="1"/>
  <c r="AD253" i="1"/>
  <c r="AC253" i="1"/>
  <c r="AA253" i="1"/>
  <c r="Z253" i="1"/>
  <c r="X253" i="1"/>
  <c r="W253" i="1"/>
  <c r="N253" i="1"/>
  <c r="M253" i="1"/>
  <c r="K253" i="1"/>
  <c r="I253" i="1"/>
  <c r="F253" i="1"/>
  <c r="G253" i="1" s="1"/>
  <c r="L253" i="1" s="1"/>
  <c r="E253" i="1"/>
  <c r="AF252" i="1"/>
  <c r="AD252" i="1"/>
  <c r="AC252" i="1"/>
  <c r="Z252" i="1"/>
  <c r="AA252" i="1" s="1"/>
  <c r="W252" i="1"/>
  <c r="X252" i="1" s="1"/>
  <c r="P252" i="1"/>
  <c r="N252" i="1"/>
  <c r="M252" i="1"/>
  <c r="K252" i="1"/>
  <c r="I252" i="1"/>
  <c r="F252" i="1"/>
  <c r="G252" i="1" s="1"/>
  <c r="L252" i="1" s="1"/>
  <c r="E252" i="1"/>
  <c r="AF251" i="1"/>
  <c r="AD251" i="1"/>
  <c r="AC251" i="1"/>
  <c r="Z251" i="1"/>
  <c r="AA251" i="1" s="1"/>
  <c r="W251" i="1"/>
  <c r="X251" i="1" s="1"/>
  <c r="P251" i="1"/>
  <c r="N251" i="1"/>
  <c r="M251" i="1"/>
  <c r="K251" i="1"/>
  <c r="I251" i="1"/>
  <c r="F251" i="1"/>
  <c r="G251" i="1" s="1"/>
  <c r="L251" i="1" s="1"/>
  <c r="E251" i="1"/>
  <c r="AF250" i="1"/>
  <c r="AD250" i="1"/>
  <c r="AC250" i="1"/>
  <c r="Z250" i="1"/>
  <c r="AA250" i="1" s="1"/>
  <c r="W250" i="1"/>
  <c r="X250" i="1" s="1"/>
  <c r="P250" i="1"/>
  <c r="N250" i="1"/>
  <c r="M250" i="1"/>
  <c r="K250" i="1"/>
  <c r="I250" i="1"/>
  <c r="F250" i="1"/>
  <c r="G250" i="1" s="1"/>
  <c r="L250" i="1" s="1"/>
  <c r="E250" i="1"/>
  <c r="AF249" i="1"/>
  <c r="AD249" i="1"/>
  <c r="AC249" i="1"/>
  <c r="Z249" i="1"/>
  <c r="AA249" i="1" s="1"/>
  <c r="W249" i="1"/>
  <c r="X249" i="1" s="1"/>
  <c r="P249" i="1"/>
  <c r="N249" i="1"/>
  <c r="M249" i="1"/>
  <c r="K249" i="1"/>
  <c r="I249" i="1"/>
  <c r="F249" i="1"/>
  <c r="G249" i="1" s="1"/>
  <c r="L249" i="1" s="1"/>
  <c r="E249" i="1"/>
  <c r="AF248" i="1"/>
  <c r="AD248" i="1"/>
  <c r="AC248" i="1"/>
  <c r="Z248" i="1"/>
  <c r="AA248" i="1" s="1"/>
  <c r="W248" i="1"/>
  <c r="X248" i="1" s="1"/>
  <c r="P248" i="1"/>
  <c r="N248" i="1"/>
  <c r="M248" i="1"/>
  <c r="K248" i="1"/>
  <c r="I248" i="1"/>
  <c r="F248" i="1"/>
  <c r="G248" i="1" s="1"/>
  <c r="L248" i="1" s="1"/>
  <c r="E248" i="1"/>
  <c r="AF247" i="1"/>
  <c r="AD247" i="1"/>
  <c r="AC247" i="1"/>
  <c r="Z247" i="1"/>
  <c r="AA247" i="1" s="1"/>
  <c r="W247" i="1"/>
  <c r="X247" i="1" s="1"/>
  <c r="P247" i="1"/>
  <c r="N247" i="1"/>
  <c r="M247" i="1"/>
  <c r="K247" i="1"/>
  <c r="I247" i="1"/>
  <c r="F247" i="1"/>
  <c r="G247" i="1" s="1"/>
  <c r="L247" i="1" s="1"/>
  <c r="E247" i="1"/>
  <c r="AF246" i="1"/>
  <c r="AD246" i="1"/>
  <c r="AC246" i="1"/>
  <c r="Z246" i="1"/>
  <c r="AA246" i="1" s="1"/>
  <c r="W246" i="1"/>
  <c r="X246" i="1" s="1"/>
  <c r="P246" i="1"/>
  <c r="N246" i="1"/>
  <c r="M246" i="1"/>
  <c r="K246" i="1"/>
  <c r="I246" i="1"/>
  <c r="F246" i="1"/>
  <c r="G246" i="1" s="1"/>
  <c r="L246" i="1" s="1"/>
  <c r="E246" i="1"/>
  <c r="AF245" i="1"/>
  <c r="AD245" i="1"/>
  <c r="AC245" i="1"/>
  <c r="Z245" i="1"/>
  <c r="AA245" i="1" s="1"/>
  <c r="W245" i="1"/>
  <c r="X245" i="1" s="1"/>
  <c r="N245" i="1"/>
  <c r="M245" i="1"/>
  <c r="K245" i="1"/>
  <c r="I245" i="1"/>
  <c r="E245" i="1"/>
  <c r="F245" i="1" s="1"/>
  <c r="G245" i="1" s="1"/>
  <c r="L245" i="1" s="1"/>
  <c r="AF244" i="1"/>
  <c r="AC244" i="1"/>
  <c r="AD244" i="1" s="1"/>
  <c r="AA244" i="1"/>
  <c r="Z244" i="1"/>
  <c r="X244" i="1"/>
  <c r="W244" i="1"/>
  <c r="P244" i="1"/>
  <c r="N244" i="1"/>
  <c r="M244" i="1"/>
  <c r="K244" i="1"/>
  <c r="I244" i="1"/>
  <c r="E244" i="1"/>
  <c r="F244" i="1" s="1"/>
  <c r="G244" i="1" s="1"/>
  <c r="L244" i="1" s="1"/>
  <c r="AF243" i="1"/>
  <c r="AC243" i="1"/>
  <c r="AD243" i="1" s="1"/>
  <c r="AA243" i="1"/>
  <c r="Z243" i="1"/>
  <c r="X243" i="1"/>
  <c r="W243" i="1"/>
  <c r="P243" i="1"/>
  <c r="N243" i="1"/>
  <c r="M243" i="1"/>
  <c r="K243" i="1"/>
  <c r="I243" i="1"/>
  <c r="E243" i="1"/>
  <c r="F243" i="1" s="1"/>
  <c r="G243" i="1" s="1"/>
  <c r="L243" i="1" s="1"/>
  <c r="AF242" i="1"/>
  <c r="AC242" i="1"/>
  <c r="AD242" i="1" s="1"/>
  <c r="AA242" i="1"/>
  <c r="Z242" i="1"/>
  <c r="X242" i="1"/>
  <c r="W242" i="1"/>
  <c r="P242" i="1"/>
  <c r="N242" i="1"/>
  <c r="M242" i="1"/>
  <c r="K242" i="1"/>
  <c r="I242" i="1"/>
  <c r="E242" i="1"/>
  <c r="F242" i="1" s="1"/>
  <c r="G242" i="1" s="1"/>
  <c r="L242" i="1" s="1"/>
  <c r="AF241" i="1"/>
  <c r="AC241" i="1"/>
  <c r="AD241" i="1" s="1"/>
  <c r="AA241" i="1"/>
  <c r="Z241" i="1"/>
  <c r="X241" i="1"/>
  <c r="W241" i="1"/>
  <c r="P241" i="1"/>
  <c r="N241" i="1"/>
  <c r="M241" i="1"/>
  <c r="K241" i="1"/>
  <c r="I241" i="1"/>
  <c r="E241" i="1"/>
  <c r="F241" i="1" s="1"/>
  <c r="G241" i="1" s="1"/>
  <c r="L241" i="1" s="1"/>
  <c r="AF240" i="1"/>
  <c r="AC240" i="1"/>
  <c r="AD240" i="1" s="1"/>
  <c r="AA240" i="1"/>
  <c r="Z240" i="1"/>
  <c r="X240" i="1"/>
  <c r="W240" i="1"/>
  <c r="P240" i="1"/>
  <c r="N240" i="1"/>
  <c r="M240" i="1"/>
  <c r="K240" i="1"/>
  <c r="I240" i="1"/>
  <c r="E240" i="1"/>
  <c r="F240" i="1" s="1"/>
  <c r="G240" i="1" s="1"/>
  <c r="L240" i="1" s="1"/>
  <c r="AF239" i="1"/>
  <c r="AC239" i="1"/>
  <c r="AD239" i="1" s="1"/>
  <c r="AA239" i="1"/>
  <c r="Z239" i="1"/>
  <c r="X239" i="1"/>
  <c r="W239" i="1"/>
  <c r="P239" i="1"/>
  <c r="N239" i="1"/>
  <c r="M239" i="1"/>
  <c r="K239" i="1"/>
  <c r="I239" i="1"/>
  <c r="E239" i="1"/>
  <c r="F239" i="1" s="1"/>
  <c r="G239" i="1" s="1"/>
  <c r="L239" i="1" s="1"/>
  <c r="AF238" i="1"/>
  <c r="AC238" i="1"/>
  <c r="AD238" i="1" s="1"/>
  <c r="AA238" i="1"/>
  <c r="Z238" i="1"/>
  <c r="X238" i="1"/>
  <c r="W238" i="1"/>
  <c r="N238" i="1"/>
  <c r="M238" i="1"/>
  <c r="K238" i="1"/>
  <c r="I238" i="1"/>
  <c r="F238" i="1"/>
  <c r="G238" i="1" s="1"/>
  <c r="L238" i="1" s="1"/>
  <c r="E238" i="1"/>
  <c r="AF237" i="1"/>
  <c r="AC237" i="1"/>
  <c r="AD237" i="1" s="1"/>
  <c r="AA237" i="1"/>
  <c r="Z237" i="1"/>
  <c r="W237" i="1"/>
  <c r="X237" i="1" s="1"/>
  <c r="P237" i="1"/>
  <c r="N237" i="1"/>
  <c r="M237" i="1"/>
  <c r="K237" i="1"/>
  <c r="I237" i="1"/>
  <c r="F237" i="1"/>
  <c r="G237" i="1" s="1"/>
  <c r="L237" i="1" s="1"/>
  <c r="E237" i="1"/>
  <c r="AF236" i="1"/>
  <c r="AC236" i="1"/>
  <c r="AD236" i="1" s="1"/>
  <c r="AA236" i="1"/>
  <c r="Z236" i="1"/>
  <c r="W236" i="1"/>
  <c r="X236" i="1" s="1"/>
  <c r="P236" i="1"/>
  <c r="N236" i="1"/>
  <c r="M236" i="1"/>
  <c r="K236" i="1"/>
  <c r="I236" i="1"/>
  <c r="F236" i="1"/>
  <c r="G236" i="1" s="1"/>
  <c r="L236" i="1" s="1"/>
  <c r="E236" i="1"/>
  <c r="AF235" i="1"/>
  <c r="AC235" i="1"/>
  <c r="AD235" i="1" s="1"/>
  <c r="AA235" i="1"/>
  <c r="Z235" i="1"/>
  <c r="W235" i="1"/>
  <c r="X235" i="1" s="1"/>
  <c r="N235" i="1"/>
  <c r="M235" i="1"/>
  <c r="K235" i="1"/>
  <c r="I235" i="1"/>
  <c r="E235" i="1"/>
  <c r="F235" i="1" s="1"/>
  <c r="G235" i="1" s="1"/>
  <c r="L235" i="1" s="1"/>
  <c r="AF234" i="1"/>
  <c r="AD234" i="1"/>
  <c r="AC234" i="1"/>
  <c r="Z234" i="1"/>
  <c r="AA234" i="1" s="1"/>
  <c r="X234" i="1"/>
  <c r="W234" i="1"/>
  <c r="P234" i="1"/>
  <c r="N234" i="1"/>
  <c r="M234" i="1"/>
  <c r="K234" i="1"/>
  <c r="I234" i="1"/>
  <c r="E234" i="1"/>
  <c r="F234" i="1" s="1"/>
  <c r="G234" i="1" s="1"/>
  <c r="L234" i="1" s="1"/>
  <c r="AF233" i="1"/>
  <c r="AD233" i="1"/>
  <c r="AC233" i="1"/>
  <c r="Z233" i="1"/>
  <c r="AA233" i="1" s="1"/>
  <c r="X233" i="1"/>
  <c r="W233" i="1"/>
  <c r="P233" i="1"/>
  <c r="N233" i="1"/>
  <c r="M233" i="1"/>
  <c r="K233" i="1"/>
  <c r="I233" i="1"/>
  <c r="E233" i="1"/>
  <c r="F233" i="1" s="1"/>
  <c r="G233" i="1" s="1"/>
  <c r="L233" i="1" s="1"/>
  <c r="AF232" i="1"/>
  <c r="AD232" i="1"/>
  <c r="AC232" i="1"/>
  <c r="Z232" i="1"/>
  <c r="AA232" i="1" s="1"/>
  <c r="X232" i="1"/>
  <c r="W232" i="1"/>
  <c r="P232" i="1"/>
  <c r="N232" i="1"/>
  <c r="M232" i="1"/>
  <c r="K232" i="1"/>
  <c r="I232" i="1"/>
  <c r="E232" i="1"/>
  <c r="F232" i="1" s="1"/>
  <c r="G232" i="1" s="1"/>
  <c r="L232" i="1" s="1"/>
  <c r="AF231" i="1"/>
  <c r="AD231" i="1"/>
  <c r="AC231" i="1"/>
  <c r="Z231" i="1"/>
  <c r="AA231" i="1" s="1"/>
  <c r="X231" i="1"/>
  <c r="W231" i="1"/>
  <c r="P231" i="1"/>
  <c r="N231" i="1"/>
  <c r="M231" i="1"/>
  <c r="K231" i="1"/>
  <c r="I231" i="1"/>
  <c r="E231" i="1"/>
  <c r="F231" i="1" s="1"/>
  <c r="G231" i="1" s="1"/>
  <c r="L231" i="1" s="1"/>
  <c r="AF230" i="1"/>
  <c r="AD230" i="1"/>
  <c r="AC230" i="1"/>
  <c r="Z230" i="1"/>
  <c r="AA230" i="1" s="1"/>
  <c r="X230" i="1"/>
  <c r="W230" i="1"/>
  <c r="N230" i="1"/>
  <c r="M230" i="1"/>
  <c r="L230" i="1"/>
  <c r="K230" i="1"/>
  <c r="I230" i="1"/>
  <c r="G230" i="1"/>
  <c r="F230" i="1"/>
  <c r="E230" i="1"/>
  <c r="AF229" i="1"/>
  <c r="AC229" i="1"/>
  <c r="AD229" i="1" s="1"/>
  <c r="Z229" i="1"/>
  <c r="AA229" i="1" s="1"/>
  <c r="X229" i="1"/>
  <c r="W229" i="1"/>
  <c r="P229" i="1"/>
  <c r="N229" i="1"/>
  <c r="M229" i="1"/>
  <c r="L229" i="1"/>
  <c r="K229" i="1"/>
  <c r="I229" i="1"/>
  <c r="G229" i="1"/>
  <c r="F229" i="1"/>
  <c r="E229" i="1"/>
  <c r="AF228" i="1"/>
  <c r="AC228" i="1"/>
  <c r="AD228" i="1" s="1"/>
  <c r="Z228" i="1"/>
  <c r="AA228" i="1" s="1"/>
  <c r="X228" i="1"/>
  <c r="W228" i="1"/>
  <c r="P228" i="1"/>
  <c r="N228" i="1"/>
  <c r="M228" i="1"/>
  <c r="L228" i="1"/>
  <c r="K228" i="1"/>
  <c r="I228" i="1"/>
  <c r="G228" i="1"/>
  <c r="F228" i="1"/>
  <c r="E228" i="1"/>
  <c r="AF227" i="1"/>
  <c r="AC227" i="1"/>
  <c r="AD227" i="1" s="1"/>
  <c r="Z227" i="1"/>
  <c r="AA227" i="1" s="1"/>
  <c r="X227" i="1"/>
  <c r="W227" i="1"/>
  <c r="P227" i="1"/>
  <c r="N227" i="1"/>
  <c r="M227" i="1"/>
  <c r="L227" i="1"/>
  <c r="K227" i="1"/>
  <c r="I227" i="1"/>
  <c r="G227" i="1"/>
  <c r="F227" i="1"/>
  <c r="E227" i="1"/>
  <c r="AF226" i="1"/>
  <c r="AC226" i="1"/>
  <c r="AD226" i="1" s="1"/>
  <c r="Z226" i="1"/>
  <c r="AA226" i="1" s="1"/>
  <c r="X226" i="1"/>
  <c r="W226" i="1"/>
  <c r="P226" i="1"/>
  <c r="N226" i="1"/>
  <c r="M226" i="1"/>
  <c r="L226" i="1"/>
  <c r="K226" i="1"/>
  <c r="I226" i="1"/>
  <c r="G226" i="1"/>
  <c r="F226" i="1"/>
  <c r="E226" i="1"/>
  <c r="AF225" i="1"/>
  <c r="AC225" i="1"/>
  <c r="AD225" i="1" s="1"/>
  <c r="Z225" i="1"/>
  <c r="AA225" i="1" s="1"/>
  <c r="X225" i="1"/>
  <c r="W225" i="1"/>
  <c r="P225" i="1"/>
  <c r="N225" i="1"/>
  <c r="M225" i="1"/>
  <c r="L225" i="1"/>
  <c r="K225" i="1"/>
  <c r="I225" i="1"/>
  <c r="G225" i="1"/>
  <c r="F225" i="1"/>
  <c r="E225" i="1"/>
  <c r="AF224" i="1"/>
  <c r="AC224" i="1"/>
  <c r="AD224" i="1" s="1"/>
  <c r="Z224" i="1"/>
  <c r="AA224" i="1" s="1"/>
  <c r="X224" i="1"/>
  <c r="W224" i="1"/>
  <c r="P224" i="1"/>
  <c r="N224" i="1"/>
  <c r="M224" i="1"/>
  <c r="L224" i="1"/>
  <c r="K224" i="1"/>
  <c r="I224" i="1"/>
  <c r="G224" i="1"/>
  <c r="F224" i="1"/>
  <c r="E224" i="1"/>
  <c r="AF223" i="1"/>
  <c r="AC223" i="1"/>
  <c r="AD223" i="1" s="1"/>
  <c r="Z223" i="1"/>
  <c r="AA223" i="1" s="1"/>
  <c r="X223" i="1"/>
  <c r="W223" i="1"/>
  <c r="P223" i="1"/>
  <c r="N223" i="1"/>
  <c r="M223" i="1"/>
  <c r="L223" i="1"/>
  <c r="K223" i="1"/>
  <c r="I223" i="1"/>
  <c r="G223" i="1"/>
  <c r="F223" i="1"/>
  <c r="E223" i="1"/>
  <c r="AF222" i="1"/>
  <c r="AC222" i="1"/>
  <c r="AD222" i="1" s="1"/>
  <c r="Z222" i="1"/>
  <c r="AA222" i="1" s="1"/>
  <c r="X222" i="1"/>
  <c r="W222" i="1"/>
  <c r="P222" i="1"/>
  <c r="N222" i="1"/>
  <c r="M222" i="1"/>
  <c r="L222" i="1"/>
  <c r="K222" i="1"/>
  <c r="I222" i="1"/>
  <c r="G222" i="1"/>
  <c r="F222" i="1"/>
  <c r="E222" i="1"/>
  <c r="AF221" i="1"/>
  <c r="AC221" i="1"/>
  <c r="AD221" i="1" s="1"/>
  <c r="Z221" i="1"/>
  <c r="AA221" i="1" s="1"/>
  <c r="X221" i="1"/>
  <c r="W221" i="1"/>
  <c r="N221" i="1"/>
  <c r="M221" i="1"/>
  <c r="K221" i="1"/>
  <c r="I221" i="1"/>
  <c r="F221" i="1"/>
  <c r="G221" i="1" s="1"/>
  <c r="L221" i="1" s="1"/>
  <c r="E221" i="1"/>
  <c r="AF220" i="1"/>
  <c r="AD220" i="1"/>
  <c r="AC220" i="1"/>
  <c r="AA220" i="1"/>
  <c r="Z220" i="1"/>
  <c r="W220" i="1"/>
  <c r="X220" i="1" s="1"/>
  <c r="N220" i="1"/>
  <c r="M220" i="1"/>
  <c r="L220" i="1"/>
  <c r="K220" i="1"/>
  <c r="I220" i="1"/>
  <c r="E220" i="1"/>
  <c r="F220" i="1" s="1"/>
  <c r="G220" i="1" s="1"/>
  <c r="AF219" i="1"/>
  <c r="AC219" i="1"/>
  <c r="AD219" i="1" s="1"/>
  <c r="Z219" i="1"/>
  <c r="AA219" i="1" s="1"/>
  <c r="W219" i="1"/>
  <c r="X219" i="1" s="1"/>
  <c r="N219" i="1"/>
  <c r="M219" i="1"/>
  <c r="K219" i="1"/>
  <c r="I219" i="1"/>
  <c r="G219" i="1"/>
  <c r="L219" i="1" s="1"/>
  <c r="E219" i="1"/>
  <c r="F219" i="1" s="1"/>
  <c r="AF218" i="1"/>
  <c r="AD218" i="1"/>
  <c r="AC218" i="1"/>
  <c r="AA218" i="1"/>
  <c r="Z218" i="1"/>
  <c r="X218" i="1"/>
  <c r="W218" i="1"/>
  <c r="P218" i="1"/>
  <c r="N218" i="1"/>
  <c r="M218" i="1"/>
  <c r="K218" i="1"/>
  <c r="I218" i="1"/>
  <c r="E218" i="1"/>
  <c r="F218" i="1" s="1"/>
  <c r="G218" i="1" s="1"/>
  <c r="L218" i="1" s="1"/>
  <c r="AF217" i="1"/>
  <c r="AD217" i="1"/>
  <c r="AC217" i="1"/>
  <c r="AA217" i="1"/>
  <c r="Z217" i="1"/>
  <c r="X217" i="1"/>
  <c r="W217" i="1"/>
  <c r="N217" i="1"/>
  <c r="M217" i="1"/>
  <c r="K217" i="1"/>
  <c r="I217" i="1"/>
  <c r="F217" i="1"/>
  <c r="G217" i="1" s="1"/>
  <c r="L217" i="1" s="1"/>
  <c r="E217" i="1"/>
  <c r="AF216" i="1"/>
  <c r="AD216" i="1"/>
  <c r="AC216" i="1"/>
  <c r="Z216" i="1"/>
  <c r="AA216" i="1" s="1"/>
  <c r="W216" i="1"/>
  <c r="X216" i="1" s="1"/>
  <c r="N216" i="1"/>
  <c r="M216" i="1"/>
  <c r="K216" i="1"/>
  <c r="I216" i="1"/>
  <c r="E216" i="1"/>
  <c r="F216" i="1" s="1"/>
  <c r="G216" i="1" s="1"/>
  <c r="L216" i="1" s="1"/>
  <c r="AF215" i="1"/>
  <c r="AC215" i="1"/>
  <c r="AD215" i="1" s="1"/>
  <c r="AA215" i="1"/>
  <c r="Z215" i="1"/>
  <c r="X215" i="1"/>
  <c r="W215" i="1"/>
  <c r="N215" i="1"/>
  <c r="M215" i="1"/>
  <c r="K215" i="1"/>
  <c r="I215" i="1"/>
  <c r="F215" i="1"/>
  <c r="G215" i="1" s="1"/>
  <c r="L215" i="1" s="1"/>
  <c r="E215" i="1"/>
  <c r="AF214" i="1"/>
  <c r="AC214" i="1"/>
  <c r="AD214" i="1" s="1"/>
  <c r="AA214" i="1"/>
  <c r="Z214" i="1"/>
  <c r="W214" i="1"/>
  <c r="X214" i="1" s="1"/>
  <c r="P214" i="1"/>
  <c r="N214" i="1"/>
  <c r="M214" i="1"/>
  <c r="K214" i="1"/>
  <c r="I214" i="1"/>
  <c r="F214" i="1"/>
  <c r="G214" i="1" s="1"/>
  <c r="L214" i="1" s="1"/>
  <c r="E214" i="1"/>
  <c r="AF213" i="1"/>
  <c r="AC213" i="1"/>
  <c r="AD213" i="1" s="1"/>
  <c r="AA213" i="1"/>
  <c r="Z213" i="1"/>
  <c r="W213" i="1"/>
  <c r="X213" i="1" s="1"/>
  <c r="N213" i="1"/>
  <c r="M213" i="1"/>
  <c r="K213" i="1"/>
  <c r="I213" i="1"/>
  <c r="E213" i="1"/>
  <c r="F213" i="1" s="1"/>
  <c r="G213" i="1" s="1"/>
  <c r="L213" i="1" s="1"/>
  <c r="AF212" i="1"/>
  <c r="AD212" i="1"/>
  <c r="AC212" i="1"/>
  <c r="Z212" i="1"/>
  <c r="AA212" i="1" s="1"/>
  <c r="X212" i="1"/>
  <c r="W212" i="1"/>
  <c r="P212" i="1"/>
  <c r="N212" i="1"/>
  <c r="M212" i="1"/>
  <c r="K212" i="1"/>
  <c r="I212" i="1"/>
  <c r="E212" i="1"/>
  <c r="F212" i="1" s="1"/>
  <c r="G212" i="1" s="1"/>
  <c r="L212" i="1" s="1"/>
  <c r="AF211" i="1"/>
  <c r="AD211" i="1"/>
  <c r="AC211" i="1"/>
  <c r="Z211" i="1"/>
  <c r="AA211" i="1" s="1"/>
  <c r="X211" i="1"/>
  <c r="W211" i="1"/>
  <c r="P211" i="1"/>
  <c r="N211" i="1"/>
  <c r="M211" i="1"/>
  <c r="K211" i="1"/>
  <c r="I211" i="1"/>
  <c r="E211" i="1"/>
  <c r="F211" i="1" s="1"/>
  <c r="G211" i="1" s="1"/>
  <c r="L211" i="1" s="1"/>
  <c r="AF210" i="1"/>
  <c r="AD210" i="1"/>
  <c r="AC210" i="1"/>
  <c r="Z210" i="1"/>
  <c r="AA210" i="1" s="1"/>
  <c r="X210" i="1"/>
  <c r="W210" i="1"/>
  <c r="P210" i="1"/>
  <c r="N210" i="1"/>
  <c r="M210" i="1"/>
  <c r="K210" i="1"/>
  <c r="I210" i="1"/>
  <c r="E210" i="1"/>
  <c r="F210" i="1" s="1"/>
  <c r="G210" i="1" s="1"/>
  <c r="L210" i="1" s="1"/>
  <c r="AF209" i="1"/>
  <c r="AD209" i="1"/>
  <c r="AC209" i="1"/>
  <c r="Z209" i="1"/>
  <c r="AA209" i="1" s="1"/>
  <c r="X209" i="1"/>
  <c r="W209" i="1"/>
  <c r="P209" i="1"/>
  <c r="N209" i="1"/>
  <c r="M209" i="1"/>
  <c r="K209" i="1"/>
  <c r="I209" i="1"/>
  <c r="E209" i="1"/>
  <c r="F209" i="1" s="1"/>
  <c r="G209" i="1" s="1"/>
  <c r="L209" i="1" s="1"/>
  <c r="AF208" i="1"/>
  <c r="AD208" i="1"/>
  <c r="AC208" i="1"/>
  <c r="Z208" i="1"/>
  <c r="AA208" i="1" s="1"/>
  <c r="X208" i="1"/>
  <c r="W208" i="1"/>
  <c r="P208" i="1"/>
  <c r="N208" i="1"/>
  <c r="M208" i="1"/>
  <c r="K208" i="1"/>
  <c r="I208" i="1"/>
  <c r="E208" i="1"/>
  <c r="F208" i="1" s="1"/>
  <c r="G208" i="1" s="1"/>
  <c r="L208" i="1" s="1"/>
  <c r="AF207" i="1"/>
  <c r="AD207" i="1"/>
  <c r="AC207" i="1"/>
  <c r="Z207" i="1"/>
  <c r="AA207" i="1" s="1"/>
  <c r="X207" i="1"/>
  <c r="W207" i="1"/>
  <c r="P207" i="1"/>
  <c r="N207" i="1"/>
  <c r="M207" i="1"/>
  <c r="K207" i="1"/>
  <c r="I207" i="1"/>
  <c r="E207" i="1"/>
  <c r="F207" i="1" s="1"/>
  <c r="G207" i="1" s="1"/>
  <c r="L207" i="1" s="1"/>
  <c r="AC206" i="1"/>
  <c r="AD206" i="1" s="1"/>
  <c r="Z206" i="1"/>
  <c r="AA206" i="1" s="1"/>
  <c r="X206" i="1"/>
  <c r="W206" i="1"/>
  <c r="N206" i="1"/>
  <c r="M206" i="1"/>
  <c r="K206" i="1"/>
  <c r="I206" i="1"/>
  <c r="F206" i="1"/>
  <c r="G206" i="1" s="1"/>
  <c r="L206" i="1" s="1"/>
  <c r="E206" i="1"/>
  <c r="AF205" i="1"/>
  <c r="AD205" i="1"/>
  <c r="AC205" i="1"/>
  <c r="AA205" i="1"/>
  <c r="Z205" i="1"/>
  <c r="W205" i="1"/>
  <c r="X205" i="1" s="1"/>
  <c r="P205" i="1"/>
  <c r="N205" i="1"/>
  <c r="M205" i="1"/>
  <c r="K205" i="1"/>
  <c r="I205" i="1"/>
  <c r="E205" i="1"/>
  <c r="F205" i="1" s="1"/>
  <c r="G205" i="1" s="1"/>
  <c r="L205" i="1" s="1"/>
  <c r="AF204" i="1"/>
  <c r="AD204" i="1"/>
  <c r="AC204" i="1"/>
  <c r="AA204" i="1"/>
  <c r="Z204" i="1"/>
  <c r="W204" i="1"/>
  <c r="X204" i="1" s="1"/>
  <c r="P204" i="1"/>
  <c r="N204" i="1"/>
  <c r="M204" i="1"/>
  <c r="K204" i="1"/>
  <c r="I204" i="1"/>
  <c r="F204" i="1"/>
  <c r="G204" i="1" s="1"/>
  <c r="L204" i="1" s="1"/>
  <c r="E204" i="1"/>
  <c r="AF203" i="1"/>
  <c r="AD203" i="1"/>
  <c r="AC203" i="1"/>
  <c r="AA203" i="1"/>
  <c r="Z203" i="1"/>
  <c r="W203" i="1"/>
  <c r="X203" i="1" s="1"/>
  <c r="P203" i="1"/>
  <c r="N203" i="1"/>
  <c r="M203" i="1"/>
  <c r="K203" i="1"/>
  <c r="I203" i="1"/>
  <c r="E203" i="1"/>
  <c r="F203" i="1" s="1"/>
  <c r="G203" i="1" s="1"/>
  <c r="L203" i="1" s="1"/>
  <c r="AF202" i="1"/>
  <c r="AD202" i="1"/>
  <c r="AC202" i="1"/>
  <c r="AA202" i="1"/>
  <c r="Z202" i="1"/>
  <c r="W202" i="1"/>
  <c r="X202" i="1" s="1"/>
  <c r="P202" i="1"/>
  <c r="N202" i="1"/>
  <c r="M202" i="1"/>
  <c r="K202" i="1"/>
  <c r="I202" i="1"/>
  <c r="E202" i="1"/>
  <c r="F202" i="1" s="1"/>
  <c r="G202" i="1" s="1"/>
  <c r="L202" i="1" s="1"/>
  <c r="AF201" i="1"/>
  <c r="AD201" i="1"/>
  <c r="AC201" i="1"/>
  <c r="AA201" i="1"/>
  <c r="Z201" i="1"/>
  <c r="W201" i="1"/>
  <c r="X201" i="1" s="1"/>
  <c r="P201" i="1"/>
  <c r="N201" i="1"/>
  <c r="M201" i="1"/>
  <c r="K201" i="1"/>
  <c r="I201" i="1"/>
  <c r="F201" i="1"/>
  <c r="G201" i="1" s="1"/>
  <c r="L201" i="1" s="1"/>
  <c r="E201" i="1"/>
  <c r="AF200" i="1"/>
  <c r="AD200" i="1"/>
  <c r="AC200" i="1"/>
  <c r="AA200" i="1"/>
  <c r="Z200" i="1"/>
  <c r="W200" i="1"/>
  <c r="X200" i="1" s="1"/>
  <c r="P200" i="1"/>
  <c r="N200" i="1"/>
  <c r="M200" i="1"/>
  <c r="K200" i="1"/>
  <c r="I200" i="1"/>
  <c r="F200" i="1"/>
  <c r="G200" i="1" s="1"/>
  <c r="L200" i="1" s="1"/>
  <c r="E200" i="1"/>
  <c r="AF199" i="1"/>
  <c r="AD199" i="1"/>
  <c r="AC199" i="1"/>
  <c r="AA199" i="1"/>
  <c r="Z199" i="1"/>
  <c r="W199" i="1"/>
  <c r="X199" i="1" s="1"/>
  <c r="P199" i="1"/>
  <c r="N199" i="1"/>
  <c r="M199" i="1"/>
  <c r="K199" i="1"/>
  <c r="I199" i="1"/>
  <c r="F199" i="1"/>
  <c r="G199" i="1" s="1"/>
  <c r="L199" i="1" s="1"/>
  <c r="E199" i="1"/>
  <c r="AF198" i="1"/>
  <c r="AD198" i="1"/>
  <c r="AC198" i="1"/>
  <c r="AA198" i="1"/>
  <c r="Z198" i="1"/>
  <c r="W198" i="1"/>
  <c r="X198" i="1" s="1"/>
  <c r="P198" i="1"/>
  <c r="N198" i="1"/>
  <c r="M198" i="1"/>
  <c r="K198" i="1"/>
  <c r="I198" i="1"/>
  <c r="E198" i="1"/>
  <c r="F198" i="1" s="1"/>
  <c r="G198" i="1" s="1"/>
  <c r="L198" i="1" s="1"/>
  <c r="AF197" i="1"/>
  <c r="AD197" i="1"/>
  <c r="AC197" i="1"/>
  <c r="AA197" i="1"/>
  <c r="Z197" i="1"/>
  <c r="W197" i="1"/>
  <c r="X197" i="1" s="1"/>
  <c r="P197" i="1"/>
  <c r="N197" i="1"/>
  <c r="M197" i="1"/>
  <c r="K197" i="1"/>
  <c r="I197" i="1"/>
  <c r="E197" i="1"/>
  <c r="F197" i="1" s="1"/>
  <c r="G197" i="1" s="1"/>
  <c r="L197" i="1" s="1"/>
  <c r="AF196" i="1"/>
  <c r="AD196" i="1"/>
  <c r="AC196" i="1"/>
  <c r="AA196" i="1"/>
  <c r="Z196" i="1"/>
  <c r="W196" i="1"/>
  <c r="X196" i="1" s="1"/>
  <c r="P196" i="1"/>
  <c r="N196" i="1"/>
  <c r="M196" i="1"/>
  <c r="L196" i="1"/>
  <c r="K196" i="1"/>
  <c r="I196" i="1"/>
  <c r="F196" i="1"/>
  <c r="G196" i="1" s="1"/>
  <c r="E196" i="1"/>
  <c r="AF195" i="1"/>
  <c r="AD195" i="1"/>
  <c r="AC195" i="1"/>
  <c r="AA195" i="1"/>
  <c r="Z195" i="1"/>
  <c r="W195" i="1"/>
  <c r="X195" i="1" s="1"/>
  <c r="P195" i="1"/>
  <c r="N195" i="1"/>
  <c r="M195" i="1"/>
  <c r="K195" i="1"/>
  <c r="I195" i="1"/>
  <c r="F195" i="1"/>
  <c r="G195" i="1" s="1"/>
  <c r="L195" i="1" s="1"/>
  <c r="E195" i="1"/>
  <c r="AF194" i="1"/>
  <c r="AC194" i="1"/>
  <c r="AD194" i="1" s="1"/>
  <c r="AA194" i="1"/>
  <c r="Z194" i="1"/>
  <c r="W194" i="1"/>
  <c r="X194" i="1" s="1"/>
  <c r="P194" i="1"/>
  <c r="N194" i="1"/>
  <c r="M194" i="1"/>
  <c r="K194" i="1"/>
  <c r="I194" i="1"/>
  <c r="E194" i="1"/>
  <c r="F194" i="1" s="1"/>
  <c r="G194" i="1" s="1"/>
  <c r="L194" i="1" s="1"/>
  <c r="AF193" i="1"/>
  <c r="AD193" i="1"/>
  <c r="AC193" i="1"/>
  <c r="AA193" i="1"/>
  <c r="Z193" i="1"/>
  <c r="W193" i="1"/>
  <c r="X193" i="1" s="1"/>
  <c r="P193" i="1"/>
  <c r="N193" i="1"/>
  <c r="M193" i="1"/>
  <c r="K193" i="1"/>
  <c r="I193" i="1"/>
  <c r="E193" i="1"/>
  <c r="F193" i="1" s="1"/>
  <c r="G193" i="1" s="1"/>
  <c r="L193" i="1" s="1"/>
  <c r="AF192" i="1"/>
  <c r="AD192" i="1"/>
  <c r="AC192" i="1"/>
  <c r="AA192" i="1"/>
  <c r="Z192" i="1"/>
  <c r="W192" i="1"/>
  <c r="X192" i="1" s="1"/>
  <c r="P192" i="1"/>
  <c r="N192" i="1"/>
  <c r="M192" i="1"/>
  <c r="L192" i="1"/>
  <c r="K192" i="1"/>
  <c r="I192" i="1"/>
  <c r="F192" i="1"/>
  <c r="G192" i="1" s="1"/>
  <c r="E192" i="1"/>
  <c r="AF191" i="1"/>
  <c r="AD191" i="1"/>
  <c r="AC191" i="1"/>
  <c r="AA191" i="1"/>
  <c r="Z191" i="1"/>
  <c r="W191" i="1"/>
  <c r="X191" i="1" s="1"/>
  <c r="N191" i="1"/>
  <c r="M191" i="1"/>
  <c r="K191" i="1"/>
  <c r="I191" i="1"/>
  <c r="E191" i="1"/>
  <c r="F191" i="1" s="1"/>
  <c r="G191" i="1" s="1"/>
  <c r="L191" i="1" s="1"/>
  <c r="AF190" i="1"/>
  <c r="AC190" i="1"/>
  <c r="AD190" i="1" s="1"/>
  <c r="AA190" i="1"/>
  <c r="Z190" i="1"/>
  <c r="W190" i="1"/>
  <c r="X190" i="1" s="1"/>
  <c r="P190" i="1"/>
  <c r="N190" i="1"/>
  <c r="M190" i="1"/>
  <c r="L190" i="1"/>
  <c r="K190" i="1"/>
  <c r="I190" i="1"/>
  <c r="E190" i="1"/>
  <c r="F190" i="1" s="1"/>
  <c r="G190" i="1" s="1"/>
  <c r="AD189" i="1"/>
  <c r="AC189" i="1"/>
  <c r="Z189" i="1"/>
  <c r="AA189" i="1" s="1"/>
  <c r="X189" i="1"/>
  <c r="W189" i="1"/>
  <c r="N189" i="1"/>
  <c r="M189" i="1"/>
  <c r="K189" i="1"/>
  <c r="I189" i="1"/>
  <c r="F189" i="1"/>
  <c r="G189" i="1" s="1"/>
  <c r="L189" i="1" s="1"/>
  <c r="E189" i="1"/>
  <c r="AF188" i="1"/>
  <c r="AC188" i="1"/>
  <c r="AD188" i="1" s="1"/>
  <c r="Z188" i="1"/>
  <c r="AA188" i="1" s="1"/>
  <c r="W188" i="1"/>
  <c r="X188" i="1" s="1"/>
  <c r="P188" i="1"/>
  <c r="N188" i="1"/>
  <c r="M188" i="1"/>
  <c r="K188" i="1"/>
  <c r="I188" i="1"/>
  <c r="F188" i="1"/>
  <c r="G188" i="1" s="1"/>
  <c r="L188" i="1" s="1"/>
  <c r="E188" i="1"/>
  <c r="AC187" i="1"/>
  <c r="AD187" i="1" s="1"/>
  <c r="AA187" i="1"/>
  <c r="Z187" i="1"/>
  <c r="W187" i="1"/>
  <c r="X187" i="1" s="1"/>
  <c r="N187" i="1"/>
  <c r="M187" i="1"/>
  <c r="K187" i="1"/>
  <c r="I187" i="1"/>
  <c r="F187" i="1"/>
  <c r="G187" i="1" s="1"/>
  <c r="L187" i="1" s="1"/>
  <c r="E187" i="1"/>
  <c r="AD186" i="1"/>
  <c r="AC186" i="1"/>
  <c r="Z186" i="1"/>
  <c r="AA186" i="1" s="1"/>
  <c r="X186" i="1"/>
  <c r="W186" i="1"/>
  <c r="N186" i="1"/>
  <c r="M186" i="1"/>
  <c r="K186" i="1"/>
  <c r="I186" i="1"/>
  <c r="F186" i="1"/>
  <c r="G186" i="1" s="1"/>
  <c r="L186" i="1" s="1"/>
  <c r="E186" i="1"/>
  <c r="AF185" i="1"/>
  <c r="AD185" i="1"/>
  <c r="AC185" i="1"/>
  <c r="Z185" i="1"/>
  <c r="AA185" i="1" s="1"/>
  <c r="X185" i="1"/>
  <c r="W185" i="1"/>
  <c r="P185" i="1"/>
  <c r="N185" i="1"/>
  <c r="M185" i="1"/>
  <c r="K185" i="1"/>
  <c r="I185" i="1"/>
  <c r="G185" i="1"/>
  <c r="L185" i="1" s="1"/>
  <c r="F185" i="1"/>
  <c r="E185" i="1"/>
  <c r="AF184" i="1"/>
  <c r="AD184" i="1"/>
  <c r="AC184" i="1"/>
  <c r="Z184" i="1"/>
  <c r="AA184" i="1" s="1"/>
  <c r="W184" i="1"/>
  <c r="X184" i="1" s="1"/>
  <c r="P184" i="1"/>
  <c r="N184" i="1"/>
  <c r="M184" i="1"/>
  <c r="K184" i="1"/>
  <c r="I184" i="1"/>
  <c r="F184" i="1"/>
  <c r="G184" i="1" s="1"/>
  <c r="L184" i="1" s="1"/>
  <c r="E184" i="1"/>
  <c r="AF183" i="1"/>
  <c r="AD183" i="1"/>
  <c r="AC183" i="1"/>
  <c r="Z183" i="1"/>
  <c r="AA183" i="1" s="1"/>
  <c r="W183" i="1"/>
  <c r="X183" i="1" s="1"/>
  <c r="P183" i="1"/>
  <c r="N183" i="1"/>
  <c r="M183" i="1"/>
  <c r="K183" i="1"/>
  <c r="I183" i="1"/>
  <c r="F183" i="1"/>
  <c r="G183" i="1" s="1"/>
  <c r="L183" i="1" s="1"/>
  <c r="E183" i="1"/>
  <c r="AF182" i="1"/>
  <c r="AD182" i="1"/>
  <c r="AC182" i="1"/>
  <c r="Z182" i="1"/>
  <c r="AA182" i="1" s="1"/>
  <c r="X182" i="1"/>
  <c r="W182" i="1"/>
  <c r="P182" i="1"/>
  <c r="N182" i="1"/>
  <c r="M182" i="1"/>
  <c r="L182" i="1"/>
  <c r="K182" i="1"/>
  <c r="I182" i="1"/>
  <c r="G182" i="1"/>
  <c r="F182" i="1"/>
  <c r="E182" i="1"/>
  <c r="AF181" i="1"/>
  <c r="AC181" i="1"/>
  <c r="AD181" i="1" s="1"/>
  <c r="Z181" i="1"/>
  <c r="AA181" i="1" s="1"/>
  <c r="X181" i="1"/>
  <c r="W181" i="1"/>
  <c r="P181" i="1"/>
  <c r="N181" i="1"/>
  <c r="M181" i="1"/>
  <c r="K181" i="1"/>
  <c r="I181" i="1"/>
  <c r="G181" i="1"/>
  <c r="L181" i="1" s="1"/>
  <c r="F181" i="1"/>
  <c r="E181" i="1"/>
  <c r="AF180" i="1"/>
  <c r="AD180" i="1"/>
  <c r="AC180" i="1"/>
  <c r="Z180" i="1"/>
  <c r="AA180" i="1" s="1"/>
  <c r="X180" i="1"/>
  <c r="W180" i="1"/>
  <c r="P180" i="1"/>
  <c r="N180" i="1"/>
  <c r="M180" i="1"/>
  <c r="K180" i="1"/>
  <c r="I180" i="1"/>
  <c r="G180" i="1"/>
  <c r="L180" i="1" s="1"/>
  <c r="F180" i="1"/>
  <c r="E180" i="1"/>
  <c r="AF179" i="1"/>
  <c r="AC179" i="1"/>
  <c r="AD179" i="1" s="1"/>
  <c r="Z179" i="1"/>
  <c r="AA179" i="1" s="1"/>
  <c r="W179" i="1"/>
  <c r="X179" i="1" s="1"/>
  <c r="N179" i="1"/>
  <c r="M179" i="1"/>
  <c r="K179" i="1"/>
  <c r="I179" i="1"/>
  <c r="E179" i="1"/>
  <c r="F179" i="1" s="1"/>
  <c r="G179" i="1" s="1"/>
  <c r="L179" i="1" s="1"/>
  <c r="AF178" i="1"/>
  <c r="AD178" i="1"/>
  <c r="AC178" i="1"/>
  <c r="AA178" i="1"/>
  <c r="Z178" i="1"/>
  <c r="W178" i="1"/>
  <c r="X178" i="1" s="1"/>
  <c r="P178" i="1"/>
  <c r="N178" i="1"/>
  <c r="M178" i="1"/>
  <c r="K178" i="1"/>
  <c r="I178" i="1"/>
  <c r="E178" i="1"/>
  <c r="F178" i="1" s="1"/>
  <c r="G178" i="1" s="1"/>
  <c r="L178" i="1" s="1"/>
  <c r="AF177" i="1"/>
  <c r="AD177" i="1"/>
  <c r="AC177" i="1"/>
  <c r="AA177" i="1"/>
  <c r="Z177" i="1"/>
  <c r="W177" i="1"/>
  <c r="X177" i="1" s="1"/>
  <c r="P177" i="1"/>
  <c r="N177" i="1"/>
  <c r="M177" i="1"/>
  <c r="L177" i="1"/>
  <c r="K177" i="1"/>
  <c r="I177" i="1"/>
  <c r="E177" i="1"/>
  <c r="F177" i="1" s="1"/>
  <c r="G177" i="1" s="1"/>
  <c r="AF176" i="1"/>
  <c r="AC176" i="1"/>
  <c r="AD176" i="1" s="1"/>
  <c r="AA176" i="1"/>
  <c r="Z176" i="1"/>
  <c r="X176" i="1"/>
  <c r="W176" i="1"/>
  <c r="P176" i="1"/>
  <c r="N176" i="1"/>
  <c r="M176" i="1"/>
  <c r="L176" i="1"/>
  <c r="K176" i="1"/>
  <c r="I176" i="1"/>
  <c r="E176" i="1"/>
  <c r="F176" i="1" s="1"/>
  <c r="G176" i="1" s="1"/>
  <c r="AF175" i="1"/>
  <c r="AC175" i="1"/>
  <c r="AD175" i="1" s="1"/>
  <c r="AA175" i="1"/>
  <c r="Z175" i="1"/>
  <c r="X175" i="1"/>
  <c r="W175" i="1"/>
  <c r="P175" i="1"/>
  <c r="N175" i="1"/>
  <c r="M175" i="1"/>
  <c r="K175" i="1"/>
  <c r="I175" i="1"/>
  <c r="E175" i="1"/>
  <c r="F175" i="1" s="1"/>
  <c r="G175" i="1" s="1"/>
  <c r="L175" i="1" s="1"/>
  <c r="AF174" i="1"/>
  <c r="AC174" i="1"/>
  <c r="AD174" i="1" s="1"/>
  <c r="AA174" i="1"/>
  <c r="Z174" i="1"/>
  <c r="X174" i="1"/>
  <c r="W174" i="1"/>
  <c r="P174" i="1"/>
  <c r="N174" i="1"/>
  <c r="M174" i="1"/>
  <c r="K174" i="1"/>
  <c r="I174" i="1"/>
  <c r="E174" i="1"/>
  <c r="F174" i="1" s="1"/>
  <c r="G174" i="1" s="1"/>
  <c r="L174" i="1" s="1"/>
  <c r="AF173" i="1"/>
  <c r="AC173" i="1"/>
  <c r="AD173" i="1" s="1"/>
  <c r="AA173" i="1"/>
  <c r="Z173" i="1"/>
  <c r="X173" i="1"/>
  <c r="W173" i="1"/>
  <c r="P173" i="1"/>
  <c r="N173" i="1"/>
  <c r="M173" i="1"/>
  <c r="L173" i="1"/>
  <c r="K173" i="1"/>
  <c r="I173" i="1"/>
  <c r="E173" i="1"/>
  <c r="F173" i="1" s="1"/>
  <c r="G173" i="1" s="1"/>
  <c r="AF172" i="1"/>
  <c r="AC172" i="1"/>
  <c r="AD172" i="1" s="1"/>
  <c r="AA172" i="1"/>
  <c r="Z172" i="1"/>
  <c r="X172" i="1"/>
  <c r="W172" i="1"/>
  <c r="P172" i="1"/>
  <c r="N172" i="1"/>
  <c r="M172" i="1"/>
  <c r="K172" i="1"/>
  <c r="I172" i="1"/>
  <c r="E172" i="1"/>
  <c r="F172" i="1" s="1"/>
  <c r="G172" i="1" s="1"/>
  <c r="L172" i="1" s="1"/>
  <c r="AF171" i="1"/>
  <c r="AC171" i="1"/>
  <c r="AD171" i="1" s="1"/>
  <c r="AA171" i="1"/>
  <c r="Z171" i="1"/>
  <c r="X171" i="1"/>
  <c r="W171" i="1"/>
  <c r="P171" i="1"/>
  <c r="N171" i="1"/>
  <c r="M171" i="1"/>
  <c r="L171" i="1"/>
  <c r="K171" i="1"/>
  <c r="I171" i="1"/>
  <c r="E171" i="1"/>
  <c r="F171" i="1" s="1"/>
  <c r="G171" i="1" s="1"/>
  <c r="AF170" i="1"/>
  <c r="AC170" i="1"/>
  <c r="AD170" i="1" s="1"/>
  <c r="AA170" i="1"/>
  <c r="Z170" i="1"/>
  <c r="X170" i="1"/>
  <c r="W170" i="1"/>
  <c r="P170" i="1"/>
  <c r="N170" i="1"/>
  <c r="M170" i="1"/>
  <c r="K170" i="1"/>
  <c r="I170" i="1"/>
  <c r="E170" i="1"/>
  <c r="F170" i="1" s="1"/>
  <c r="G170" i="1" s="1"/>
  <c r="L170" i="1" s="1"/>
  <c r="AF169" i="1"/>
  <c r="AC169" i="1"/>
  <c r="AD169" i="1" s="1"/>
  <c r="AA169" i="1"/>
  <c r="Z169" i="1"/>
  <c r="X169" i="1"/>
  <c r="W169" i="1"/>
  <c r="P169" i="1"/>
  <c r="N169" i="1"/>
  <c r="M169" i="1"/>
  <c r="L169" i="1"/>
  <c r="K169" i="1"/>
  <c r="I169" i="1"/>
  <c r="E169" i="1"/>
  <c r="F169" i="1" s="1"/>
  <c r="G169" i="1" s="1"/>
  <c r="AF168" i="1"/>
  <c r="AC168" i="1"/>
  <c r="AD168" i="1" s="1"/>
  <c r="AA168" i="1"/>
  <c r="Z168" i="1"/>
  <c r="X168" i="1"/>
  <c r="W168" i="1"/>
  <c r="P168" i="1"/>
  <c r="N168" i="1"/>
  <c r="M168" i="1"/>
  <c r="L168" i="1"/>
  <c r="K168" i="1"/>
  <c r="I168" i="1"/>
  <c r="E168" i="1"/>
  <c r="F168" i="1" s="1"/>
  <c r="G168" i="1" s="1"/>
  <c r="AF167" i="1"/>
  <c r="AC167" i="1"/>
  <c r="AD167" i="1" s="1"/>
  <c r="AA167" i="1"/>
  <c r="Z167" i="1"/>
  <c r="X167" i="1"/>
  <c r="W167" i="1"/>
  <c r="N167" i="1"/>
  <c r="M167" i="1"/>
  <c r="K167" i="1"/>
  <c r="I167" i="1"/>
  <c r="F167" i="1"/>
  <c r="G167" i="1" s="1"/>
  <c r="L167" i="1" s="1"/>
  <c r="E167" i="1"/>
  <c r="AD166" i="1"/>
  <c r="AC166" i="1"/>
  <c r="AA166" i="1"/>
  <c r="Z166" i="1"/>
  <c r="X166" i="1"/>
  <c r="W166" i="1"/>
  <c r="N166" i="1"/>
  <c r="M166" i="1"/>
  <c r="K166" i="1"/>
  <c r="I166" i="1"/>
  <c r="F166" i="1"/>
  <c r="G166" i="1" s="1"/>
  <c r="L166" i="1" s="1"/>
  <c r="E166" i="1"/>
  <c r="AF165" i="1"/>
  <c r="AD165" i="1"/>
  <c r="AC165" i="1"/>
  <c r="Z165" i="1"/>
  <c r="AA165" i="1" s="1"/>
  <c r="X165" i="1"/>
  <c r="W165" i="1"/>
  <c r="P165" i="1"/>
  <c r="N165" i="1"/>
  <c r="M165" i="1"/>
  <c r="K165" i="1"/>
  <c r="I165" i="1"/>
  <c r="G165" i="1"/>
  <c r="L165" i="1" s="1"/>
  <c r="F165" i="1"/>
  <c r="E165" i="1"/>
  <c r="AF164" i="1"/>
  <c r="AD164" i="1"/>
  <c r="AC164" i="1"/>
  <c r="Z164" i="1"/>
  <c r="AA164" i="1" s="1"/>
  <c r="W164" i="1"/>
  <c r="X164" i="1" s="1"/>
  <c r="P164" i="1"/>
  <c r="N164" i="1"/>
  <c r="M164" i="1"/>
  <c r="K164" i="1"/>
  <c r="I164" i="1"/>
  <c r="F164" i="1"/>
  <c r="G164" i="1" s="1"/>
  <c r="L164" i="1" s="1"/>
  <c r="E164" i="1"/>
  <c r="AF163" i="1"/>
  <c r="AD163" i="1"/>
  <c r="AC163" i="1"/>
  <c r="Z163" i="1"/>
  <c r="AA163" i="1" s="1"/>
  <c r="W163" i="1"/>
  <c r="X163" i="1" s="1"/>
  <c r="P163" i="1"/>
  <c r="N163" i="1"/>
  <c r="M163" i="1"/>
  <c r="K163" i="1"/>
  <c r="I163" i="1"/>
  <c r="F163" i="1"/>
  <c r="G163" i="1" s="1"/>
  <c r="L163" i="1" s="1"/>
  <c r="E163" i="1"/>
  <c r="AF162" i="1"/>
  <c r="AC162" i="1"/>
  <c r="AD162" i="1" s="1"/>
  <c r="Z162" i="1"/>
  <c r="AA162" i="1" s="1"/>
  <c r="X162" i="1"/>
  <c r="W162" i="1"/>
  <c r="P162" i="1"/>
  <c r="N162" i="1"/>
  <c r="M162" i="1"/>
  <c r="L162" i="1"/>
  <c r="K162" i="1"/>
  <c r="I162" i="1"/>
  <c r="G162" i="1"/>
  <c r="F162" i="1"/>
  <c r="E162" i="1"/>
  <c r="AD161" i="1"/>
  <c r="AC161" i="1"/>
  <c r="AA161" i="1"/>
  <c r="Z161" i="1"/>
  <c r="X161" i="1"/>
  <c r="W161" i="1"/>
  <c r="N161" i="1"/>
  <c r="M161" i="1"/>
  <c r="K161" i="1"/>
  <c r="I161" i="1"/>
  <c r="F161" i="1"/>
  <c r="G161" i="1" s="1"/>
  <c r="L161" i="1" s="1"/>
  <c r="E161" i="1"/>
  <c r="AD160" i="1"/>
  <c r="AC160" i="1"/>
  <c r="Z160" i="1"/>
  <c r="AA160" i="1" s="1"/>
  <c r="X160" i="1"/>
  <c r="W160" i="1"/>
  <c r="N160" i="1"/>
  <c r="M160" i="1"/>
  <c r="K160" i="1"/>
  <c r="I160" i="1"/>
  <c r="G160" i="1"/>
  <c r="L160" i="1" s="1"/>
  <c r="F160" i="1"/>
  <c r="E160" i="1"/>
  <c r="AF159" i="1"/>
  <c r="AD159" i="1"/>
  <c r="AC159" i="1"/>
  <c r="Z159" i="1"/>
  <c r="AA159" i="1" s="1"/>
  <c r="W159" i="1"/>
  <c r="X159" i="1" s="1"/>
  <c r="P159" i="1"/>
  <c r="N159" i="1"/>
  <c r="M159" i="1"/>
  <c r="K159" i="1"/>
  <c r="I159" i="1"/>
  <c r="F159" i="1"/>
  <c r="G159" i="1" s="1"/>
  <c r="L159" i="1" s="1"/>
  <c r="E159" i="1"/>
  <c r="AF158" i="1"/>
  <c r="AD158" i="1"/>
  <c r="AC158" i="1"/>
  <c r="Z158" i="1"/>
  <c r="AA158" i="1" s="1"/>
  <c r="W158" i="1"/>
  <c r="X158" i="1" s="1"/>
  <c r="P158" i="1"/>
  <c r="N158" i="1"/>
  <c r="M158" i="1"/>
  <c r="K158" i="1"/>
  <c r="I158" i="1"/>
  <c r="F158" i="1"/>
  <c r="G158" i="1" s="1"/>
  <c r="L158" i="1" s="1"/>
  <c r="E158" i="1"/>
  <c r="AF157" i="1"/>
  <c r="AC157" i="1"/>
  <c r="AD157" i="1" s="1"/>
  <c r="Z157" i="1"/>
  <c r="AA157" i="1" s="1"/>
  <c r="X157" i="1"/>
  <c r="W157" i="1"/>
  <c r="P157" i="1"/>
  <c r="N157" i="1"/>
  <c r="M157" i="1"/>
  <c r="L157" i="1"/>
  <c r="K157" i="1"/>
  <c r="I157" i="1"/>
  <c r="G157" i="1"/>
  <c r="F157" i="1"/>
  <c r="E157" i="1"/>
  <c r="AD156" i="1"/>
  <c r="AC156" i="1"/>
  <c r="AA156" i="1"/>
  <c r="Z156" i="1"/>
  <c r="X156" i="1"/>
  <c r="W156" i="1"/>
  <c r="N156" i="1"/>
  <c r="M156" i="1"/>
  <c r="K156" i="1"/>
  <c r="I156" i="1"/>
  <c r="F156" i="1"/>
  <c r="G156" i="1" s="1"/>
  <c r="L156" i="1" s="1"/>
  <c r="E156" i="1"/>
  <c r="AF155" i="1"/>
  <c r="AC155" i="1"/>
  <c r="AD155" i="1" s="1"/>
  <c r="Z155" i="1"/>
  <c r="AA155" i="1" s="1"/>
  <c r="W155" i="1"/>
  <c r="X155" i="1" s="1"/>
  <c r="P155" i="1"/>
  <c r="N155" i="1"/>
  <c r="M155" i="1"/>
  <c r="K155" i="1"/>
  <c r="I155" i="1"/>
  <c r="F155" i="1"/>
  <c r="G155" i="1" s="1"/>
  <c r="L155" i="1" s="1"/>
  <c r="E155" i="1"/>
  <c r="AD154" i="1"/>
  <c r="AC154" i="1"/>
  <c r="AA154" i="1"/>
  <c r="Z154" i="1"/>
  <c r="X154" i="1"/>
  <c r="W154" i="1"/>
  <c r="N154" i="1"/>
  <c r="M154" i="1"/>
  <c r="L154" i="1"/>
  <c r="K154" i="1"/>
  <c r="I154" i="1"/>
  <c r="G154" i="1"/>
  <c r="F154" i="1"/>
  <c r="E154" i="1"/>
  <c r="AD153" i="1"/>
  <c r="AC153" i="1"/>
  <c r="AA153" i="1"/>
  <c r="Z153" i="1"/>
  <c r="X153" i="1"/>
  <c r="W153" i="1"/>
  <c r="N153" i="1"/>
  <c r="M153" i="1"/>
  <c r="K153" i="1"/>
  <c r="I153" i="1"/>
  <c r="F153" i="1"/>
  <c r="G153" i="1" s="1"/>
  <c r="L153" i="1" s="1"/>
  <c r="E153" i="1"/>
  <c r="AF152" i="1"/>
  <c r="AC152" i="1"/>
  <c r="AD152" i="1" s="1"/>
  <c r="Z152" i="1"/>
  <c r="AA152" i="1" s="1"/>
  <c r="W152" i="1"/>
  <c r="X152" i="1" s="1"/>
  <c r="P152" i="1"/>
  <c r="N152" i="1"/>
  <c r="M152" i="1"/>
  <c r="K152" i="1"/>
  <c r="I152" i="1"/>
  <c r="F152" i="1"/>
  <c r="G152" i="1" s="1"/>
  <c r="L152" i="1" s="1"/>
  <c r="E152" i="1"/>
  <c r="AD151" i="1"/>
  <c r="AC151" i="1"/>
  <c r="AA151" i="1"/>
  <c r="Z151" i="1"/>
  <c r="X151" i="1"/>
  <c r="W151" i="1"/>
  <c r="N151" i="1"/>
  <c r="M151" i="1"/>
  <c r="L151" i="1"/>
  <c r="K151" i="1"/>
  <c r="I151" i="1"/>
  <c r="G151" i="1"/>
  <c r="F151" i="1"/>
  <c r="E151" i="1"/>
  <c r="AD150" i="1"/>
  <c r="AC150" i="1"/>
  <c r="AA150" i="1"/>
  <c r="Z150" i="1"/>
  <c r="X150" i="1"/>
  <c r="W150" i="1"/>
  <c r="N150" i="1"/>
  <c r="M150" i="1"/>
  <c r="K150" i="1"/>
  <c r="I150" i="1"/>
  <c r="F150" i="1"/>
  <c r="G150" i="1" s="1"/>
  <c r="L150" i="1" s="1"/>
  <c r="E150" i="1"/>
  <c r="AF149" i="1"/>
  <c r="AC149" i="1"/>
  <c r="AD149" i="1" s="1"/>
  <c r="Z149" i="1"/>
  <c r="AA149" i="1" s="1"/>
  <c r="W149" i="1"/>
  <c r="X149" i="1" s="1"/>
  <c r="P149" i="1"/>
  <c r="N149" i="1"/>
  <c r="M149" i="1"/>
  <c r="K149" i="1"/>
  <c r="I149" i="1"/>
  <c r="F149" i="1"/>
  <c r="G149" i="1" s="1"/>
  <c r="L149" i="1" s="1"/>
  <c r="E149" i="1"/>
  <c r="AD148" i="1"/>
  <c r="AC148" i="1"/>
  <c r="AA148" i="1"/>
  <c r="Z148" i="1"/>
  <c r="X148" i="1"/>
  <c r="W148" i="1"/>
  <c r="N148" i="1"/>
  <c r="M148" i="1"/>
  <c r="L148" i="1"/>
  <c r="K148" i="1"/>
  <c r="I148" i="1"/>
  <c r="G148" i="1"/>
  <c r="F148" i="1"/>
  <c r="E148" i="1"/>
  <c r="AD147" i="1"/>
  <c r="AC147" i="1"/>
  <c r="AA147" i="1"/>
  <c r="Z147" i="1"/>
  <c r="X147" i="1"/>
  <c r="W147" i="1"/>
  <c r="N147" i="1"/>
  <c r="M147" i="1"/>
  <c r="K147" i="1"/>
  <c r="I147" i="1"/>
  <c r="F147" i="1"/>
  <c r="G147" i="1" s="1"/>
  <c r="L147" i="1" s="1"/>
  <c r="E147" i="1"/>
  <c r="AF146" i="1"/>
  <c r="AC146" i="1"/>
  <c r="AD146" i="1" s="1"/>
  <c r="Z146" i="1"/>
  <c r="AA146" i="1" s="1"/>
  <c r="W146" i="1"/>
  <c r="X146" i="1" s="1"/>
  <c r="P146" i="1"/>
  <c r="N146" i="1"/>
  <c r="M146" i="1"/>
  <c r="K146" i="1"/>
  <c r="I146" i="1"/>
  <c r="F146" i="1"/>
  <c r="G146" i="1" s="1"/>
  <c r="L146" i="1" s="1"/>
  <c r="E146" i="1"/>
  <c r="AF145" i="1"/>
  <c r="AC145" i="1"/>
  <c r="AD145" i="1" s="1"/>
  <c r="AA145" i="1"/>
  <c r="Z145" i="1"/>
  <c r="W145" i="1"/>
  <c r="X145" i="1" s="1"/>
  <c r="P145" i="1"/>
  <c r="N145" i="1"/>
  <c r="M145" i="1"/>
  <c r="L145" i="1"/>
  <c r="K145" i="1"/>
  <c r="I145" i="1"/>
  <c r="F145" i="1"/>
  <c r="G145" i="1" s="1"/>
  <c r="E145" i="1"/>
  <c r="AF144" i="1"/>
  <c r="AD144" i="1"/>
  <c r="AC144" i="1"/>
  <c r="Z144" i="1"/>
  <c r="AA144" i="1" s="1"/>
  <c r="W144" i="1"/>
  <c r="X144" i="1" s="1"/>
  <c r="P144" i="1"/>
  <c r="N144" i="1"/>
  <c r="M144" i="1"/>
  <c r="K144" i="1"/>
  <c r="I144" i="1"/>
  <c r="F144" i="1"/>
  <c r="G144" i="1" s="1"/>
  <c r="L144" i="1" s="1"/>
  <c r="E144" i="1"/>
  <c r="AF143" i="1"/>
  <c r="AC143" i="1"/>
  <c r="AD143" i="1" s="1"/>
  <c r="AA143" i="1"/>
  <c r="Z143" i="1"/>
  <c r="W143" i="1"/>
  <c r="X143" i="1" s="1"/>
  <c r="P143" i="1"/>
  <c r="N143" i="1"/>
  <c r="M143" i="1"/>
  <c r="K143" i="1"/>
  <c r="I143" i="1"/>
  <c r="E143" i="1"/>
  <c r="F143" i="1" s="1"/>
  <c r="G143" i="1" s="1"/>
  <c r="L143" i="1" s="1"/>
  <c r="AF142" i="1"/>
  <c r="AD142" i="1"/>
  <c r="AC142" i="1"/>
  <c r="Z142" i="1"/>
  <c r="AA142" i="1" s="1"/>
  <c r="W142" i="1"/>
  <c r="X142" i="1" s="1"/>
  <c r="P142" i="1"/>
  <c r="N142" i="1"/>
  <c r="M142" i="1"/>
  <c r="K142" i="1"/>
  <c r="I142" i="1"/>
  <c r="E142" i="1"/>
  <c r="F142" i="1" s="1"/>
  <c r="G142" i="1" s="1"/>
  <c r="L142" i="1" s="1"/>
  <c r="AF141" i="1"/>
  <c r="AD141" i="1"/>
  <c r="AC141" i="1"/>
  <c r="AA141" i="1"/>
  <c r="Z141" i="1"/>
  <c r="W141" i="1"/>
  <c r="X141" i="1" s="1"/>
  <c r="P141" i="1"/>
  <c r="N141" i="1"/>
  <c r="M141" i="1"/>
  <c r="L141" i="1"/>
  <c r="K141" i="1"/>
  <c r="I141" i="1"/>
  <c r="F141" i="1"/>
  <c r="G141" i="1" s="1"/>
  <c r="E141" i="1"/>
  <c r="AF140" i="1"/>
  <c r="AD140" i="1"/>
  <c r="AC140" i="1"/>
  <c r="AA140" i="1"/>
  <c r="Z140" i="1"/>
  <c r="W140" i="1"/>
  <c r="X140" i="1" s="1"/>
  <c r="P140" i="1"/>
  <c r="N140" i="1"/>
  <c r="M140" i="1"/>
  <c r="K140" i="1"/>
  <c r="I140" i="1"/>
  <c r="F140" i="1"/>
  <c r="G140" i="1" s="1"/>
  <c r="L140" i="1" s="1"/>
  <c r="E140" i="1"/>
  <c r="AF139" i="1"/>
  <c r="AC139" i="1"/>
  <c r="AD139" i="1" s="1"/>
  <c r="AA139" i="1"/>
  <c r="Z139" i="1"/>
  <c r="W139" i="1"/>
  <c r="X139" i="1" s="1"/>
  <c r="P139" i="1"/>
  <c r="N139" i="1"/>
  <c r="M139" i="1"/>
  <c r="K139" i="1"/>
  <c r="I139" i="1"/>
  <c r="E139" i="1"/>
  <c r="F139" i="1" s="1"/>
  <c r="G139" i="1" s="1"/>
  <c r="L139" i="1" s="1"/>
  <c r="AF138" i="1"/>
  <c r="AD138" i="1"/>
  <c r="AC138" i="1"/>
  <c r="Z138" i="1"/>
  <c r="AA138" i="1" s="1"/>
  <c r="W138" i="1"/>
  <c r="X138" i="1" s="1"/>
  <c r="P138" i="1"/>
  <c r="N138" i="1"/>
  <c r="M138" i="1"/>
  <c r="K138" i="1"/>
  <c r="I138" i="1"/>
  <c r="E138" i="1"/>
  <c r="F138" i="1" s="1"/>
  <c r="G138" i="1" s="1"/>
  <c r="L138" i="1" s="1"/>
  <c r="AF137" i="1"/>
  <c r="AC137" i="1"/>
  <c r="AD137" i="1" s="1"/>
  <c r="AA137" i="1"/>
  <c r="Z137" i="1"/>
  <c r="W137" i="1"/>
  <c r="X137" i="1" s="1"/>
  <c r="P137" i="1"/>
  <c r="N137" i="1"/>
  <c r="M137" i="1"/>
  <c r="L137" i="1"/>
  <c r="K137" i="1"/>
  <c r="I137" i="1"/>
  <c r="F137" i="1"/>
  <c r="G137" i="1" s="1"/>
  <c r="E137" i="1"/>
  <c r="AC136" i="1"/>
  <c r="AD136" i="1" s="1"/>
  <c r="Z136" i="1"/>
  <c r="AA136" i="1" s="1"/>
  <c r="X136" i="1"/>
  <c r="W136" i="1"/>
  <c r="N136" i="1"/>
  <c r="M136" i="1"/>
  <c r="K136" i="1"/>
  <c r="I136" i="1"/>
  <c r="F136" i="1"/>
  <c r="G136" i="1" s="1"/>
  <c r="L136" i="1" s="1"/>
  <c r="E136" i="1"/>
  <c r="AD135" i="1"/>
  <c r="AC135" i="1"/>
  <c r="Z135" i="1"/>
  <c r="AA135" i="1" s="1"/>
  <c r="W135" i="1"/>
  <c r="X135" i="1" s="1"/>
  <c r="N135" i="1"/>
  <c r="M135" i="1"/>
  <c r="K135" i="1"/>
  <c r="I135" i="1"/>
  <c r="E135" i="1"/>
  <c r="F135" i="1" s="1"/>
  <c r="G135" i="1" s="1"/>
  <c r="L135" i="1" s="1"/>
  <c r="AF134" i="1"/>
  <c r="AC134" i="1"/>
  <c r="AD134" i="1" s="1"/>
  <c r="AA134" i="1"/>
  <c r="Z134" i="1"/>
  <c r="W134" i="1"/>
  <c r="X134" i="1" s="1"/>
  <c r="P134" i="1"/>
  <c r="N134" i="1"/>
  <c r="M134" i="1"/>
  <c r="K134" i="1"/>
  <c r="I134" i="1"/>
  <c r="F134" i="1"/>
  <c r="G134" i="1" s="1"/>
  <c r="L134" i="1" s="1"/>
  <c r="E134" i="1"/>
  <c r="AD133" i="1"/>
  <c r="AC133" i="1"/>
  <c r="AA133" i="1"/>
  <c r="Z133" i="1"/>
  <c r="W133" i="1"/>
  <c r="X133" i="1" s="1"/>
  <c r="N133" i="1"/>
  <c r="M133" i="1"/>
  <c r="K133" i="1"/>
  <c r="I133" i="1"/>
  <c r="E133" i="1"/>
  <c r="F133" i="1" s="1"/>
  <c r="G133" i="1" s="1"/>
  <c r="L133" i="1" s="1"/>
  <c r="AF132" i="1"/>
  <c r="AC132" i="1"/>
  <c r="AD132" i="1" s="1"/>
  <c r="AA132" i="1"/>
  <c r="Z132" i="1"/>
  <c r="X132" i="1"/>
  <c r="W132" i="1"/>
  <c r="P132" i="1"/>
  <c r="N132" i="1"/>
  <c r="M132" i="1"/>
  <c r="L132" i="1"/>
  <c r="K132" i="1"/>
  <c r="I132" i="1"/>
  <c r="E132" i="1"/>
  <c r="F132" i="1" s="1"/>
  <c r="G132" i="1" s="1"/>
  <c r="AF131" i="1"/>
  <c r="AC131" i="1"/>
  <c r="AD131" i="1" s="1"/>
  <c r="AA131" i="1"/>
  <c r="Z131" i="1"/>
  <c r="X131" i="1"/>
  <c r="W131" i="1"/>
  <c r="P131" i="1"/>
  <c r="N131" i="1"/>
  <c r="M131" i="1"/>
  <c r="L131" i="1"/>
  <c r="K131" i="1"/>
  <c r="I131" i="1"/>
  <c r="E131" i="1"/>
  <c r="F131" i="1" s="1"/>
  <c r="G131" i="1" s="1"/>
  <c r="AF130" i="1"/>
  <c r="AC130" i="1"/>
  <c r="AD130" i="1" s="1"/>
  <c r="AA130" i="1"/>
  <c r="Z130" i="1"/>
  <c r="X130" i="1"/>
  <c r="W130" i="1"/>
  <c r="P130" i="1"/>
  <c r="N130" i="1"/>
  <c r="M130" i="1"/>
  <c r="K130" i="1"/>
  <c r="I130" i="1"/>
  <c r="E130" i="1"/>
  <c r="F130" i="1" s="1"/>
  <c r="G130" i="1" s="1"/>
  <c r="L130" i="1" s="1"/>
  <c r="AF129" i="1"/>
  <c r="AC129" i="1"/>
  <c r="AD129" i="1" s="1"/>
  <c r="AA129" i="1"/>
  <c r="Z129" i="1"/>
  <c r="X129" i="1"/>
  <c r="W129" i="1"/>
  <c r="P129" i="1"/>
  <c r="N129" i="1"/>
  <c r="M129" i="1"/>
  <c r="K129" i="1"/>
  <c r="I129" i="1"/>
  <c r="E129" i="1"/>
  <c r="F129" i="1" s="1"/>
  <c r="G129" i="1" s="1"/>
  <c r="L129" i="1" s="1"/>
  <c r="AF128" i="1"/>
  <c r="AC128" i="1"/>
  <c r="AD128" i="1" s="1"/>
  <c r="AA128" i="1"/>
  <c r="Z128" i="1"/>
  <c r="X128" i="1"/>
  <c r="W128" i="1"/>
  <c r="P128" i="1"/>
  <c r="N128" i="1"/>
  <c r="M128" i="1"/>
  <c r="L128" i="1"/>
  <c r="K128" i="1"/>
  <c r="I128" i="1"/>
  <c r="E128" i="1"/>
  <c r="F128" i="1" s="1"/>
  <c r="G128" i="1" s="1"/>
  <c r="AD127" i="1"/>
  <c r="AC127" i="1"/>
  <c r="AA127" i="1"/>
  <c r="Z127" i="1"/>
  <c r="X127" i="1"/>
  <c r="W127" i="1"/>
  <c r="N127" i="1"/>
  <c r="M127" i="1"/>
  <c r="K127" i="1"/>
  <c r="I127" i="1"/>
  <c r="G127" i="1"/>
  <c r="L127" i="1" s="1"/>
  <c r="F127" i="1"/>
  <c r="E127" i="1"/>
  <c r="AF126" i="1"/>
  <c r="AC126" i="1"/>
  <c r="AD126" i="1" s="1"/>
  <c r="Z126" i="1"/>
  <c r="AA126" i="1" s="1"/>
  <c r="X126" i="1"/>
  <c r="W126" i="1"/>
  <c r="P126" i="1"/>
  <c r="N126" i="1"/>
  <c r="M126" i="1"/>
  <c r="I126" i="1"/>
  <c r="G126" i="1"/>
  <c r="L126" i="1" s="1"/>
  <c r="F126" i="1"/>
  <c r="E126" i="1"/>
  <c r="AF125" i="1"/>
  <c r="AC125" i="1"/>
  <c r="AD125" i="1" s="1"/>
  <c r="AA125" i="1"/>
  <c r="Z125" i="1"/>
  <c r="W125" i="1"/>
  <c r="X125" i="1" s="1"/>
  <c r="P125" i="1"/>
  <c r="N125" i="1"/>
  <c r="M125" i="1"/>
  <c r="K125" i="1"/>
  <c r="I125" i="1"/>
  <c r="F125" i="1"/>
  <c r="G125" i="1" s="1"/>
  <c r="L125" i="1" s="1"/>
  <c r="E125" i="1"/>
  <c r="AF124" i="1"/>
  <c r="AC124" i="1"/>
  <c r="AD124" i="1" s="1"/>
  <c r="AA124" i="1"/>
  <c r="Z124" i="1"/>
  <c r="W124" i="1"/>
  <c r="X124" i="1" s="1"/>
  <c r="N124" i="1"/>
  <c r="M124" i="1"/>
  <c r="K124" i="1"/>
  <c r="I124" i="1"/>
  <c r="F124" i="1"/>
  <c r="G124" i="1" s="1"/>
  <c r="L124" i="1" s="1"/>
  <c r="E124" i="1"/>
  <c r="AD123" i="1"/>
  <c r="AC123" i="1"/>
  <c r="Z123" i="1"/>
  <c r="AA123" i="1" s="1"/>
  <c r="X123" i="1"/>
  <c r="W123" i="1"/>
  <c r="N123" i="1"/>
  <c r="M123" i="1"/>
  <c r="K123" i="1"/>
  <c r="I123" i="1"/>
  <c r="F123" i="1"/>
  <c r="G123" i="1" s="1"/>
  <c r="L123" i="1" s="1"/>
  <c r="E123" i="1"/>
  <c r="AD122" i="1"/>
  <c r="AC122" i="1"/>
  <c r="AA122" i="1"/>
  <c r="Z122" i="1"/>
  <c r="W122" i="1"/>
  <c r="X122" i="1" s="1"/>
  <c r="N122" i="1"/>
  <c r="M122" i="1"/>
  <c r="L122" i="1"/>
  <c r="K122" i="1"/>
  <c r="I122" i="1"/>
  <c r="E122" i="1"/>
  <c r="F122" i="1" s="1"/>
  <c r="G122" i="1" s="1"/>
  <c r="AF121" i="1"/>
  <c r="AC121" i="1"/>
  <c r="AD121" i="1" s="1"/>
  <c r="AA121" i="1"/>
  <c r="Z121" i="1"/>
  <c r="X121" i="1"/>
  <c r="W121" i="1"/>
  <c r="P121" i="1"/>
  <c r="N121" i="1"/>
  <c r="M121" i="1"/>
  <c r="K121" i="1"/>
  <c r="I121" i="1"/>
  <c r="E121" i="1"/>
  <c r="F121" i="1" s="1"/>
  <c r="G121" i="1" s="1"/>
  <c r="L121" i="1" s="1"/>
  <c r="AD120" i="1"/>
  <c r="AC120" i="1"/>
  <c r="Z120" i="1"/>
  <c r="AA120" i="1" s="1"/>
  <c r="X120" i="1"/>
  <c r="W120" i="1"/>
  <c r="N120" i="1"/>
  <c r="M120" i="1"/>
  <c r="K120" i="1"/>
  <c r="I120" i="1"/>
  <c r="E120" i="1"/>
  <c r="F120" i="1" s="1"/>
  <c r="G120" i="1" s="1"/>
  <c r="L120" i="1" s="1"/>
  <c r="AC119" i="1"/>
  <c r="AD119" i="1" s="1"/>
  <c r="AA119" i="1"/>
  <c r="Z119" i="1"/>
  <c r="W119" i="1"/>
  <c r="X119" i="1" s="1"/>
  <c r="N119" i="1"/>
  <c r="M119" i="1"/>
  <c r="K119" i="1"/>
  <c r="I119" i="1"/>
  <c r="E119" i="1"/>
  <c r="F119" i="1" s="1"/>
  <c r="G119" i="1" s="1"/>
  <c r="L119" i="1" s="1"/>
  <c r="AC118" i="1"/>
  <c r="AD118" i="1" s="1"/>
  <c r="Z118" i="1"/>
  <c r="AA118" i="1" s="1"/>
  <c r="X118" i="1"/>
  <c r="W118" i="1"/>
  <c r="N118" i="1"/>
  <c r="M118" i="1"/>
  <c r="K118" i="1"/>
  <c r="I118" i="1"/>
  <c r="F118" i="1"/>
  <c r="G118" i="1" s="1"/>
  <c r="L118" i="1" s="1"/>
  <c r="E118" i="1"/>
  <c r="AC117" i="1"/>
  <c r="AD117" i="1" s="1"/>
  <c r="Z117" i="1"/>
  <c r="AA117" i="1" s="1"/>
  <c r="W117" i="1"/>
  <c r="X117" i="1" s="1"/>
  <c r="N117" i="1"/>
  <c r="M117" i="1"/>
  <c r="L117" i="1"/>
  <c r="K117" i="1"/>
  <c r="I117" i="1"/>
  <c r="E117" i="1"/>
  <c r="F117" i="1" s="1"/>
  <c r="G117" i="1" s="1"/>
  <c r="AD116" i="1"/>
  <c r="AC116" i="1"/>
  <c r="Z116" i="1"/>
  <c r="AA116" i="1" s="1"/>
  <c r="W116" i="1"/>
  <c r="X116" i="1" s="1"/>
  <c r="N116" i="1"/>
  <c r="M116" i="1"/>
  <c r="K116" i="1"/>
  <c r="I116" i="1"/>
  <c r="E116" i="1"/>
  <c r="F116" i="1" s="1"/>
  <c r="G116" i="1" s="1"/>
  <c r="L116" i="1" s="1"/>
  <c r="AF115" i="1"/>
  <c r="AC115" i="1"/>
  <c r="AD115" i="1" s="1"/>
  <c r="Z115" i="1"/>
  <c r="AA115" i="1" s="1"/>
  <c r="X115" i="1"/>
  <c r="W115" i="1"/>
  <c r="P115" i="1"/>
  <c r="N115" i="1"/>
  <c r="M115" i="1"/>
  <c r="K115" i="1"/>
  <c r="I115" i="1"/>
  <c r="E115" i="1"/>
  <c r="F115" i="1" s="1"/>
  <c r="G115" i="1" s="1"/>
  <c r="L115" i="1" s="1"/>
  <c r="AF114" i="1"/>
  <c r="AC114" i="1"/>
  <c r="AD114" i="1" s="1"/>
  <c r="Z114" i="1"/>
  <c r="AA114" i="1" s="1"/>
  <c r="X114" i="1"/>
  <c r="W114" i="1"/>
  <c r="P114" i="1"/>
  <c r="N114" i="1"/>
  <c r="M114" i="1"/>
  <c r="K114" i="1"/>
  <c r="I114" i="1"/>
  <c r="E114" i="1"/>
  <c r="F114" i="1" s="1"/>
  <c r="G114" i="1" s="1"/>
  <c r="L114" i="1" s="1"/>
  <c r="AF113" i="1"/>
  <c r="AC113" i="1"/>
  <c r="AD113" i="1" s="1"/>
  <c r="Z113" i="1"/>
  <c r="AA113" i="1" s="1"/>
  <c r="X113" i="1"/>
  <c r="W113" i="1"/>
  <c r="P113" i="1"/>
  <c r="N113" i="1"/>
  <c r="M113" i="1"/>
  <c r="K113" i="1"/>
  <c r="I113" i="1"/>
  <c r="E113" i="1"/>
  <c r="F113" i="1" s="1"/>
  <c r="G113" i="1" s="1"/>
  <c r="L113" i="1" s="1"/>
  <c r="AF112" i="1"/>
  <c r="AC112" i="1"/>
  <c r="AD112" i="1" s="1"/>
  <c r="Z112" i="1"/>
  <c r="AA112" i="1" s="1"/>
  <c r="W112" i="1"/>
  <c r="X112" i="1" s="1"/>
  <c r="P112" i="1"/>
  <c r="N112" i="1"/>
  <c r="M112" i="1"/>
  <c r="K112" i="1"/>
  <c r="I112" i="1"/>
  <c r="F112" i="1"/>
  <c r="G112" i="1" s="1"/>
  <c r="L112" i="1" s="1"/>
  <c r="E112" i="1"/>
  <c r="AF111" i="1"/>
  <c r="AC111" i="1"/>
  <c r="AD111" i="1" s="1"/>
  <c r="Z111" i="1"/>
  <c r="AA111" i="1" s="1"/>
  <c r="X111" i="1"/>
  <c r="W111" i="1"/>
  <c r="P111" i="1"/>
  <c r="N111" i="1"/>
  <c r="M111" i="1"/>
  <c r="K111" i="1"/>
  <c r="I111" i="1"/>
  <c r="E111" i="1"/>
  <c r="F111" i="1" s="1"/>
  <c r="G111" i="1" s="1"/>
  <c r="L111" i="1" s="1"/>
  <c r="AC110" i="1"/>
  <c r="AD110" i="1" s="1"/>
  <c r="AA110" i="1"/>
  <c r="Z110" i="1"/>
  <c r="W110" i="1"/>
  <c r="X110" i="1" s="1"/>
  <c r="N110" i="1"/>
  <c r="M110" i="1"/>
  <c r="K110" i="1"/>
  <c r="I110" i="1"/>
  <c r="F110" i="1"/>
  <c r="G110" i="1" s="1"/>
  <c r="L110" i="1" s="1"/>
  <c r="E110" i="1"/>
  <c r="AF109" i="1"/>
  <c r="AD109" i="1"/>
  <c r="AC109" i="1"/>
  <c r="Z109" i="1"/>
  <c r="AA109" i="1" s="1"/>
  <c r="W109" i="1"/>
  <c r="X109" i="1" s="1"/>
  <c r="P109" i="1"/>
  <c r="N109" i="1"/>
  <c r="M109" i="1"/>
  <c r="K109" i="1"/>
  <c r="I109" i="1"/>
  <c r="F109" i="1"/>
  <c r="G109" i="1" s="1"/>
  <c r="L109" i="1" s="1"/>
  <c r="E109" i="1"/>
  <c r="AF108" i="1"/>
  <c r="AD108" i="1"/>
  <c r="AC108" i="1"/>
  <c r="Z108" i="1"/>
  <c r="AA108" i="1" s="1"/>
  <c r="W108" i="1"/>
  <c r="X108" i="1" s="1"/>
  <c r="P108" i="1"/>
  <c r="N108" i="1"/>
  <c r="M108" i="1"/>
  <c r="K108" i="1"/>
  <c r="I108" i="1"/>
  <c r="F108" i="1"/>
  <c r="G108" i="1" s="1"/>
  <c r="L108" i="1" s="1"/>
  <c r="E108" i="1"/>
  <c r="AC107" i="1"/>
  <c r="AD107" i="1" s="1"/>
  <c r="Z107" i="1"/>
  <c r="AA107" i="1" s="1"/>
  <c r="X107" i="1"/>
  <c r="W107" i="1"/>
  <c r="N107" i="1"/>
  <c r="M107" i="1"/>
  <c r="K107" i="1"/>
  <c r="I107" i="1"/>
  <c r="F107" i="1"/>
  <c r="G107" i="1" s="1"/>
  <c r="L107" i="1" s="1"/>
  <c r="E107" i="1"/>
  <c r="AF106" i="1"/>
  <c r="AD106" i="1"/>
  <c r="AC106" i="1"/>
  <c r="AA106" i="1"/>
  <c r="Z106" i="1"/>
  <c r="W106" i="1"/>
  <c r="X106" i="1" s="1"/>
  <c r="P106" i="1"/>
  <c r="N106" i="1"/>
  <c r="M106" i="1"/>
  <c r="L106" i="1"/>
  <c r="K106" i="1"/>
  <c r="I106" i="1"/>
  <c r="F106" i="1"/>
  <c r="G106" i="1" s="1"/>
  <c r="E106" i="1"/>
  <c r="AD105" i="1"/>
  <c r="AC105" i="1"/>
  <c r="Z105" i="1"/>
  <c r="AA105" i="1" s="1"/>
  <c r="W105" i="1"/>
  <c r="X105" i="1" s="1"/>
  <c r="N105" i="1"/>
  <c r="M105" i="1"/>
  <c r="K105" i="1"/>
  <c r="I105" i="1"/>
  <c r="E105" i="1"/>
  <c r="F105" i="1" s="1"/>
  <c r="G105" i="1" s="1"/>
  <c r="L105" i="1" s="1"/>
  <c r="AD104" i="1"/>
  <c r="AC104" i="1"/>
  <c r="Z104" i="1"/>
  <c r="AA104" i="1" s="1"/>
  <c r="X104" i="1"/>
  <c r="W104" i="1"/>
  <c r="N104" i="1"/>
  <c r="M104" i="1"/>
  <c r="K104" i="1"/>
  <c r="I104" i="1"/>
  <c r="F104" i="1"/>
  <c r="G104" i="1" s="1"/>
  <c r="L104" i="1" s="1"/>
  <c r="E104" i="1"/>
  <c r="AF103" i="1"/>
  <c r="AC103" i="1"/>
  <c r="AD103" i="1" s="1"/>
  <c r="Z103" i="1"/>
  <c r="AA103" i="1" s="1"/>
  <c r="W103" i="1"/>
  <c r="X103" i="1" s="1"/>
  <c r="P103" i="1"/>
  <c r="N103" i="1"/>
  <c r="M103" i="1"/>
  <c r="K103" i="1"/>
  <c r="I103" i="1"/>
  <c r="E103" i="1"/>
  <c r="F103" i="1" s="1"/>
  <c r="G103" i="1" s="1"/>
  <c r="L103" i="1" s="1"/>
  <c r="AF102" i="1"/>
  <c r="AC102" i="1"/>
  <c r="AD102" i="1" s="1"/>
  <c r="Z102" i="1"/>
  <c r="AA102" i="1" s="1"/>
  <c r="X102" i="1"/>
  <c r="W102" i="1"/>
  <c r="P102" i="1"/>
  <c r="N102" i="1"/>
  <c r="M102" i="1"/>
  <c r="L102" i="1"/>
  <c r="K102" i="1"/>
  <c r="I102" i="1"/>
  <c r="G102" i="1"/>
  <c r="F102" i="1"/>
  <c r="E102" i="1"/>
  <c r="AC101" i="1"/>
  <c r="AD101" i="1" s="1"/>
  <c r="AA101" i="1"/>
  <c r="Z101" i="1"/>
  <c r="W101" i="1"/>
  <c r="X101" i="1" s="1"/>
  <c r="N101" i="1"/>
  <c r="M101" i="1"/>
  <c r="K101" i="1"/>
  <c r="I101" i="1"/>
  <c r="E101" i="1"/>
  <c r="F101" i="1" s="1"/>
  <c r="G101" i="1" s="1"/>
  <c r="L101" i="1" s="1"/>
  <c r="AF100" i="1"/>
  <c r="AD100" i="1"/>
  <c r="AC100" i="1"/>
  <c r="Z100" i="1"/>
  <c r="AA100" i="1" s="1"/>
  <c r="W100" i="1"/>
  <c r="X100" i="1" s="1"/>
  <c r="P100" i="1"/>
  <c r="N100" i="1"/>
  <c r="M100" i="1"/>
  <c r="K100" i="1"/>
  <c r="I100" i="1"/>
  <c r="F100" i="1"/>
  <c r="G100" i="1" s="1"/>
  <c r="L100" i="1" s="1"/>
  <c r="E100" i="1"/>
  <c r="AF99" i="1"/>
  <c r="AD99" i="1"/>
  <c r="AC99" i="1"/>
  <c r="Z99" i="1"/>
  <c r="AA99" i="1" s="1"/>
  <c r="W99" i="1"/>
  <c r="X99" i="1" s="1"/>
  <c r="P99" i="1"/>
  <c r="N99" i="1"/>
  <c r="M99" i="1"/>
  <c r="K99" i="1"/>
  <c r="I99" i="1"/>
  <c r="E99" i="1"/>
  <c r="F99" i="1" s="1"/>
  <c r="G99" i="1" s="1"/>
  <c r="L99" i="1" s="1"/>
  <c r="AC98" i="1"/>
  <c r="AD98" i="1" s="1"/>
  <c r="Z98" i="1"/>
  <c r="AA98" i="1" s="1"/>
  <c r="X98" i="1"/>
  <c r="W98" i="1"/>
  <c r="N98" i="1"/>
  <c r="M98" i="1"/>
  <c r="L98" i="1"/>
  <c r="K98" i="1"/>
  <c r="I98" i="1"/>
  <c r="F98" i="1"/>
  <c r="G98" i="1" s="1"/>
  <c r="E98" i="1"/>
  <c r="AF97" i="1"/>
  <c r="AC97" i="1"/>
  <c r="AD97" i="1" s="1"/>
  <c r="AA97" i="1"/>
  <c r="Z97" i="1"/>
  <c r="W97" i="1"/>
  <c r="X97" i="1" s="1"/>
  <c r="P97" i="1"/>
  <c r="N97" i="1"/>
  <c r="M97" i="1"/>
  <c r="L97" i="1"/>
  <c r="K97" i="1"/>
  <c r="I97" i="1"/>
  <c r="F97" i="1"/>
  <c r="G97" i="1" s="1"/>
  <c r="E97" i="1"/>
  <c r="AD96" i="1"/>
  <c r="AC96" i="1"/>
  <c r="Z96" i="1"/>
  <c r="AA96" i="1" s="1"/>
  <c r="W96" i="1"/>
  <c r="X96" i="1" s="1"/>
  <c r="N96" i="1"/>
  <c r="M96" i="1"/>
  <c r="K96" i="1"/>
  <c r="I96" i="1"/>
  <c r="E96" i="1"/>
  <c r="F96" i="1" s="1"/>
  <c r="G96" i="1" s="1"/>
  <c r="L96" i="1" s="1"/>
  <c r="AF95" i="1"/>
  <c r="AC95" i="1"/>
  <c r="AD95" i="1" s="1"/>
  <c r="Z95" i="1"/>
  <c r="AA95" i="1" s="1"/>
  <c r="X95" i="1"/>
  <c r="W95" i="1"/>
  <c r="P95" i="1"/>
  <c r="N95" i="1"/>
  <c r="M95" i="1"/>
  <c r="L95" i="1"/>
  <c r="K95" i="1"/>
  <c r="I95" i="1"/>
  <c r="G95" i="1"/>
  <c r="E95" i="1"/>
  <c r="F95" i="1" s="1"/>
  <c r="AF94" i="1"/>
  <c r="AC94" i="1"/>
  <c r="AD94" i="1" s="1"/>
  <c r="Z94" i="1"/>
  <c r="AA94" i="1" s="1"/>
  <c r="X94" i="1"/>
  <c r="W94" i="1"/>
  <c r="P94" i="1"/>
  <c r="N94" i="1"/>
  <c r="M94" i="1"/>
  <c r="K94" i="1"/>
  <c r="I94" i="1"/>
  <c r="E94" i="1"/>
  <c r="F94" i="1" s="1"/>
  <c r="G94" i="1" s="1"/>
  <c r="L94" i="1" s="1"/>
  <c r="AF93" i="1"/>
  <c r="AC93" i="1"/>
  <c r="AD93" i="1" s="1"/>
  <c r="Z93" i="1"/>
  <c r="AA93" i="1" s="1"/>
  <c r="X93" i="1"/>
  <c r="W93" i="1"/>
  <c r="P93" i="1"/>
  <c r="N93" i="1"/>
  <c r="M93" i="1"/>
  <c r="K93" i="1"/>
  <c r="I93" i="1"/>
  <c r="E93" i="1"/>
  <c r="F93" i="1" s="1"/>
  <c r="G93" i="1" s="1"/>
  <c r="L93" i="1" s="1"/>
  <c r="AF92" i="1"/>
  <c r="AC92" i="1"/>
  <c r="AD92" i="1" s="1"/>
  <c r="AA92" i="1"/>
  <c r="Z92" i="1"/>
  <c r="X92" i="1"/>
  <c r="W92" i="1"/>
  <c r="P92" i="1"/>
  <c r="N92" i="1"/>
  <c r="M92" i="1"/>
  <c r="K92" i="1"/>
  <c r="I92" i="1"/>
  <c r="E92" i="1"/>
  <c r="F92" i="1" s="1"/>
  <c r="G92" i="1" s="1"/>
  <c r="L92" i="1" s="1"/>
  <c r="AF91" i="1"/>
  <c r="AC91" i="1"/>
  <c r="AD91" i="1" s="1"/>
  <c r="Z91" i="1"/>
  <c r="AA91" i="1" s="1"/>
  <c r="X91" i="1"/>
  <c r="W91" i="1"/>
  <c r="N91" i="1"/>
  <c r="M91" i="1"/>
  <c r="K91" i="1"/>
  <c r="I91" i="1"/>
  <c r="F91" i="1"/>
  <c r="G91" i="1" s="1"/>
  <c r="L91" i="1" s="1"/>
  <c r="E91" i="1"/>
  <c r="AF90" i="1"/>
  <c r="AD90" i="1"/>
  <c r="AC90" i="1"/>
  <c r="Z90" i="1"/>
  <c r="AA90" i="1" s="1"/>
  <c r="W90" i="1"/>
  <c r="X90" i="1" s="1"/>
  <c r="N90" i="1"/>
  <c r="M90" i="1"/>
  <c r="K90" i="1"/>
  <c r="I90" i="1"/>
  <c r="E90" i="1"/>
  <c r="F90" i="1" s="1"/>
  <c r="G90" i="1" s="1"/>
  <c r="L90" i="1" s="1"/>
  <c r="AC89" i="1"/>
  <c r="AD89" i="1" s="1"/>
  <c r="AA89" i="1"/>
  <c r="Z89" i="1"/>
  <c r="W89" i="1"/>
  <c r="X89" i="1" s="1"/>
  <c r="N89" i="1"/>
  <c r="M89" i="1"/>
  <c r="K89" i="1"/>
  <c r="I89" i="1"/>
  <c r="F89" i="1"/>
  <c r="G89" i="1" s="1"/>
  <c r="L89" i="1" s="1"/>
  <c r="E89" i="1"/>
  <c r="AF88" i="1"/>
  <c r="AD88" i="1"/>
  <c r="AC88" i="1"/>
  <c r="Z88" i="1"/>
  <c r="AA88" i="1" s="1"/>
  <c r="W88" i="1"/>
  <c r="X88" i="1" s="1"/>
  <c r="P88" i="1"/>
  <c r="N88" i="1"/>
  <c r="M88" i="1"/>
  <c r="K88" i="1"/>
  <c r="I88" i="1"/>
  <c r="E88" i="1"/>
  <c r="F88" i="1" s="1"/>
  <c r="G88" i="1" s="1"/>
  <c r="L88" i="1" s="1"/>
  <c r="AF87" i="1"/>
  <c r="AD87" i="1"/>
  <c r="AC87" i="1"/>
  <c r="Z87" i="1"/>
  <c r="AA87" i="1" s="1"/>
  <c r="W87" i="1"/>
  <c r="X87" i="1" s="1"/>
  <c r="P87" i="1"/>
  <c r="N87" i="1"/>
  <c r="M87" i="1"/>
  <c r="K87" i="1"/>
  <c r="I87" i="1"/>
  <c r="E87" i="1"/>
  <c r="F87" i="1" s="1"/>
  <c r="G87" i="1" s="1"/>
  <c r="L87" i="1" s="1"/>
  <c r="AF86" i="1"/>
  <c r="AD86" i="1"/>
  <c r="AC86" i="1"/>
  <c r="AA86" i="1"/>
  <c r="Z86" i="1"/>
  <c r="W86" i="1"/>
  <c r="X86" i="1" s="1"/>
  <c r="P86" i="1"/>
  <c r="N86" i="1"/>
  <c r="M86" i="1"/>
  <c r="K86" i="1"/>
  <c r="I86" i="1"/>
  <c r="F86" i="1"/>
  <c r="G86" i="1" s="1"/>
  <c r="L86" i="1" s="1"/>
  <c r="E86" i="1"/>
  <c r="AF85" i="1"/>
  <c r="AD85" i="1"/>
  <c r="AC85" i="1"/>
  <c r="AA85" i="1"/>
  <c r="Z85" i="1"/>
  <c r="X85" i="1"/>
  <c r="N85" i="1"/>
  <c r="M85" i="1"/>
  <c r="K85" i="1"/>
  <c r="I85" i="1"/>
  <c r="G85" i="1"/>
  <c r="L85" i="1" s="1"/>
  <c r="F85" i="1"/>
  <c r="E85" i="1"/>
  <c r="AF84" i="1"/>
  <c r="AD84" i="1"/>
  <c r="AC84" i="1"/>
  <c r="AA84" i="1"/>
  <c r="Z84" i="1"/>
  <c r="X84" i="1"/>
  <c r="N84" i="1"/>
  <c r="M84" i="1"/>
  <c r="K84" i="1"/>
  <c r="I84" i="1"/>
  <c r="E84" i="1"/>
  <c r="F84" i="1" s="1"/>
  <c r="G84" i="1" s="1"/>
  <c r="L84" i="1" s="1"/>
  <c r="AF83" i="1"/>
  <c r="AC83" i="1"/>
  <c r="AD83" i="1" s="1"/>
  <c r="Z83" i="1"/>
  <c r="AA83" i="1" s="1"/>
  <c r="X83" i="1"/>
  <c r="P83" i="1"/>
  <c r="N83" i="1"/>
  <c r="M83" i="1"/>
  <c r="K83" i="1"/>
  <c r="I83" i="1"/>
  <c r="F83" i="1"/>
  <c r="G83" i="1" s="1"/>
  <c r="L83" i="1" s="1"/>
  <c r="E83" i="1"/>
  <c r="AF82" i="1"/>
  <c r="AD82" i="1"/>
  <c r="AC82" i="1"/>
  <c r="AA82" i="1"/>
  <c r="Z82" i="1"/>
  <c r="X82" i="1"/>
  <c r="P82" i="1"/>
  <c r="N82" i="1"/>
  <c r="M82" i="1"/>
  <c r="K82" i="1"/>
  <c r="I82" i="1"/>
  <c r="F82" i="1"/>
  <c r="G82" i="1" s="1"/>
  <c r="L82" i="1" s="1"/>
  <c r="AF81" i="1"/>
  <c r="AC81" i="1"/>
  <c r="AD81" i="1" s="1"/>
  <c r="AA81" i="1"/>
  <c r="Z81" i="1"/>
  <c r="X81" i="1"/>
  <c r="P81" i="1"/>
  <c r="N81" i="1"/>
  <c r="M81" i="1"/>
  <c r="K81" i="1"/>
  <c r="I81" i="1"/>
  <c r="F81" i="1"/>
  <c r="G81" i="1" s="1"/>
  <c r="L81" i="1" s="1"/>
  <c r="AF80" i="1"/>
  <c r="AC80" i="1"/>
  <c r="AD80" i="1" s="1"/>
  <c r="Z80" i="1"/>
  <c r="AA80" i="1" s="1"/>
  <c r="X80" i="1"/>
  <c r="P80" i="1"/>
  <c r="N80" i="1"/>
  <c r="M80" i="1"/>
  <c r="K80" i="1"/>
  <c r="I80" i="1"/>
  <c r="F80" i="1"/>
  <c r="G80" i="1" s="1"/>
  <c r="L80" i="1" s="1"/>
  <c r="AF79" i="1"/>
  <c r="AD79" i="1"/>
  <c r="AC79" i="1"/>
  <c r="Z79" i="1"/>
  <c r="AA79" i="1" s="1"/>
  <c r="X79" i="1"/>
  <c r="P79" i="1"/>
  <c r="N79" i="1"/>
  <c r="M79" i="1"/>
  <c r="K79" i="1"/>
  <c r="I79" i="1"/>
  <c r="G79" i="1"/>
  <c r="L79" i="1" s="1"/>
  <c r="F79" i="1"/>
  <c r="AF78" i="1"/>
  <c r="AD78" i="1"/>
  <c r="AC78" i="1"/>
  <c r="AA78" i="1"/>
  <c r="Z78" i="1"/>
  <c r="X78" i="1"/>
  <c r="P78" i="1"/>
  <c r="N78" i="1"/>
  <c r="M78" i="1"/>
  <c r="L78" i="1"/>
  <c r="K78" i="1"/>
  <c r="I78" i="1"/>
  <c r="G78" i="1"/>
  <c r="F78" i="1"/>
  <c r="AF77" i="1"/>
  <c r="AC77" i="1"/>
  <c r="AD77" i="1" s="1"/>
  <c r="AA77" i="1"/>
  <c r="Z77" i="1"/>
  <c r="X77" i="1"/>
  <c r="P77" i="1"/>
  <c r="N77" i="1"/>
  <c r="M77" i="1"/>
  <c r="K77" i="1"/>
  <c r="I77" i="1"/>
  <c r="F77" i="1"/>
  <c r="G77" i="1" s="1"/>
  <c r="L77" i="1" s="1"/>
  <c r="AF76" i="1"/>
  <c r="AD76" i="1"/>
  <c r="AC76" i="1"/>
  <c r="Z76" i="1"/>
  <c r="AA76" i="1" s="1"/>
  <c r="X76" i="1"/>
  <c r="P76" i="1"/>
  <c r="N76" i="1"/>
  <c r="M76" i="1"/>
  <c r="L76" i="1"/>
  <c r="K76" i="1"/>
  <c r="I76" i="1"/>
  <c r="G76" i="1"/>
  <c r="F76" i="1"/>
  <c r="AF75" i="1"/>
  <c r="AD75" i="1"/>
  <c r="AC75" i="1"/>
  <c r="Z75" i="1"/>
  <c r="AA75" i="1" s="1"/>
  <c r="X75" i="1"/>
  <c r="P75" i="1"/>
  <c r="AF74" i="1"/>
  <c r="AC74" i="1"/>
  <c r="AD74" i="1" s="1"/>
  <c r="AA74" i="1"/>
  <c r="Z74" i="1"/>
  <c r="X74" i="1"/>
  <c r="P74" i="1"/>
  <c r="AF73" i="1"/>
  <c r="AD73" i="1"/>
  <c r="AC73" i="1"/>
  <c r="Z73" i="1"/>
  <c r="AA73" i="1" s="1"/>
  <c r="X73" i="1"/>
  <c r="P73" i="1"/>
  <c r="AF72" i="1"/>
  <c r="AD72" i="1"/>
  <c r="AC72" i="1"/>
  <c r="Z72" i="1"/>
  <c r="AA72" i="1" s="1"/>
  <c r="X72" i="1"/>
  <c r="P72" i="1"/>
  <c r="N72" i="1"/>
  <c r="M72" i="1"/>
  <c r="K72" i="1"/>
  <c r="I72" i="1"/>
  <c r="F72" i="1"/>
  <c r="G72" i="1" s="1"/>
  <c r="L72" i="1" s="1"/>
  <c r="AF71" i="1"/>
  <c r="AD71" i="1"/>
  <c r="AC71" i="1"/>
  <c r="AA71" i="1"/>
  <c r="Z71" i="1"/>
  <c r="X71" i="1"/>
  <c r="P71" i="1"/>
  <c r="N71" i="1"/>
  <c r="M71" i="1"/>
  <c r="K71" i="1"/>
  <c r="I71" i="1"/>
  <c r="G71" i="1"/>
  <c r="L71" i="1" s="1"/>
  <c r="F71" i="1"/>
  <c r="AF70" i="1"/>
  <c r="AC70" i="1"/>
  <c r="AD70" i="1" s="1"/>
  <c r="AA70" i="1"/>
  <c r="Z70" i="1"/>
  <c r="X70" i="1"/>
  <c r="P70" i="1"/>
  <c r="N70" i="1"/>
  <c r="M70" i="1"/>
  <c r="L70" i="1"/>
  <c r="K70" i="1"/>
  <c r="I70" i="1"/>
  <c r="F70" i="1"/>
  <c r="G70" i="1" s="1"/>
  <c r="AF69" i="1"/>
  <c r="AC69" i="1"/>
  <c r="AD69" i="1" s="1"/>
  <c r="AA69" i="1"/>
  <c r="Z69" i="1"/>
  <c r="X69" i="1"/>
  <c r="P69" i="1"/>
  <c r="N69" i="1"/>
  <c r="M69" i="1"/>
  <c r="K69" i="1"/>
  <c r="I69" i="1"/>
  <c r="G69" i="1"/>
  <c r="L69" i="1" s="1"/>
  <c r="F69" i="1"/>
  <c r="AF68" i="1"/>
  <c r="AD68" i="1"/>
  <c r="AC68" i="1"/>
  <c r="Z68" i="1"/>
  <c r="AA68" i="1" s="1"/>
  <c r="X68" i="1"/>
  <c r="P68" i="1"/>
  <c r="N68" i="1"/>
  <c r="M68" i="1"/>
  <c r="K68" i="1"/>
  <c r="I68" i="1"/>
  <c r="F68" i="1"/>
  <c r="G68" i="1" s="1"/>
  <c r="L68" i="1" s="1"/>
  <c r="AF67" i="1"/>
  <c r="AD67" i="1"/>
  <c r="AC67" i="1"/>
  <c r="Z67" i="1"/>
  <c r="AA67" i="1" s="1"/>
  <c r="X67" i="1"/>
  <c r="P67" i="1"/>
  <c r="N67" i="1"/>
  <c r="M67" i="1"/>
  <c r="K67" i="1"/>
  <c r="I67" i="1"/>
  <c r="G67" i="1"/>
  <c r="L67" i="1" s="1"/>
  <c r="F67" i="1"/>
  <c r="AF66" i="1"/>
  <c r="AD66" i="1"/>
  <c r="AC66" i="1"/>
  <c r="AA66" i="1"/>
  <c r="Z66" i="1"/>
  <c r="X66" i="1"/>
  <c r="P66" i="1"/>
  <c r="N66" i="1"/>
  <c r="M66" i="1"/>
  <c r="L66" i="1"/>
  <c r="K66" i="1"/>
  <c r="I66" i="1"/>
  <c r="F66" i="1"/>
  <c r="G66" i="1" s="1"/>
  <c r="AF65" i="1"/>
  <c r="AC65" i="1"/>
  <c r="AD65" i="1" s="1"/>
  <c r="Z65" i="1"/>
  <c r="AA65" i="1" s="1"/>
  <c r="X65" i="1"/>
  <c r="P65" i="1"/>
  <c r="N65" i="1"/>
  <c r="M65" i="1"/>
  <c r="K65" i="1"/>
  <c r="I65" i="1"/>
  <c r="F65" i="1"/>
  <c r="G65" i="1" s="1"/>
  <c r="L65" i="1" s="1"/>
  <c r="AF64" i="1"/>
  <c r="AD64" i="1"/>
  <c r="AC64" i="1"/>
  <c r="Z64" i="1"/>
  <c r="AA64" i="1" s="1"/>
  <c r="X64" i="1"/>
  <c r="P64" i="1"/>
  <c r="N64" i="1"/>
  <c r="M64" i="1"/>
  <c r="K64" i="1"/>
  <c r="I64" i="1"/>
  <c r="F64" i="1"/>
  <c r="G64" i="1" s="1"/>
  <c r="L64" i="1" s="1"/>
  <c r="AF63" i="1"/>
  <c r="AD63" i="1"/>
  <c r="AC63" i="1"/>
  <c r="AA63" i="1"/>
  <c r="Z63" i="1"/>
  <c r="X63" i="1"/>
  <c r="P63" i="1"/>
  <c r="N63" i="1"/>
  <c r="M63" i="1"/>
  <c r="K63" i="1"/>
  <c r="I63" i="1"/>
  <c r="G63" i="1"/>
  <c r="L63" i="1" s="1"/>
  <c r="F63" i="1"/>
  <c r="AF62" i="1"/>
  <c r="AC62" i="1"/>
  <c r="AD62" i="1" s="1"/>
  <c r="AA62" i="1"/>
  <c r="Z62" i="1"/>
  <c r="X62" i="1"/>
  <c r="P62" i="1"/>
  <c r="N62" i="1"/>
  <c r="M62" i="1"/>
  <c r="L62" i="1"/>
  <c r="K62" i="1"/>
  <c r="I62" i="1"/>
  <c r="F62" i="1"/>
  <c r="G62" i="1" s="1"/>
  <c r="AF61" i="1"/>
  <c r="AC61" i="1"/>
  <c r="AD61" i="1" s="1"/>
  <c r="AA61" i="1"/>
  <c r="Z61" i="1"/>
  <c r="X61" i="1"/>
  <c r="P61" i="1"/>
  <c r="N61" i="1"/>
  <c r="M61" i="1"/>
  <c r="K61" i="1"/>
  <c r="I61" i="1"/>
  <c r="F61" i="1"/>
  <c r="G61" i="1" s="1"/>
  <c r="L61" i="1" s="1"/>
  <c r="AF60" i="1"/>
  <c r="AC60" i="1"/>
  <c r="AD60" i="1" s="1"/>
  <c r="AA60" i="1"/>
  <c r="Z60" i="1"/>
  <c r="X60" i="1"/>
  <c r="P60" i="1"/>
  <c r="N60" i="1"/>
  <c r="M60" i="1"/>
  <c r="K60" i="1"/>
  <c r="I60" i="1"/>
  <c r="G60" i="1"/>
  <c r="L60" i="1" s="1"/>
  <c r="F60" i="1"/>
  <c r="AF59" i="1"/>
  <c r="AC59" i="1"/>
  <c r="AD59" i="1" s="1"/>
  <c r="Z59" i="1"/>
  <c r="AA59" i="1" s="1"/>
  <c r="X59" i="1"/>
  <c r="P59" i="1"/>
  <c r="N59" i="1"/>
  <c r="M59" i="1"/>
  <c r="K59" i="1"/>
  <c r="I59" i="1"/>
  <c r="F59" i="1"/>
  <c r="G59" i="1" s="1"/>
  <c r="L59" i="1" s="1"/>
  <c r="AF58" i="1"/>
  <c r="AD58" i="1"/>
  <c r="AC58" i="1"/>
  <c r="Z58" i="1"/>
  <c r="AA58" i="1" s="1"/>
  <c r="X58" i="1"/>
  <c r="P58" i="1"/>
  <c r="N58" i="1"/>
  <c r="M58" i="1"/>
  <c r="K58" i="1"/>
  <c r="I58" i="1"/>
  <c r="G58" i="1"/>
  <c r="L58" i="1" s="1"/>
  <c r="F58" i="1"/>
  <c r="AF57" i="1"/>
  <c r="AD57" i="1"/>
  <c r="AC57" i="1"/>
  <c r="AA57" i="1"/>
  <c r="Z57" i="1"/>
  <c r="X57" i="1"/>
  <c r="P57" i="1"/>
  <c r="N57" i="1"/>
  <c r="M57" i="1"/>
  <c r="K57" i="1"/>
  <c r="I57" i="1"/>
  <c r="F57" i="1"/>
  <c r="G57" i="1" s="1"/>
  <c r="L57" i="1" s="1"/>
  <c r="AF56" i="1"/>
  <c r="AC56" i="1"/>
  <c r="AD56" i="1" s="1"/>
  <c r="AA56" i="1"/>
  <c r="Z56" i="1"/>
  <c r="X56" i="1"/>
  <c r="P56" i="1"/>
  <c r="N56" i="1"/>
  <c r="M56" i="1"/>
  <c r="K56" i="1"/>
  <c r="I56" i="1"/>
  <c r="G56" i="1"/>
  <c r="L56" i="1" s="1"/>
  <c r="F56" i="1"/>
  <c r="AF55" i="1"/>
  <c r="AC55" i="1"/>
  <c r="AD55" i="1" s="1"/>
  <c r="Z55" i="1"/>
  <c r="AA55" i="1" s="1"/>
  <c r="X55" i="1"/>
  <c r="P55" i="1"/>
  <c r="N55" i="1"/>
  <c r="M55" i="1"/>
  <c r="K55" i="1"/>
  <c r="I55" i="1"/>
  <c r="F55" i="1"/>
  <c r="G55" i="1" s="1"/>
  <c r="L55" i="1" s="1"/>
  <c r="AF54" i="1"/>
  <c r="AD54" i="1"/>
  <c r="AC54" i="1"/>
  <c r="Z54" i="1"/>
  <c r="AA54" i="1" s="1"/>
  <c r="X54" i="1"/>
  <c r="P54" i="1"/>
  <c r="N54" i="1"/>
  <c r="M54" i="1"/>
  <c r="K54" i="1"/>
  <c r="I54" i="1"/>
  <c r="G54" i="1"/>
  <c r="L54" i="1" s="1"/>
  <c r="F54" i="1"/>
  <c r="AF53" i="1"/>
  <c r="AD53" i="1"/>
  <c r="AC53" i="1"/>
  <c r="AA53" i="1"/>
  <c r="Z53" i="1"/>
  <c r="X53" i="1"/>
  <c r="P53" i="1"/>
  <c r="N53" i="1"/>
  <c r="M53" i="1"/>
  <c r="K53" i="1"/>
  <c r="I53" i="1"/>
  <c r="F53" i="1"/>
  <c r="G53" i="1" s="1"/>
  <c r="L53" i="1" s="1"/>
  <c r="AF52" i="1"/>
  <c r="AC52" i="1"/>
  <c r="AD52" i="1" s="1"/>
  <c r="AA52" i="1"/>
  <c r="Z52" i="1"/>
  <c r="X52" i="1"/>
  <c r="P52" i="1"/>
  <c r="N52" i="1"/>
  <c r="M52" i="1"/>
  <c r="K52" i="1"/>
  <c r="I52" i="1"/>
  <c r="G52" i="1"/>
  <c r="L52" i="1" s="1"/>
  <c r="F52" i="1"/>
  <c r="AF51" i="1"/>
  <c r="AC51" i="1"/>
  <c r="AD51" i="1" s="1"/>
  <c r="Z51" i="1"/>
  <c r="AA51" i="1" s="1"/>
  <c r="X51" i="1"/>
  <c r="P51" i="1"/>
  <c r="N51" i="1"/>
  <c r="M51" i="1"/>
  <c r="K51" i="1"/>
  <c r="I51" i="1"/>
  <c r="F51" i="1"/>
  <c r="G51" i="1" s="1"/>
  <c r="L51" i="1" s="1"/>
  <c r="AF50" i="1"/>
  <c r="AD50" i="1"/>
  <c r="AC50" i="1"/>
  <c r="Z50" i="1"/>
  <c r="AA50" i="1" s="1"/>
  <c r="X50" i="1"/>
  <c r="P50" i="1"/>
  <c r="N50" i="1"/>
  <c r="M50" i="1"/>
  <c r="K50" i="1"/>
  <c r="I50" i="1"/>
  <c r="G50" i="1"/>
  <c r="L50" i="1" s="1"/>
  <c r="F50" i="1"/>
  <c r="AF49" i="1"/>
  <c r="AD49" i="1"/>
  <c r="AC49" i="1"/>
  <c r="AA49" i="1"/>
  <c r="Z49" i="1"/>
  <c r="X49" i="1"/>
  <c r="P49" i="1"/>
  <c r="N49" i="1"/>
  <c r="M49" i="1"/>
  <c r="K49" i="1"/>
  <c r="I49" i="1"/>
  <c r="F49" i="1"/>
  <c r="G49" i="1" s="1"/>
  <c r="L49" i="1" s="1"/>
  <c r="AF48" i="1"/>
  <c r="AC48" i="1"/>
  <c r="AD48" i="1" s="1"/>
  <c r="AA48" i="1"/>
  <c r="Z48" i="1"/>
  <c r="X48" i="1"/>
  <c r="P48" i="1"/>
  <c r="N48" i="1"/>
  <c r="M48" i="1"/>
  <c r="K48" i="1"/>
  <c r="I48" i="1"/>
  <c r="G48" i="1"/>
  <c r="L48" i="1" s="1"/>
  <c r="F48" i="1"/>
  <c r="AF47" i="1"/>
  <c r="AC47" i="1"/>
  <c r="AD47" i="1" s="1"/>
  <c r="Z47" i="1"/>
  <c r="AA47" i="1" s="1"/>
  <c r="X47" i="1"/>
  <c r="P47" i="1"/>
  <c r="N47" i="1"/>
  <c r="M47" i="1"/>
  <c r="K47" i="1"/>
  <c r="I47" i="1"/>
  <c r="F47" i="1"/>
  <c r="G47" i="1" s="1"/>
  <c r="L47" i="1" s="1"/>
  <c r="AF46" i="1"/>
  <c r="AD46" i="1"/>
  <c r="AC46" i="1"/>
  <c r="Z46" i="1"/>
  <c r="AA46" i="1" s="1"/>
  <c r="X46" i="1"/>
  <c r="P46" i="1"/>
  <c r="N46" i="1"/>
  <c r="M46" i="1"/>
  <c r="K46" i="1"/>
  <c r="I46" i="1"/>
  <c r="G46" i="1"/>
  <c r="L46" i="1" s="1"/>
  <c r="F46" i="1"/>
  <c r="AF45" i="1"/>
  <c r="AD45" i="1"/>
  <c r="AC45" i="1"/>
  <c r="AA45" i="1"/>
  <c r="Z45" i="1"/>
  <c r="X45" i="1"/>
  <c r="P45" i="1"/>
  <c r="N45" i="1"/>
  <c r="M45" i="1"/>
  <c r="K45" i="1"/>
  <c r="I45" i="1"/>
  <c r="F45" i="1"/>
  <c r="G45" i="1" s="1"/>
  <c r="L45" i="1" s="1"/>
  <c r="AF44" i="1"/>
  <c r="AC44" i="1"/>
  <c r="AD44" i="1" s="1"/>
  <c r="AA44" i="1"/>
  <c r="Z44" i="1"/>
  <c r="X44" i="1"/>
  <c r="P44" i="1"/>
  <c r="N44" i="1"/>
  <c r="M44" i="1"/>
  <c r="K44" i="1"/>
  <c r="I44" i="1"/>
  <c r="G44" i="1"/>
  <c r="L44" i="1" s="1"/>
  <c r="F44" i="1"/>
  <c r="E44" i="1"/>
  <c r="AF43" i="1"/>
  <c r="AD43" i="1"/>
  <c r="AC43" i="1"/>
  <c r="Z43" i="1"/>
  <c r="AA43" i="1" s="1"/>
  <c r="X43" i="1"/>
  <c r="P43" i="1"/>
  <c r="N43" i="1"/>
  <c r="M43" i="1"/>
  <c r="L43" i="1"/>
  <c r="K43" i="1"/>
  <c r="I43" i="1"/>
  <c r="G43" i="1"/>
  <c r="F43" i="1"/>
  <c r="AF42" i="1"/>
  <c r="AC42" i="1"/>
  <c r="AD42" i="1" s="1"/>
  <c r="AA42" i="1"/>
  <c r="Z42" i="1"/>
  <c r="X42" i="1"/>
  <c r="P42" i="1"/>
  <c r="N42" i="1"/>
  <c r="M42" i="1"/>
  <c r="K42" i="1"/>
  <c r="I42" i="1"/>
  <c r="F42" i="1"/>
  <c r="G42" i="1" s="1"/>
  <c r="L42" i="1" s="1"/>
  <c r="AF41" i="1"/>
  <c r="AD41" i="1"/>
  <c r="AC41" i="1"/>
  <c r="Z41" i="1"/>
  <c r="AA41" i="1" s="1"/>
  <c r="X41" i="1"/>
  <c r="P41" i="1"/>
  <c r="N41" i="1"/>
  <c r="M41" i="1"/>
  <c r="K41" i="1"/>
  <c r="I41" i="1"/>
  <c r="F41" i="1"/>
  <c r="G41" i="1" s="1"/>
  <c r="L41" i="1" s="1"/>
  <c r="AF40" i="1"/>
  <c r="AC40" i="1"/>
  <c r="AD40" i="1" s="1"/>
  <c r="AA40" i="1"/>
  <c r="Z40" i="1"/>
  <c r="X40" i="1"/>
  <c r="P40" i="1"/>
  <c r="N40" i="1"/>
  <c r="M40" i="1"/>
  <c r="L40" i="1"/>
  <c r="K40" i="1"/>
  <c r="I40" i="1"/>
  <c r="G40" i="1"/>
  <c r="F40" i="1"/>
  <c r="AF39" i="1"/>
  <c r="AD39" i="1"/>
  <c r="AC39" i="1"/>
  <c r="Z39" i="1"/>
  <c r="AA39" i="1" s="1"/>
  <c r="X39" i="1"/>
  <c r="P39" i="1"/>
  <c r="N39" i="1"/>
  <c r="M39" i="1"/>
  <c r="L39" i="1"/>
  <c r="K39" i="1"/>
  <c r="I39" i="1"/>
  <c r="G39" i="1"/>
  <c r="F39" i="1"/>
  <c r="AF38" i="1"/>
  <c r="AC38" i="1"/>
  <c r="AD38" i="1" s="1"/>
  <c r="AA38" i="1"/>
  <c r="Z38" i="1"/>
  <c r="X38" i="1"/>
  <c r="P38" i="1"/>
  <c r="N38" i="1"/>
  <c r="M38" i="1"/>
  <c r="K38" i="1"/>
  <c r="I38" i="1"/>
  <c r="F38" i="1"/>
  <c r="G38" i="1" s="1"/>
  <c r="L38" i="1" s="1"/>
  <c r="AF37" i="1"/>
  <c r="AD37" i="1"/>
  <c r="AC37" i="1"/>
  <c r="Z37" i="1"/>
  <c r="AA37" i="1" s="1"/>
  <c r="X37" i="1"/>
  <c r="P37" i="1"/>
  <c r="N37" i="1"/>
  <c r="M37" i="1"/>
  <c r="K37" i="1"/>
  <c r="I37" i="1"/>
  <c r="F37" i="1"/>
  <c r="G37" i="1" s="1"/>
  <c r="L37" i="1" s="1"/>
  <c r="AF36" i="1"/>
  <c r="AC36" i="1"/>
  <c r="AD36" i="1" s="1"/>
  <c r="AA36" i="1"/>
  <c r="Z36" i="1"/>
  <c r="X36" i="1"/>
  <c r="P36" i="1"/>
  <c r="N36" i="1"/>
  <c r="M36" i="1"/>
  <c r="L36" i="1"/>
  <c r="K36" i="1"/>
  <c r="I36" i="1"/>
  <c r="G36" i="1"/>
  <c r="F36" i="1"/>
  <c r="AF35" i="1"/>
  <c r="AD35" i="1"/>
  <c r="AC35" i="1"/>
  <c r="Z35" i="1"/>
  <c r="AA35" i="1" s="1"/>
  <c r="X35" i="1"/>
  <c r="P35" i="1"/>
  <c r="N35" i="1"/>
  <c r="M35" i="1"/>
  <c r="L35" i="1"/>
  <c r="K35" i="1"/>
  <c r="I35" i="1"/>
  <c r="G35" i="1"/>
  <c r="F35" i="1"/>
  <c r="AF34" i="1"/>
  <c r="AC34" i="1"/>
  <c r="AD34" i="1" s="1"/>
  <c r="AA34" i="1"/>
  <c r="Z34" i="1"/>
  <c r="X34" i="1"/>
  <c r="P34" i="1"/>
  <c r="N34" i="1"/>
  <c r="M34" i="1"/>
  <c r="K34" i="1"/>
  <c r="I34" i="1"/>
  <c r="F34" i="1"/>
  <c r="G34" i="1" s="1"/>
  <c r="L34" i="1" s="1"/>
  <c r="AF33" i="1"/>
  <c r="AD33" i="1"/>
  <c r="AC33" i="1"/>
  <c r="Z33" i="1"/>
  <c r="AA33" i="1" s="1"/>
  <c r="X33" i="1"/>
  <c r="P33" i="1"/>
  <c r="N33" i="1"/>
  <c r="M33" i="1"/>
  <c r="K33" i="1"/>
  <c r="I33" i="1"/>
  <c r="F33" i="1"/>
  <c r="G33" i="1" s="1"/>
  <c r="L33" i="1" s="1"/>
  <c r="AF32" i="1"/>
  <c r="AC32" i="1"/>
  <c r="AD32" i="1" s="1"/>
  <c r="AA32" i="1"/>
  <c r="Z32" i="1"/>
  <c r="X32" i="1"/>
  <c r="P32" i="1"/>
  <c r="N32" i="1"/>
  <c r="M32" i="1"/>
  <c r="L32" i="1"/>
  <c r="K32" i="1"/>
  <c r="I32" i="1"/>
  <c r="G32" i="1"/>
  <c r="F32" i="1"/>
  <c r="AF31" i="1"/>
  <c r="AD31" i="1"/>
  <c r="AC31" i="1"/>
  <c r="Z31" i="1"/>
  <c r="AA31" i="1" s="1"/>
  <c r="X31" i="1"/>
  <c r="P31" i="1"/>
  <c r="N31" i="1"/>
  <c r="M31" i="1"/>
  <c r="L31" i="1"/>
  <c r="K31" i="1"/>
  <c r="I31" i="1"/>
  <c r="G31" i="1"/>
  <c r="F31" i="1"/>
  <c r="AF30" i="1"/>
  <c r="AC30" i="1"/>
  <c r="AD30" i="1" s="1"/>
  <c r="AA30" i="1"/>
  <c r="Z30" i="1"/>
  <c r="X30" i="1"/>
  <c r="P30" i="1"/>
  <c r="N30" i="1"/>
  <c r="M30" i="1"/>
  <c r="K30" i="1"/>
  <c r="I30" i="1"/>
  <c r="F30" i="1"/>
  <c r="G30" i="1" s="1"/>
  <c r="L30" i="1" s="1"/>
  <c r="AF29" i="1"/>
  <c r="AD29" i="1"/>
  <c r="AC29" i="1"/>
  <c r="Z29" i="1"/>
  <c r="AA29" i="1" s="1"/>
  <c r="X29" i="1"/>
  <c r="P29" i="1"/>
  <c r="N29" i="1"/>
  <c r="M29" i="1"/>
  <c r="K29" i="1"/>
  <c r="I29" i="1"/>
  <c r="F29" i="1"/>
  <c r="G29" i="1" s="1"/>
  <c r="L29" i="1" s="1"/>
  <c r="AF28" i="1"/>
  <c r="AC28" i="1"/>
  <c r="AD28" i="1" s="1"/>
  <c r="AA28" i="1"/>
  <c r="Z28" i="1"/>
  <c r="X28" i="1"/>
  <c r="P28" i="1"/>
  <c r="N28" i="1"/>
  <c r="M28" i="1"/>
  <c r="L28" i="1"/>
  <c r="K28" i="1"/>
  <c r="I28" i="1"/>
  <c r="G28" i="1"/>
  <c r="F28" i="1"/>
  <c r="AF27" i="1"/>
  <c r="AD27" i="1"/>
  <c r="AC27" i="1"/>
  <c r="Z27" i="1"/>
  <c r="AA27" i="1" s="1"/>
  <c r="X27" i="1"/>
  <c r="P27" i="1"/>
  <c r="N27" i="1"/>
  <c r="M27" i="1"/>
  <c r="L27" i="1"/>
  <c r="K27" i="1"/>
  <c r="I27" i="1"/>
  <c r="G27" i="1"/>
  <c r="F27" i="1"/>
  <c r="AF26" i="1"/>
  <c r="AC26" i="1"/>
  <c r="AD26" i="1" s="1"/>
  <c r="AA26" i="1"/>
  <c r="Z26" i="1"/>
  <c r="X26" i="1"/>
  <c r="P26" i="1"/>
  <c r="N26" i="1"/>
  <c r="M26" i="1"/>
  <c r="K26" i="1"/>
  <c r="I26" i="1"/>
  <c r="F26" i="1"/>
  <c r="G26" i="1" s="1"/>
  <c r="L26" i="1" s="1"/>
  <c r="AF25" i="1"/>
  <c r="AD25" i="1"/>
  <c r="AC25" i="1"/>
  <c r="Z25" i="1"/>
  <c r="AA25" i="1" s="1"/>
  <c r="X25" i="1"/>
  <c r="P25" i="1"/>
  <c r="N25" i="1"/>
  <c r="M25" i="1"/>
  <c r="K25" i="1"/>
  <c r="I25" i="1"/>
  <c r="F25" i="1"/>
  <c r="G25" i="1" s="1"/>
  <c r="L25" i="1" s="1"/>
  <c r="AF24" i="1"/>
  <c r="AC24" i="1"/>
  <c r="AD24" i="1" s="1"/>
  <c r="AA24" i="1"/>
  <c r="Z24" i="1"/>
  <c r="X24" i="1"/>
  <c r="P24" i="1"/>
  <c r="N24" i="1"/>
  <c r="M24" i="1"/>
  <c r="L24" i="1"/>
  <c r="K24" i="1"/>
  <c r="I24" i="1"/>
  <c r="G24" i="1"/>
  <c r="F24" i="1"/>
  <c r="AF23" i="1"/>
  <c r="AD23" i="1"/>
  <c r="AC23" i="1"/>
  <c r="Z23" i="1"/>
  <c r="AA23" i="1" s="1"/>
  <c r="X23" i="1"/>
  <c r="P23" i="1"/>
  <c r="N23" i="1"/>
  <c r="M23" i="1"/>
  <c r="L23" i="1"/>
  <c r="K23" i="1"/>
  <c r="I23" i="1"/>
  <c r="G23" i="1"/>
  <c r="F23" i="1"/>
  <c r="AF22" i="1"/>
  <c r="AC22" i="1"/>
  <c r="AD22" i="1" s="1"/>
  <c r="AA22" i="1"/>
  <c r="Z22" i="1"/>
  <c r="X22" i="1"/>
  <c r="P22" i="1"/>
  <c r="N22" i="1"/>
  <c r="M22" i="1"/>
  <c r="K22" i="1"/>
  <c r="I22" i="1"/>
  <c r="F22" i="1"/>
  <c r="G22" i="1" s="1"/>
  <c r="L22" i="1" s="1"/>
  <c r="AF21" i="1"/>
  <c r="AD21" i="1"/>
  <c r="AC21" i="1"/>
  <c r="Z21" i="1"/>
  <c r="AA21" i="1" s="1"/>
  <c r="X21" i="1"/>
  <c r="P21" i="1"/>
  <c r="N21" i="1"/>
  <c r="M21" i="1"/>
  <c r="K21" i="1"/>
  <c r="I21" i="1"/>
  <c r="F21" i="1"/>
  <c r="G21" i="1" s="1"/>
  <c r="L21" i="1" s="1"/>
  <c r="AF20" i="1"/>
  <c r="AC20" i="1"/>
  <c r="AD20" i="1" s="1"/>
  <c r="AA20" i="1"/>
  <c r="Z20" i="1"/>
  <c r="X20" i="1"/>
  <c r="P20" i="1"/>
  <c r="N20" i="1"/>
  <c r="M20" i="1"/>
  <c r="L20" i="1"/>
  <c r="K20" i="1"/>
  <c r="I20" i="1"/>
  <c r="G20" i="1"/>
  <c r="F20" i="1"/>
  <c r="AF19" i="1"/>
  <c r="AD19" i="1"/>
  <c r="AC19" i="1"/>
  <c r="Z19" i="1"/>
  <c r="AA19" i="1" s="1"/>
  <c r="X19" i="1"/>
  <c r="P19" i="1"/>
  <c r="N19" i="1"/>
  <c r="M19" i="1"/>
  <c r="L19" i="1"/>
  <c r="K19" i="1"/>
  <c r="I19" i="1"/>
  <c r="G19" i="1"/>
  <c r="F19" i="1"/>
  <c r="E19" i="1"/>
  <c r="AF18" i="1"/>
  <c r="AC18" i="1"/>
  <c r="AD18" i="1" s="1"/>
  <c r="Z18" i="1"/>
  <c r="AA18" i="1" s="1"/>
  <c r="X18" i="1"/>
  <c r="N18" i="1"/>
  <c r="M18" i="1"/>
  <c r="K18" i="1"/>
  <c r="I18" i="1"/>
  <c r="E18" i="1"/>
  <c r="F18" i="1" s="1"/>
  <c r="G18" i="1" s="1"/>
  <c r="L18" i="1" s="1"/>
  <c r="AF17" i="1"/>
  <c r="AD17" i="1"/>
  <c r="AC17" i="1"/>
  <c r="Z17" i="1"/>
  <c r="AA17" i="1" s="1"/>
  <c r="X17" i="1"/>
  <c r="N17" i="1"/>
  <c r="M17" i="1"/>
  <c r="K17" i="1"/>
  <c r="I17" i="1"/>
  <c r="F17" i="1"/>
  <c r="G17" i="1" s="1"/>
  <c r="L17" i="1" s="1"/>
  <c r="E17" i="1"/>
  <c r="AF16" i="1"/>
  <c r="AD16" i="1"/>
  <c r="AC16" i="1"/>
  <c r="AA16" i="1"/>
  <c r="Z16" i="1"/>
  <c r="X16" i="1"/>
  <c r="N16" i="1"/>
  <c r="M16" i="1"/>
  <c r="K16" i="1"/>
  <c r="I16" i="1"/>
  <c r="E16" i="1"/>
  <c r="F16" i="1" s="1"/>
  <c r="G16" i="1" s="1"/>
  <c r="L16" i="1" s="1"/>
  <c r="AF15" i="1"/>
  <c r="AC15" i="1"/>
  <c r="AD15" i="1" s="1"/>
  <c r="AA15" i="1"/>
  <c r="Z15" i="1"/>
  <c r="X15" i="1"/>
  <c r="P15" i="1"/>
  <c r="N15" i="1"/>
  <c r="M15" i="1"/>
  <c r="K15" i="1"/>
  <c r="I15" i="1"/>
  <c r="G15" i="1"/>
  <c r="L15" i="1" s="1"/>
  <c r="F15" i="1"/>
  <c r="E15" i="1"/>
  <c r="AF14" i="1"/>
  <c r="AD14" i="1"/>
  <c r="AC14" i="1"/>
  <c r="Z14" i="1"/>
  <c r="AA14" i="1" s="1"/>
  <c r="X14" i="1"/>
  <c r="N14" i="1"/>
  <c r="M14" i="1"/>
  <c r="K14" i="1"/>
  <c r="I14" i="1"/>
  <c r="F14" i="1"/>
  <c r="G14" i="1" s="1"/>
  <c r="L14" i="1" s="1"/>
  <c r="AF13" i="1"/>
  <c r="AD13" i="1"/>
  <c r="AC13" i="1"/>
  <c r="Z13" i="1"/>
  <c r="AA13" i="1" s="1"/>
  <c r="X13" i="1"/>
  <c r="P13" i="1"/>
  <c r="N13" i="1"/>
  <c r="M13" i="1"/>
  <c r="K13" i="1"/>
  <c r="I13" i="1"/>
  <c r="E13" i="1"/>
  <c r="F13" i="1" s="1"/>
  <c r="G13" i="1" s="1"/>
  <c r="L13" i="1" s="1"/>
  <c r="AF12" i="1"/>
  <c r="AD12" i="1"/>
  <c r="AC12" i="1"/>
  <c r="Z12" i="1"/>
  <c r="AA12" i="1" s="1"/>
  <c r="X12" i="1"/>
  <c r="P12" i="1"/>
  <c r="N12" i="1"/>
  <c r="M12" i="1"/>
  <c r="K12" i="1"/>
  <c r="I12" i="1"/>
  <c r="F12" i="1"/>
  <c r="G12" i="1" s="1"/>
  <c r="L12" i="1" s="1"/>
  <c r="E12" i="1"/>
  <c r="AF11" i="1"/>
  <c r="AD11" i="1"/>
  <c r="AC11" i="1"/>
  <c r="AA11" i="1"/>
  <c r="Z11" i="1"/>
  <c r="X11" i="1"/>
  <c r="P11" i="1"/>
  <c r="N11" i="1"/>
  <c r="M11" i="1"/>
  <c r="K11" i="1"/>
  <c r="I11" i="1"/>
  <c r="E11" i="1"/>
  <c r="F11" i="1" s="1"/>
  <c r="G11" i="1" s="1"/>
  <c r="L11" i="1" s="1"/>
  <c r="AF10" i="1"/>
  <c r="AC10" i="1"/>
  <c r="AD10" i="1" s="1"/>
  <c r="AA10" i="1"/>
  <c r="Z10" i="1"/>
  <c r="X10" i="1"/>
  <c r="N10" i="1"/>
  <c r="M10" i="1"/>
  <c r="K10" i="1"/>
  <c r="I10" i="1"/>
  <c r="G10" i="1"/>
  <c r="L10" i="1" s="1"/>
  <c r="F10" i="1"/>
  <c r="E10" i="1"/>
  <c r="AF9" i="1"/>
  <c r="AD9" i="1"/>
  <c r="AC9" i="1"/>
  <c r="Z9" i="1"/>
  <c r="AA9" i="1" s="1"/>
  <c r="X9" i="1"/>
  <c r="P9" i="1"/>
  <c r="N9" i="1"/>
  <c r="M9" i="1"/>
  <c r="L9" i="1"/>
  <c r="K9" i="1"/>
  <c r="I9" i="1"/>
  <c r="G9" i="1"/>
  <c r="F9" i="1"/>
  <c r="AF8" i="1"/>
  <c r="AC8" i="1"/>
  <c r="AD8" i="1" s="1"/>
  <c r="AA8" i="1"/>
  <c r="Z8" i="1"/>
  <c r="X8" i="1"/>
  <c r="P8" i="1"/>
  <c r="N8" i="1"/>
  <c r="M8" i="1"/>
  <c r="K8" i="1"/>
  <c r="I8" i="1"/>
  <c r="F8" i="1"/>
  <c r="G8" i="1" s="1"/>
  <c r="L8" i="1" s="1"/>
  <c r="AF7" i="1"/>
  <c r="AD7" i="1"/>
  <c r="AC7" i="1"/>
  <c r="Z7" i="1"/>
  <c r="AA7" i="1" s="1"/>
  <c r="X7" i="1"/>
  <c r="P7" i="1"/>
  <c r="N7" i="1"/>
  <c r="M7" i="1"/>
  <c r="K7" i="1"/>
  <c r="I7" i="1"/>
  <c r="F7" i="1"/>
  <c r="G7" i="1" s="1"/>
  <c r="L7" i="1" s="1"/>
  <c r="AF6" i="1"/>
  <c r="AC6" i="1"/>
  <c r="AD6" i="1" s="1"/>
  <c r="AA6" i="1"/>
  <c r="Z6" i="1"/>
  <c r="X6" i="1"/>
  <c r="P6" i="1"/>
  <c r="N6" i="1"/>
  <c r="M6" i="1"/>
  <c r="K6" i="1"/>
  <c r="I6" i="1"/>
  <c r="E6" i="1"/>
  <c r="F6" i="1" s="1"/>
  <c r="G6" i="1" s="1"/>
  <c r="L6" i="1" s="1"/>
  <c r="BY78" i="2" l="1"/>
  <c r="EG80" i="2"/>
  <c r="EL80" i="2" s="1"/>
  <c r="DR90" i="2"/>
  <c r="CD78" i="2"/>
  <c r="DR78" i="2"/>
  <c r="FF78" i="2"/>
  <c r="BJ80" i="2"/>
  <c r="CX80" i="2"/>
  <c r="CI90" i="2"/>
  <c r="CN90" i="2" s="1"/>
  <c r="DW90" i="2"/>
  <c r="CX94" i="2"/>
  <c r="CN78" i="2"/>
  <c r="DH80" i="2"/>
  <c r="CS90" i="2"/>
  <c r="DC80" i="2"/>
  <c r="CS78" i="2"/>
  <c r="FU78" i="2"/>
  <c r="BY80" i="2"/>
  <c r="DM80" i="2"/>
  <c r="BJ90" i="2"/>
  <c r="CX90" i="2"/>
  <c r="EL90" i="2"/>
  <c r="CX78" i="2"/>
  <c r="DR80" i="2"/>
  <c r="DC90" i="2"/>
</calcChain>
</file>

<file path=xl/comments1.xml><?xml version="1.0" encoding="utf-8"?>
<comments xmlns="http://schemas.openxmlformats.org/spreadsheetml/2006/main">
  <authors>
    <author>Andreas Frömelt</author>
  </authors>
  <commentList>
    <comment ref="A5" authorId="0" shapeId="0">
      <text>
        <r>
          <rPr>
            <b/>
            <sz val="9"/>
            <color indexed="81"/>
            <rFont val="Tahoma"/>
            <family val="2"/>
          </rPr>
          <t>Andreas Frömelt:</t>
        </r>
        <r>
          <rPr>
            <sz val="9"/>
            <color indexed="81"/>
            <rFont val="Tahoma"/>
            <family val="2"/>
          </rPr>
          <t xml:space="preserve">
this name is used by the python-function habe_hh_preparer()</t>
        </r>
      </text>
    </comment>
    <comment ref="C5" authorId="0" shapeId="0">
      <text>
        <r>
          <rPr>
            <b/>
            <sz val="9"/>
            <color indexed="81"/>
            <rFont val="Tahoma"/>
            <family val="2"/>
          </rPr>
          <t>Andreas Frömelt:</t>
        </r>
        <r>
          <rPr>
            <sz val="9"/>
            <color indexed="81"/>
            <rFont val="Tahoma"/>
            <family val="2"/>
          </rPr>
          <t xml:space="preserve">
The name of this column is used by habe_hh_preparer-function</t>
        </r>
      </text>
    </comment>
    <comment ref="E5" authorId="0" shapeId="0">
      <text>
        <r>
          <rPr>
            <b/>
            <sz val="9"/>
            <color indexed="81"/>
            <rFont val="Tahoma"/>
            <family val="2"/>
          </rPr>
          <t>Andreas Frömelt:</t>
        </r>
        <r>
          <rPr>
            <sz val="9"/>
            <color indexed="81"/>
            <rFont val="Tahoma"/>
            <family val="2"/>
          </rPr>
          <t xml:space="preserve">
ATTENTION: this column name should not be changed --&gt; used by python</t>
        </r>
      </text>
    </comment>
    <comment ref="O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P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S5" authorId="0" shapeId="0">
      <text>
        <r>
          <rPr>
            <b/>
            <sz val="9"/>
            <color indexed="81"/>
            <rFont val="Tahoma"/>
            <family val="2"/>
          </rPr>
          <t>Andreas Frömelt:</t>
        </r>
        <r>
          <rPr>
            <sz val="9"/>
            <color indexed="81"/>
            <rFont val="Tahoma"/>
            <family val="2"/>
          </rPr>
          <t xml:space="preserve">
This column was formerly called "role" and the code-description still refers to this use. However, the column was then used to indicate if LCA shall be performed for a certain category, The entries in this column are valid as from "A50, Konsumausgaben"</t>
        </r>
      </text>
    </comment>
    <comment ref="U5" authorId="0" shapeId="0">
      <text>
        <r>
          <rPr>
            <b/>
            <sz val="9"/>
            <color indexed="81"/>
            <rFont val="Tahoma"/>
            <family val="2"/>
          </rPr>
          <t>Andreas Frömelt:</t>
        </r>
        <r>
          <rPr>
            <sz val="9"/>
            <color indexed="81"/>
            <rFont val="Tahoma"/>
            <family val="2"/>
          </rPr>
          <t xml:space="preserve">
this is based on the detailed survey description and refers to "representativness" of the entries:
day-by-day: only within month surveyed
periodic: expenditures and income on a regular basis
high exp: a high expenditure which is distributed over a longer period (usually 6 month, but for cars/vehicles: 12 month)
--&gt; IMPORTANT: day-by-day and high exp. are in principle the same (just a question of amount and how to distribute over time). We decided to indicate for each category the tendency of belonging to day-by-day or high exp respectively. ATTENTION: the same is valid for income: high irregular income is also distributed over the last 6 months</t>
        </r>
      </text>
    </comment>
    <comment ref="W5" authorId="0" shapeId="0">
      <text>
        <r>
          <rPr>
            <b/>
            <sz val="9"/>
            <color indexed="81"/>
            <rFont val="Tahoma"/>
            <family val="2"/>
          </rPr>
          <t>Andreas Frömelt:</t>
        </r>
        <r>
          <rPr>
            <sz val="9"/>
            <color indexed="81"/>
            <rFont val="Tahoma"/>
            <family val="2"/>
          </rPr>
          <t xml:space="preserve">
ATTENTION: this column name should not be changed --&gt; used by python</t>
        </r>
      </text>
    </comment>
    <comment ref="AF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O10" authorId="0" shapeId="0">
      <text>
        <r>
          <rPr>
            <b/>
            <sz val="9"/>
            <color indexed="81"/>
            <rFont val="Tahoma"/>
            <family val="2"/>
          </rPr>
          <t>Andreas Frömelt:</t>
        </r>
        <r>
          <rPr>
            <sz val="9"/>
            <color indexed="81"/>
            <rFont val="Tahoma"/>
            <family val="2"/>
          </rPr>
          <t xml:space="preserve">
not included since information is the same as subcategories</t>
        </r>
      </text>
    </comment>
    <comment ref="O14" authorId="0" shapeId="0">
      <text>
        <r>
          <rPr>
            <b/>
            <sz val="9"/>
            <color indexed="81"/>
            <rFont val="Tahoma"/>
            <family val="2"/>
          </rPr>
          <t>Andreas Frömelt:</t>
        </r>
        <r>
          <rPr>
            <sz val="9"/>
            <color indexed="81"/>
            <rFont val="Tahoma"/>
            <family val="2"/>
          </rPr>
          <t xml:space="preserve">
not included since information is given in above subcategories</t>
        </r>
      </text>
    </comment>
    <comment ref="O16" authorId="0" shapeId="0">
      <text>
        <r>
          <rPr>
            <b/>
            <sz val="9"/>
            <color indexed="81"/>
            <rFont val="Tahoma"/>
            <family val="2"/>
          </rPr>
          <t>Andreas Frömelt:</t>
        </r>
        <r>
          <rPr>
            <sz val="9"/>
            <color indexed="81"/>
            <rFont val="Tahoma"/>
            <family val="2"/>
          </rPr>
          <t xml:space="preserve">
too specific and included in the cumulated category</t>
        </r>
      </text>
    </comment>
    <comment ref="O17" authorId="0" shapeId="0">
      <text>
        <r>
          <rPr>
            <b/>
            <sz val="9"/>
            <color indexed="81"/>
            <rFont val="Tahoma"/>
            <family val="2"/>
          </rPr>
          <t>Andreas Frömelt:</t>
        </r>
        <r>
          <rPr>
            <sz val="9"/>
            <color indexed="81"/>
            <rFont val="Tahoma"/>
            <family val="2"/>
          </rPr>
          <t xml:space="preserve">
too specific and included in the cumulated category</t>
        </r>
      </text>
    </comment>
    <comment ref="O18" authorId="0" shapeId="0">
      <text>
        <r>
          <rPr>
            <b/>
            <sz val="9"/>
            <color indexed="81"/>
            <rFont val="Tahoma"/>
            <family val="2"/>
          </rPr>
          <t>Andreas Frömelt:</t>
        </r>
        <r>
          <rPr>
            <sz val="9"/>
            <color indexed="81"/>
            <rFont val="Tahoma"/>
            <family val="2"/>
          </rPr>
          <t xml:space="preserve">
too specific and included in the cumulated category</t>
        </r>
      </text>
    </comment>
    <comment ref="U19" authorId="0" shapeId="0">
      <text>
        <r>
          <rPr>
            <b/>
            <sz val="9"/>
            <color indexed="81"/>
            <rFont val="Tahoma"/>
            <family val="2"/>
          </rPr>
          <t>Andreas Frömelt:</t>
        </r>
        <r>
          <rPr>
            <sz val="9"/>
            <color indexed="81"/>
            <rFont val="Tahoma"/>
            <family val="2"/>
          </rPr>
          <t xml:space="preserve">
not sure, maybe mixed</t>
        </r>
      </text>
    </comment>
    <comment ref="O26" authorId="0" shapeId="0">
      <text>
        <r>
          <rPr>
            <b/>
            <sz val="9"/>
            <color indexed="81"/>
            <rFont val="Tahoma"/>
            <family val="2"/>
          </rPr>
          <t>Andreas Frömelt:</t>
        </r>
        <r>
          <rPr>
            <sz val="9"/>
            <color indexed="81"/>
            <rFont val="Tahoma"/>
            <family val="2"/>
          </rPr>
          <t xml:space="preserve">
not considered as a good indicator for household consumption behavior</t>
        </r>
      </text>
    </comment>
    <comment ref="U44" authorId="0" shapeId="0">
      <text>
        <r>
          <rPr>
            <b/>
            <sz val="9"/>
            <color indexed="81"/>
            <rFont val="Tahoma"/>
            <family val="2"/>
          </rPr>
          <t>Andreas Frömelt:</t>
        </r>
        <r>
          <rPr>
            <sz val="9"/>
            <color indexed="81"/>
            <rFont val="Tahoma"/>
            <family val="2"/>
          </rPr>
          <t xml:space="preserve">
als "high exp" in the sense of "high irregular income" in the last 6 months</t>
        </r>
      </text>
    </comment>
    <comment ref="O83" authorId="0" shapeId="0">
      <text>
        <r>
          <rPr>
            <b/>
            <sz val="9"/>
            <color indexed="81"/>
            <rFont val="Tahoma"/>
            <family val="2"/>
          </rPr>
          <t>Andreas Frömelt:</t>
        </r>
        <r>
          <rPr>
            <sz val="9"/>
            <color indexed="81"/>
            <rFont val="Tahoma"/>
            <family val="2"/>
          </rPr>
          <t xml:space="preserve">
In principle: outliers present</t>
        </r>
      </text>
    </comment>
    <comment ref="O87" authorId="0" shapeId="0">
      <text>
        <r>
          <rPr>
            <b/>
            <sz val="9"/>
            <color indexed="81"/>
            <rFont val="Tahoma"/>
            <family val="2"/>
          </rPr>
          <t>Andreas Frömelt:</t>
        </r>
        <r>
          <rPr>
            <sz val="9"/>
            <color indexed="81"/>
            <rFont val="Tahoma"/>
            <family val="2"/>
          </rPr>
          <t xml:space="preserve">
storage</t>
        </r>
      </text>
    </comment>
    <comment ref="AE87" authorId="0" shapeId="0">
      <text>
        <r>
          <rPr>
            <b/>
            <sz val="9"/>
            <color indexed="81"/>
            <rFont val="Tahoma"/>
            <family val="2"/>
          </rPr>
          <t>Andreas Frömelt:</t>
        </r>
        <r>
          <rPr>
            <sz val="9"/>
            <color indexed="81"/>
            <rFont val="Tahoma"/>
            <family val="2"/>
          </rPr>
          <t xml:space="preserve">
storage</t>
        </r>
      </text>
    </comment>
    <comment ref="O88" authorId="0" shapeId="0">
      <text>
        <r>
          <rPr>
            <b/>
            <sz val="9"/>
            <color indexed="81"/>
            <rFont val="Tahoma"/>
            <family val="2"/>
          </rPr>
          <t>Andreas Frömelt:</t>
        </r>
        <r>
          <rPr>
            <sz val="9"/>
            <color indexed="81"/>
            <rFont val="Tahoma"/>
            <family val="2"/>
          </rPr>
          <t xml:space="preserve">
storage</t>
        </r>
      </text>
    </comment>
    <comment ref="AE88" authorId="0" shapeId="0">
      <text>
        <r>
          <rPr>
            <b/>
            <sz val="9"/>
            <color indexed="81"/>
            <rFont val="Tahoma"/>
            <family val="2"/>
          </rPr>
          <t>Andreas Frömelt:</t>
        </r>
        <r>
          <rPr>
            <sz val="9"/>
            <color indexed="81"/>
            <rFont val="Tahoma"/>
            <family val="2"/>
          </rPr>
          <t xml:space="preserve">
storage</t>
        </r>
      </text>
    </comment>
    <comment ref="O92" authorId="0" shapeId="0">
      <text>
        <r>
          <rPr>
            <b/>
            <sz val="9"/>
            <color indexed="81"/>
            <rFont val="Tahoma"/>
            <family val="2"/>
          </rPr>
          <t>Andreas Frömelt:</t>
        </r>
        <r>
          <rPr>
            <sz val="9"/>
            <color indexed="81"/>
            <rFont val="Tahoma"/>
            <family val="2"/>
          </rPr>
          <t xml:space="preserve">
storage</t>
        </r>
      </text>
    </comment>
    <comment ref="AE92" authorId="0" shapeId="0">
      <text>
        <r>
          <rPr>
            <b/>
            <sz val="9"/>
            <color indexed="81"/>
            <rFont val="Tahoma"/>
            <family val="2"/>
          </rPr>
          <t>Andreas Frömelt:</t>
        </r>
        <r>
          <rPr>
            <sz val="9"/>
            <color indexed="81"/>
            <rFont val="Tahoma"/>
            <family val="2"/>
          </rPr>
          <t xml:space="preserve">
storage</t>
        </r>
      </text>
    </comment>
    <comment ref="O93" authorId="0" shapeId="0">
      <text>
        <r>
          <rPr>
            <b/>
            <sz val="9"/>
            <color indexed="81"/>
            <rFont val="Tahoma"/>
            <family val="2"/>
          </rPr>
          <t>Andreas Frömelt:</t>
        </r>
        <r>
          <rPr>
            <sz val="9"/>
            <color indexed="81"/>
            <rFont val="Tahoma"/>
            <family val="2"/>
          </rPr>
          <t xml:space="preserve">
storage/too specific</t>
        </r>
      </text>
    </comment>
    <comment ref="AE93" authorId="0" shapeId="0">
      <text>
        <r>
          <rPr>
            <b/>
            <sz val="9"/>
            <color indexed="81"/>
            <rFont val="Tahoma"/>
            <family val="2"/>
          </rPr>
          <t>Andreas Frömelt:</t>
        </r>
        <r>
          <rPr>
            <sz val="9"/>
            <color indexed="81"/>
            <rFont val="Tahoma"/>
            <family val="2"/>
          </rPr>
          <t xml:space="preserve">
storage/too specific</t>
        </r>
      </text>
    </comment>
    <comment ref="O94" authorId="0" shapeId="0">
      <text>
        <r>
          <rPr>
            <b/>
            <sz val="9"/>
            <color indexed="81"/>
            <rFont val="Tahoma"/>
            <family val="2"/>
          </rPr>
          <t>Andreas Frömelt:</t>
        </r>
        <r>
          <rPr>
            <sz val="9"/>
            <color indexed="81"/>
            <rFont val="Tahoma"/>
            <family val="2"/>
          </rPr>
          <t xml:space="preserve">
too specific</t>
        </r>
      </text>
    </comment>
    <comment ref="AE94" authorId="0" shapeId="0">
      <text>
        <r>
          <rPr>
            <b/>
            <sz val="9"/>
            <color indexed="81"/>
            <rFont val="Tahoma"/>
            <family val="2"/>
          </rPr>
          <t>Andreas Frömelt:</t>
        </r>
        <r>
          <rPr>
            <sz val="9"/>
            <color indexed="81"/>
            <rFont val="Tahoma"/>
            <family val="2"/>
          </rPr>
          <t xml:space="preserve">
too specific</t>
        </r>
      </text>
    </comment>
    <comment ref="O97" authorId="0" shapeId="0">
      <text>
        <r>
          <rPr>
            <b/>
            <sz val="9"/>
            <color indexed="81"/>
            <rFont val="Tahoma"/>
            <family val="2"/>
          </rPr>
          <t>Andreas Frömelt:</t>
        </r>
        <r>
          <rPr>
            <sz val="9"/>
            <color indexed="81"/>
            <rFont val="Tahoma"/>
            <family val="2"/>
          </rPr>
          <t xml:space="preserve">
too specific</t>
        </r>
      </text>
    </comment>
    <comment ref="AE97" authorId="0" shapeId="0">
      <text>
        <r>
          <rPr>
            <b/>
            <sz val="9"/>
            <color indexed="81"/>
            <rFont val="Tahoma"/>
            <family val="2"/>
          </rPr>
          <t>Andreas Frömelt:</t>
        </r>
        <r>
          <rPr>
            <sz val="9"/>
            <color indexed="81"/>
            <rFont val="Tahoma"/>
            <family val="2"/>
          </rPr>
          <t xml:space="preserve">
too specific</t>
        </r>
      </text>
    </comment>
    <comment ref="O99" authorId="0" shapeId="0">
      <text>
        <r>
          <rPr>
            <b/>
            <sz val="9"/>
            <color indexed="81"/>
            <rFont val="Tahoma"/>
            <family val="2"/>
          </rPr>
          <t>Andreas Frömelt:</t>
        </r>
        <r>
          <rPr>
            <sz val="9"/>
            <color indexed="81"/>
            <rFont val="Tahoma"/>
            <family val="2"/>
          </rPr>
          <t xml:space="preserve">
too specific</t>
        </r>
      </text>
    </comment>
    <comment ref="AE99" authorId="0" shapeId="0">
      <text>
        <r>
          <rPr>
            <b/>
            <sz val="9"/>
            <color indexed="81"/>
            <rFont val="Tahoma"/>
            <family val="2"/>
          </rPr>
          <t>Andreas Frömelt:</t>
        </r>
        <r>
          <rPr>
            <sz val="9"/>
            <color indexed="81"/>
            <rFont val="Tahoma"/>
            <family val="2"/>
          </rPr>
          <t xml:space="preserve">
too specific</t>
        </r>
      </text>
    </comment>
    <comment ref="O100" authorId="0" shapeId="0">
      <text>
        <r>
          <rPr>
            <b/>
            <sz val="9"/>
            <color indexed="81"/>
            <rFont val="Tahoma"/>
            <family val="2"/>
          </rPr>
          <t>Andreas Frömelt:</t>
        </r>
        <r>
          <rPr>
            <sz val="9"/>
            <color indexed="81"/>
            <rFont val="Tahoma"/>
            <family val="2"/>
          </rPr>
          <t xml:space="preserve">
too specific</t>
        </r>
      </text>
    </comment>
    <comment ref="AE100" authorId="0" shapeId="0">
      <text>
        <r>
          <rPr>
            <b/>
            <sz val="9"/>
            <color indexed="81"/>
            <rFont val="Tahoma"/>
            <family val="2"/>
          </rPr>
          <t>Andreas Frömelt:</t>
        </r>
        <r>
          <rPr>
            <sz val="9"/>
            <color indexed="81"/>
            <rFont val="Tahoma"/>
            <family val="2"/>
          </rPr>
          <t xml:space="preserve">
too specific</t>
        </r>
      </text>
    </comment>
    <comment ref="O102" authorId="0" shapeId="0">
      <text>
        <r>
          <rPr>
            <b/>
            <sz val="9"/>
            <color indexed="81"/>
            <rFont val="Tahoma"/>
            <family val="2"/>
          </rPr>
          <t>Andreas Frömelt:</t>
        </r>
        <r>
          <rPr>
            <sz val="9"/>
            <color indexed="81"/>
            <rFont val="Tahoma"/>
            <family val="2"/>
          </rPr>
          <t xml:space="preserve">
too specific</t>
        </r>
      </text>
    </comment>
    <comment ref="AE102" authorId="0" shapeId="0">
      <text>
        <r>
          <rPr>
            <b/>
            <sz val="9"/>
            <color indexed="81"/>
            <rFont val="Tahoma"/>
            <family val="2"/>
          </rPr>
          <t>Andreas Frömelt:</t>
        </r>
        <r>
          <rPr>
            <sz val="9"/>
            <color indexed="81"/>
            <rFont val="Tahoma"/>
            <family val="2"/>
          </rPr>
          <t xml:space="preserve">
too specific</t>
        </r>
      </text>
    </comment>
    <comment ref="O103" authorId="0" shapeId="0">
      <text>
        <r>
          <rPr>
            <b/>
            <sz val="9"/>
            <color indexed="81"/>
            <rFont val="Tahoma"/>
            <family val="2"/>
          </rPr>
          <t>Andreas Frömelt:</t>
        </r>
        <r>
          <rPr>
            <sz val="9"/>
            <color indexed="81"/>
            <rFont val="Tahoma"/>
            <family val="2"/>
          </rPr>
          <t xml:space="preserve">
too specific</t>
        </r>
      </text>
    </comment>
    <comment ref="AE103" authorId="0" shapeId="0">
      <text>
        <r>
          <rPr>
            <b/>
            <sz val="9"/>
            <color indexed="81"/>
            <rFont val="Tahoma"/>
            <family val="2"/>
          </rPr>
          <t>Andreas Frömelt:</t>
        </r>
        <r>
          <rPr>
            <sz val="9"/>
            <color indexed="81"/>
            <rFont val="Tahoma"/>
            <family val="2"/>
          </rPr>
          <t xml:space="preserve">
too specific</t>
        </r>
      </text>
    </comment>
    <comment ref="O106" authorId="0" shapeId="0">
      <text>
        <r>
          <rPr>
            <b/>
            <sz val="9"/>
            <color indexed="81"/>
            <rFont val="Tahoma"/>
            <family val="2"/>
          </rPr>
          <t>Andreas Frömelt:</t>
        </r>
        <r>
          <rPr>
            <sz val="9"/>
            <color indexed="81"/>
            <rFont val="Tahoma"/>
            <family val="2"/>
          </rPr>
          <t xml:space="preserve">
too specific</t>
        </r>
      </text>
    </comment>
    <comment ref="AE106" authorId="0" shapeId="0">
      <text>
        <r>
          <rPr>
            <b/>
            <sz val="9"/>
            <color indexed="81"/>
            <rFont val="Tahoma"/>
            <family val="2"/>
          </rPr>
          <t>Andreas Frömelt:</t>
        </r>
        <r>
          <rPr>
            <sz val="9"/>
            <color indexed="81"/>
            <rFont val="Tahoma"/>
            <family val="2"/>
          </rPr>
          <t xml:space="preserve">
too specific</t>
        </r>
      </text>
    </comment>
    <comment ref="O108" authorId="0" shapeId="0">
      <text>
        <r>
          <rPr>
            <b/>
            <sz val="9"/>
            <color indexed="81"/>
            <rFont val="Tahoma"/>
            <family val="2"/>
          </rPr>
          <t>Andreas Frömelt:</t>
        </r>
        <r>
          <rPr>
            <sz val="9"/>
            <color indexed="81"/>
            <rFont val="Tahoma"/>
            <family val="2"/>
          </rPr>
          <t xml:space="preserve">
too specific</t>
        </r>
      </text>
    </comment>
    <comment ref="AE108" authorId="0" shapeId="0">
      <text>
        <r>
          <rPr>
            <b/>
            <sz val="9"/>
            <color indexed="81"/>
            <rFont val="Tahoma"/>
            <family val="2"/>
          </rPr>
          <t>Andreas Frömelt:</t>
        </r>
        <r>
          <rPr>
            <sz val="9"/>
            <color indexed="81"/>
            <rFont val="Tahoma"/>
            <family val="2"/>
          </rPr>
          <t xml:space="preserve">
too specific</t>
        </r>
      </text>
    </comment>
    <comment ref="O111" authorId="0" shapeId="0">
      <text>
        <r>
          <rPr>
            <b/>
            <sz val="9"/>
            <color indexed="81"/>
            <rFont val="Tahoma"/>
            <family val="2"/>
          </rPr>
          <t>Andreas Frömelt:</t>
        </r>
        <r>
          <rPr>
            <sz val="9"/>
            <color indexed="81"/>
            <rFont val="Tahoma"/>
            <family val="2"/>
          </rPr>
          <t xml:space="preserve">
too specific / not representative</t>
        </r>
      </text>
    </comment>
    <comment ref="AE111" authorId="0" shapeId="0">
      <text>
        <r>
          <rPr>
            <b/>
            <sz val="9"/>
            <color indexed="81"/>
            <rFont val="Tahoma"/>
            <family val="2"/>
          </rPr>
          <t>Andreas Frömelt:</t>
        </r>
        <r>
          <rPr>
            <sz val="9"/>
            <color indexed="81"/>
            <rFont val="Tahoma"/>
            <family val="2"/>
          </rPr>
          <t xml:space="preserve">
too specific / not representative</t>
        </r>
      </text>
    </comment>
    <comment ref="O112" authorId="0" shapeId="0">
      <text>
        <r>
          <rPr>
            <b/>
            <sz val="9"/>
            <color indexed="81"/>
            <rFont val="Tahoma"/>
            <family val="2"/>
          </rPr>
          <t>Andreas Frömelt:</t>
        </r>
        <r>
          <rPr>
            <sz val="9"/>
            <color indexed="81"/>
            <rFont val="Tahoma"/>
            <family val="2"/>
          </rPr>
          <t xml:space="preserve">
too specific / not representative</t>
        </r>
      </text>
    </comment>
    <comment ref="AE112" authorId="0" shapeId="0">
      <text>
        <r>
          <rPr>
            <b/>
            <sz val="9"/>
            <color indexed="81"/>
            <rFont val="Tahoma"/>
            <family val="2"/>
          </rPr>
          <t>Andreas Frömelt:</t>
        </r>
        <r>
          <rPr>
            <sz val="9"/>
            <color indexed="81"/>
            <rFont val="Tahoma"/>
            <family val="2"/>
          </rPr>
          <t xml:space="preserve">
too specific / not representative</t>
        </r>
      </text>
    </comment>
    <comment ref="O113" authorId="0" shapeId="0">
      <text>
        <r>
          <rPr>
            <b/>
            <sz val="9"/>
            <color indexed="81"/>
            <rFont val="Tahoma"/>
            <family val="2"/>
          </rPr>
          <t>Andreas Frömelt:</t>
        </r>
        <r>
          <rPr>
            <sz val="9"/>
            <color indexed="81"/>
            <rFont val="Tahoma"/>
            <family val="2"/>
          </rPr>
          <t xml:space="preserve">
too specific / not representative</t>
        </r>
      </text>
    </comment>
    <comment ref="AE113" authorId="0" shapeId="0">
      <text>
        <r>
          <rPr>
            <b/>
            <sz val="9"/>
            <color indexed="81"/>
            <rFont val="Tahoma"/>
            <family val="2"/>
          </rPr>
          <t>Andreas Frömelt:</t>
        </r>
        <r>
          <rPr>
            <sz val="9"/>
            <color indexed="81"/>
            <rFont val="Tahoma"/>
            <family val="2"/>
          </rPr>
          <t xml:space="preserve">
too specific / not representative</t>
        </r>
      </text>
    </comment>
    <comment ref="O114" authorId="0" shapeId="0">
      <text>
        <r>
          <rPr>
            <b/>
            <sz val="9"/>
            <color indexed="81"/>
            <rFont val="Tahoma"/>
            <family val="2"/>
          </rPr>
          <t>Andreas Frömelt:</t>
        </r>
        <r>
          <rPr>
            <sz val="9"/>
            <color indexed="81"/>
            <rFont val="Tahoma"/>
            <family val="2"/>
          </rPr>
          <t xml:space="preserve">
too specific / not representative</t>
        </r>
      </text>
    </comment>
    <comment ref="AE114" authorId="0" shapeId="0">
      <text>
        <r>
          <rPr>
            <b/>
            <sz val="9"/>
            <color indexed="81"/>
            <rFont val="Tahoma"/>
            <family val="2"/>
          </rPr>
          <t>Andreas Frömelt:</t>
        </r>
        <r>
          <rPr>
            <sz val="9"/>
            <color indexed="81"/>
            <rFont val="Tahoma"/>
            <family val="2"/>
          </rPr>
          <t xml:space="preserve">
too specific / not representative</t>
        </r>
      </text>
    </comment>
    <comment ref="O121" authorId="0" shapeId="0">
      <text>
        <r>
          <rPr>
            <b/>
            <sz val="9"/>
            <color indexed="81"/>
            <rFont val="Tahoma"/>
            <family val="2"/>
          </rPr>
          <t>Andreas Frömelt:</t>
        </r>
        <r>
          <rPr>
            <sz val="9"/>
            <color indexed="81"/>
            <rFont val="Tahoma"/>
            <family val="2"/>
          </rPr>
          <t xml:space="preserve">
too specific</t>
        </r>
      </text>
    </comment>
    <comment ref="AE121" authorId="0" shapeId="0">
      <text>
        <r>
          <rPr>
            <b/>
            <sz val="9"/>
            <color indexed="81"/>
            <rFont val="Tahoma"/>
            <family val="2"/>
          </rPr>
          <t>Andreas Frömelt:</t>
        </r>
        <r>
          <rPr>
            <sz val="9"/>
            <color indexed="81"/>
            <rFont val="Tahoma"/>
            <family val="2"/>
          </rPr>
          <t xml:space="preserve">
too specific</t>
        </r>
      </text>
    </comment>
    <comment ref="O125" authorId="0" shapeId="0">
      <text>
        <r>
          <rPr>
            <b/>
            <sz val="9"/>
            <color indexed="81"/>
            <rFont val="Tahoma"/>
            <family val="2"/>
          </rPr>
          <t>Andreas Frömelt:</t>
        </r>
        <r>
          <rPr>
            <sz val="9"/>
            <color indexed="81"/>
            <rFont val="Tahoma"/>
            <family val="2"/>
          </rPr>
          <t xml:space="preserve">
too specific</t>
        </r>
      </text>
    </comment>
    <comment ref="O128" authorId="0" shapeId="0">
      <text>
        <r>
          <rPr>
            <b/>
            <sz val="9"/>
            <color indexed="81"/>
            <rFont val="Tahoma"/>
            <family val="2"/>
          </rPr>
          <t>Andreas Frömelt:</t>
        </r>
        <r>
          <rPr>
            <sz val="9"/>
            <color indexed="81"/>
            <rFont val="Tahoma"/>
            <family val="2"/>
          </rPr>
          <t xml:space="preserve">
too specific</t>
        </r>
      </text>
    </comment>
    <comment ref="AE128" authorId="0" shapeId="0">
      <text>
        <r>
          <rPr>
            <b/>
            <sz val="9"/>
            <color indexed="81"/>
            <rFont val="Tahoma"/>
            <family val="2"/>
          </rPr>
          <t>Andreas Frömelt:</t>
        </r>
        <r>
          <rPr>
            <sz val="9"/>
            <color indexed="81"/>
            <rFont val="Tahoma"/>
            <family val="2"/>
          </rPr>
          <t xml:space="preserve">
too specific</t>
        </r>
      </text>
    </comment>
    <comment ref="O129" authorId="0" shapeId="0">
      <text>
        <r>
          <rPr>
            <b/>
            <sz val="9"/>
            <color indexed="81"/>
            <rFont val="Tahoma"/>
            <family val="2"/>
          </rPr>
          <t>Andreas Frömelt:</t>
        </r>
        <r>
          <rPr>
            <sz val="9"/>
            <color indexed="81"/>
            <rFont val="Tahoma"/>
            <family val="2"/>
          </rPr>
          <t xml:space="preserve">
too specific / storage</t>
        </r>
      </text>
    </comment>
    <comment ref="AE129" authorId="0" shapeId="0">
      <text>
        <r>
          <rPr>
            <b/>
            <sz val="9"/>
            <color indexed="81"/>
            <rFont val="Tahoma"/>
            <family val="2"/>
          </rPr>
          <t>Andreas Frömelt:</t>
        </r>
        <r>
          <rPr>
            <sz val="9"/>
            <color indexed="81"/>
            <rFont val="Tahoma"/>
            <family val="2"/>
          </rPr>
          <t xml:space="preserve">
too specific / storage</t>
        </r>
      </text>
    </comment>
    <comment ref="O130" authorId="0" shapeId="0">
      <text>
        <r>
          <rPr>
            <b/>
            <sz val="9"/>
            <color indexed="81"/>
            <rFont val="Tahoma"/>
            <family val="2"/>
          </rPr>
          <t>Andreas Frömelt:</t>
        </r>
        <r>
          <rPr>
            <sz val="9"/>
            <color indexed="81"/>
            <rFont val="Tahoma"/>
            <family val="2"/>
          </rPr>
          <t xml:space="preserve">
too specific / storage</t>
        </r>
      </text>
    </comment>
    <comment ref="AE130" authorId="0" shapeId="0">
      <text>
        <r>
          <rPr>
            <b/>
            <sz val="9"/>
            <color indexed="81"/>
            <rFont val="Tahoma"/>
            <family val="2"/>
          </rPr>
          <t>Andreas Frömelt:</t>
        </r>
        <r>
          <rPr>
            <sz val="9"/>
            <color indexed="81"/>
            <rFont val="Tahoma"/>
            <family val="2"/>
          </rPr>
          <t xml:space="preserve">
too specific / storage</t>
        </r>
      </text>
    </comment>
    <comment ref="O131" authorId="0" shapeId="0">
      <text>
        <r>
          <rPr>
            <b/>
            <sz val="9"/>
            <color indexed="81"/>
            <rFont val="Tahoma"/>
            <family val="2"/>
          </rPr>
          <t>Andreas Frömelt:</t>
        </r>
        <r>
          <rPr>
            <sz val="9"/>
            <color indexed="81"/>
            <rFont val="Tahoma"/>
            <family val="2"/>
          </rPr>
          <t xml:space="preserve">
too specific / storage</t>
        </r>
      </text>
    </comment>
    <comment ref="AE131" authorId="0" shapeId="0">
      <text>
        <r>
          <rPr>
            <b/>
            <sz val="9"/>
            <color indexed="81"/>
            <rFont val="Tahoma"/>
            <family val="2"/>
          </rPr>
          <t>Andreas Frömelt:</t>
        </r>
        <r>
          <rPr>
            <sz val="9"/>
            <color indexed="81"/>
            <rFont val="Tahoma"/>
            <family val="2"/>
          </rPr>
          <t xml:space="preserve">
too specific / storage</t>
        </r>
      </text>
    </comment>
    <comment ref="O134" authorId="0" shapeId="0">
      <text>
        <r>
          <rPr>
            <b/>
            <sz val="9"/>
            <color indexed="81"/>
            <rFont val="Tahoma"/>
            <family val="2"/>
          </rPr>
          <t>Andreas Frömelt:</t>
        </r>
        <r>
          <rPr>
            <sz val="9"/>
            <color indexed="81"/>
            <rFont val="Tahoma"/>
            <family val="2"/>
          </rPr>
          <t xml:space="preserve">
not bought every month</t>
        </r>
      </text>
    </comment>
    <comment ref="AE134" authorId="0" shapeId="0">
      <text>
        <r>
          <rPr>
            <b/>
            <sz val="9"/>
            <color indexed="81"/>
            <rFont val="Tahoma"/>
            <family val="2"/>
          </rPr>
          <t>Andreas Frömelt:</t>
        </r>
        <r>
          <rPr>
            <sz val="9"/>
            <color indexed="81"/>
            <rFont val="Tahoma"/>
            <family val="2"/>
          </rPr>
          <t xml:space="preserve">
not bought every month</t>
        </r>
      </text>
    </comment>
    <comment ref="O137" authorId="0" shapeId="0">
      <text>
        <r>
          <rPr>
            <b/>
            <sz val="9"/>
            <color indexed="81"/>
            <rFont val="Tahoma"/>
            <family val="2"/>
          </rPr>
          <t>Andreas Frömelt:</t>
        </r>
        <r>
          <rPr>
            <sz val="9"/>
            <color indexed="81"/>
            <rFont val="Tahoma"/>
            <family val="2"/>
          </rPr>
          <t xml:space="preserve">
too specific
</t>
        </r>
      </text>
    </comment>
    <comment ref="AE137" authorId="0" shapeId="0">
      <text>
        <r>
          <rPr>
            <b/>
            <sz val="9"/>
            <color indexed="81"/>
            <rFont val="Tahoma"/>
            <family val="2"/>
          </rPr>
          <t>Andreas Frömelt:</t>
        </r>
        <r>
          <rPr>
            <sz val="9"/>
            <color indexed="81"/>
            <rFont val="Tahoma"/>
            <family val="2"/>
          </rPr>
          <t xml:space="preserve">
too specific
</t>
        </r>
      </text>
    </comment>
    <comment ref="O138" authorId="0" shapeId="0">
      <text>
        <r>
          <rPr>
            <b/>
            <sz val="9"/>
            <color indexed="81"/>
            <rFont val="Tahoma"/>
            <family val="2"/>
          </rPr>
          <t>Andreas Frömelt:</t>
        </r>
        <r>
          <rPr>
            <sz val="9"/>
            <color indexed="81"/>
            <rFont val="Tahoma"/>
            <family val="2"/>
          </rPr>
          <t xml:space="preserve">
not bought every month</t>
        </r>
      </text>
    </comment>
    <comment ref="AE138" authorId="0" shapeId="0">
      <text>
        <r>
          <rPr>
            <b/>
            <sz val="9"/>
            <color indexed="81"/>
            <rFont val="Tahoma"/>
            <family val="2"/>
          </rPr>
          <t>Andreas Frömelt:</t>
        </r>
        <r>
          <rPr>
            <sz val="9"/>
            <color indexed="81"/>
            <rFont val="Tahoma"/>
            <family val="2"/>
          </rPr>
          <t xml:space="preserve">
not bought every month</t>
        </r>
      </text>
    </comment>
    <comment ref="O139" authorId="0" shapeId="0">
      <text>
        <r>
          <rPr>
            <b/>
            <sz val="9"/>
            <color indexed="81"/>
            <rFont val="Tahoma"/>
            <family val="2"/>
          </rPr>
          <t>Andreas Frömelt:</t>
        </r>
        <r>
          <rPr>
            <sz val="9"/>
            <color indexed="81"/>
            <rFont val="Tahoma"/>
            <family val="2"/>
          </rPr>
          <t xml:space="preserve">
not bought every month</t>
        </r>
      </text>
    </comment>
    <comment ref="AE139" authorId="0" shapeId="0">
      <text>
        <r>
          <rPr>
            <b/>
            <sz val="9"/>
            <color indexed="81"/>
            <rFont val="Tahoma"/>
            <family val="2"/>
          </rPr>
          <t>Andreas Frömelt:</t>
        </r>
        <r>
          <rPr>
            <sz val="9"/>
            <color indexed="81"/>
            <rFont val="Tahoma"/>
            <family val="2"/>
          </rPr>
          <t xml:space="preserve">
not bought every month</t>
        </r>
      </text>
    </comment>
    <comment ref="O140" authorId="0" shapeId="0">
      <text>
        <r>
          <rPr>
            <b/>
            <sz val="9"/>
            <color indexed="81"/>
            <rFont val="Tahoma"/>
            <family val="2"/>
          </rPr>
          <t>Andreas Frömelt:</t>
        </r>
        <r>
          <rPr>
            <sz val="9"/>
            <color indexed="81"/>
            <rFont val="Tahoma"/>
            <family val="2"/>
          </rPr>
          <t xml:space="preserve">
not bought every month</t>
        </r>
      </text>
    </comment>
    <comment ref="AE140" authorId="0" shapeId="0">
      <text>
        <r>
          <rPr>
            <b/>
            <sz val="9"/>
            <color indexed="81"/>
            <rFont val="Tahoma"/>
            <family val="2"/>
          </rPr>
          <t>Andreas Frömelt:</t>
        </r>
        <r>
          <rPr>
            <sz val="9"/>
            <color indexed="81"/>
            <rFont val="Tahoma"/>
            <family val="2"/>
          </rPr>
          <t xml:space="preserve">
not bought every month</t>
        </r>
      </text>
    </comment>
    <comment ref="O141" authorId="0" shapeId="0">
      <text>
        <r>
          <rPr>
            <b/>
            <sz val="9"/>
            <color indexed="81"/>
            <rFont val="Tahoma"/>
            <family val="2"/>
          </rPr>
          <t>Andreas Frömelt:</t>
        </r>
        <r>
          <rPr>
            <sz val="9"/>
            <color indexed="81"/>
            <rFont val="Tahoma"/>
            <family val="2"/>
          </rPr>
          <t xml:space="preserve">
not bought every month</t>
        </r>
      </text>
    </comment>
    <comment ref="AE141" authorId="0" shapeId="0">
      <text>
        <r>
          <rPr>
            <b/>
            <sz val="9"/>
            <color indexed="81"/>
            <rFont val="Tahoma"/>
            <family val="2"/>
          </rPr>
          <t>Andreas Frömelt:</t>
        </r>
        <r>
          <rPr>
            <sz val="9"/>
            <color indexed="81"/>
            <rFont val="Tahoma"/>
            <family val="2"/>
          </rPr>
          <t xml:space="preserve">
not bought every month</t>
        </r>
      </text>
    </comment>
    <comment ref="O142" authorId="0" shapeId="0">
      <text>
        <r>
          <rPr>
            <b/>
            <sz val="9"/>
            <color indexed="81"/>
            <rFont val="Tahoma"/>
            <family val="2"/>
          </rPr>
          <t>Andreas Frömelt:</t>
        </r>
        <r>
          <rPr>
            <sz val="9"/>
            <color indexed="81"/>
            <rFont val="Tahoma"/>
            <family val="2"/>
          </rPr>
          <t xml:space="preserve">
not bought every month/too specific</t>
        </r>
      </text>
    </comment>
    <comment ref="AE142" authorId="0" shapeId="0">
      <text>
        <r>
          <rPr>
            <b/>
            <sz val="9"/>
            <color indexed="81"/>
            <rFont val="Tahoma"/>
            <family val="2"/>
          </rPr>
          <t>Andreas Frömelt:</t>
        </r>
        <r>
          <rPr>
            <sz val="9"/>
            <color indexed="81"/>
            <rFont val="Tahoma"/>
            <family val="2"/>
          </rPr>
          <t xml:space="preserve">
not bought every month/too specific</t>
        </r>
      </text>
    </comment>
    <comment ref="O143" authorId="0" shapeId="0">
      <text>
        <r>
          <rPr>
            <b/>
            <sz val="9"/>
            <color indexed="81"/>
            <rFont val="Tahoma"/>
            <family val="2"/>
          </rPr>
          <t>Andreas Frömelt:</t>
        </r>
        <r>
          <rPr>
            <sz val="9"/>
            <color indexed="81"/>
            <rFont val="Tahoma"/>
            <family val="2"/>
          </rPr>
          <t xml:space="preserve">
storage</t>
        </r>
      </text>
    </comment>
    <comment ref="AE143" authorId="0" shapeId="0">
      <text>
        <r>
          <rPr>
            <b/>
            <sz val="9"/>
            <color indexed="81"/>
            <rFont val="Tahoma"/>
            <family val="2"/>
          </rPr>
          <t>Andreas Frömelt:</t>
        </r>
        <r>
          <rPr>
            <sz val="9"/>
            <color indexed="81"/>
            <rFont val="Tahoma"/>
            <family val="2"/>
          </rPr>
          <t xml:space="preserve">
storage</t>
        </r>
      </text>
    </comment>
    <comment ref="O144" authorId="0" shapeId="0">
      <text>
        <r>
          <rPr>
            <b/>
            <sz val="9"/>
            <color indexed="81"/>
            <rFont val="Tahoma"/>
            <family val="2"/>
          </rPr>
          <t>Andreas Frömelt:</t>
        </r>
        <r>
          <rPr>
            <sz val="9"/>
            <color indexed="81"/>
            <rFont val="Tahoma"/>
            <family val="2"/>
          </rPr>
          <t xml:space="preserve">
storage / too specific</t>
        </r>
      </text>
    </comment>
    <comment ref="AE144" authorId="0" shapeId="0">
      <text>
        <r>
          <rPr>
            <b/>
            <sz val="9"/>
            <color indexed="81"/>
            <rFont val="Tahoma"/>
            <family val="2"/>
          </rPr>
          <t>Andreas Frömelt:</t>
        </r>
        <r>
          <rPr>
            <sz val="9"/>
            <color indexed="81"/>
            <rFont val="Tahoma"/>
            <family val="2"/>
          </rPr>
          <t xml:space="preserve">
storage / too specific</t>
        </r>
      </text>
    </comment>
    <comment ref="O145" authorId="0" shapeId="0">
      <text>
        <r>
          <rPr>
            <b/>
            <sz val="9"/>
            <color indexed="81"/>
            <rFont val="Tahoma"/>
            <family val="2"/>
          </rPr>
          <t>Andreas Frömelt:</t>
        </r>
        <r>
          <rPr>
            <sz val="9"/>
            <color indexed="81"/>
            <rFont val="Tahoma"/>
            <family val="2"/>
          </rPr>
          <t xml:space="preserve">
storage</t>
        </r>
      </text>
    </comment>
    <comment ref="AE145" authorId="0" shapeId="0">
      <text>
        <r>
          <rPr>
            <b/>
            <sz val="9"/>
            <color indexed="81"/>
            <rFont val="Tahoma"/>
            <family val="2"/>
          </rPr>
          <t>Andreas Frömelt:</t>
        </r>
        <r>
          <rPr>
            <sz val="9"/>
            <color indexed="81"/>
            <rFont val="Tahoma"/>
            <family val="2"/>
          </rPr>
          <t xml:space="preserve">
storage</t>
        </r>
      </text>
    </comment>
    <comment ref="O149" authorId="0" shapeId="0">
      <text>
        <r>
          <rPr>
            <b/>
            <sz val="9"/>
            <color indexed="81"/>
            <rFont val="Tahoma"/>
            <family val="2"/>
          </rPr>
          <t>Andreas Frömelt:</t>
        </r>
        <r>
          <rPr>
            <sz val="9"/>
            <color indexed="81"/>
            <rFont val="Tahoma"/>
            <family val="2"/>
          </rPr>
          <t xml:space="preserve">
storage</t>
        </r>
      </text>
    </comment>
    <comment ref="O152" authorId="0" shapeId="0">
      <text>
        <r>
          <rPr>
            <b/>
            <sz val="9"/>
            <color indexed="81"/>
            <rFont val="Tahoma"/>
            <family val="2"/>
          </rPr>
          <t>Andreas Frömelt:</t>
        </r>
        <r>
          <rPr>
            <sz val="9"/>
            <color indexed="81"/>
            <rFont val="Tahoma"/>
            <family val="2"/>
          </rPr>
          <t xml:space="preserve">
too specific</t>
        </r>
      </text>
    </comment>
    <comment ref="AE152" authorId="0" shapeId="0">
      <text>
        <r>
          <rPr>
            <b/>
            <sz val="9"/>
            <color indexed="81"/>
            <rFont val="Tahoma"/>
            <family val="2"/>
          </rPr>
          <t>Andreas Frömelt:</t>
        </r>
        <r>
          <rPr>
            <sz val="9"/>
            <color indexed="81"/>
            <rFont val="Tahoma"/>
            <family val="2"/>
          </rPr>
          <t xml:space="preserve">
too specific</t>
        </r>
      </text>
    </comment>
    <comment ref="O155" authorId="0" shapeId="0">
      <text>
        <r>
          <rPr>
            <b/>
            <sz val="9"/>
            <color indexed="81"/>
            <rFont val="Tahoma"/>
            <family val="2"/>
          </rPr>
          <t>Andreas Frömelt:</t>
        </r>
        <r>
          <rPr>
            <sz val="9"/>
            <color indexed="81"/>
            <rFont val="Tahoma"/>
            <family val="2"/>
          </rPr>
          <t xml:space="preserve">
too specific/storage</t>
        </r>
      </text>
    </comment>
    <comment ref="AE155" authorId="0" shapeId="0">
      <text>
        <r>
          <rPr>
            <b/>
            <sz val="9"/>
            <color indexed="81"/>
            <rFont val="Tahoma"/>
            <family val="2"/>
          </rPr>
          <t>Andreas Frömelt:</t>
        </r>
        <r>
          <rPr>
            <sz val="9"/>
            <color indexed="81"/>
            <rFont val="Tahoma"/>
            <family val="2"/>
          </rPr>
          <t xml:space="preserve">
too specific/storage</t>
        </r>
      </text>
    </comment>
    <comment ref="O157" authorId="0" shapeId="0">
      <text>
        <r>
          <rPr>
            <b/>
            <sz val="9"/>
            <color indexed="81"/>
            <rFont val="Tahoma"/>
            <family val="2"/>
          </rPr>
          <t>Andreas Frömelt:</t>
        </r>
        <r>
          <rPr>
            <sz val="9"/>
            <color indexed="81"/>
            <rFont val="Tahoma"/>
            <family val="2"/>
          </rPr>
          <t xml:space="preserve">
too specific</t>
        </r>
      </text>
    </comment>
    <comment ref="AE157" authorId="0" shapeId="0">
      <text>
        <r>
          <rPr>
            <b/>
            <sz val="9"/>
            <color indexed="81"/>
            <rFont val="Tahoma"/>
            <family val="2"/>
          </rPr>
          <t>Andreas Frömelt:</t>
        </r>
        <r>
          <rPr>
            <sz val="9"/>
            <color indexed="81"/>
            <rFont val="Tahoma"/>
            <family val="2"/>
          </rPr>
          <t xml:space="preserve">
too specific</t>
        </r>
      </text>
    </comment>
    <comment ref="O158" authorId="0" shapeId="0">
      <text>
        <r>
          <rPr>
            <b/>
            <sz val="9"/>
            <color indexed="81"/>
            <rFont val="Tahoma"/>
            <family val="2"/>
          </rPr>
          <t>Andreas Frömelt:</t>
        </r>
        <r>
          <rPr>
            <sz val="9"/>
            <color indexed="81"/>
            <rFont val="Tahoma"/>
            <family val="2"/>
          </rPr>
          <t xml:space="preserve">
too specific</t>
        </r>
      </text>
    </comment>
    <comment ref="AE158" authorId="0" shapeId="0">
      <text>
        <r>
          <rPr>
            <b/>
            <sz val="9"/>
            <color indexed="81"/>
            <rFont val="Tahoma"/>
            <family val="2"/>
          </rPr>
          <t>Andreas Frömelt:</t>
        </r>
        <r>
          <rPr>
            <sz val="9"/>
            <color indexed="81"/>
            <rFont val="Tahoma"/>
            <family val="2"/>
          </rPr>
          <t xml:space="preserve">
too specific</t>
        </r>
      </text>
    </comment>
    <comment ref="O159" authorId="0" shapeId="0">
      <text>
        <r>
          <rPr>
            <b/>
            <sz val="9"/>
            <color indexed="81"/>
            <rFont val="Tahoma"/>
            <family val="2"/>
          </rPr>
          <t>Andreas Frömelt:</t>
        </r>
        <r>
          <rPr>
            <sz val="9"/>
            <color indexed="81"/>
            <rFont val="Tahoma"/>
            <family val="2"/>
          </rPr>
          <t xml:space="preserve">
storage</t>
        </r>
      </text>
    </comment>
    <comment ref="AE159" authorId="0" shapeId="0">
      <text>
        <r>
          <rPr>
            <b/>
            <sz val="9"/>
            <color indexed="81"/>
            <rFont val="Tahoma"/>
            <family val="2"/>
          </rPr>
          <t>Andreas Frömelt:</t>
        </r>
        <r>
          <rPr>
            <sz val="9"/>
            <color indexed="81"/>
            <rFont val="Tahoma"/>
            <family val="2"/>
          </rPr>
          <t xml:space="preserve">
storage</t>
        </r>
      </text>
    </comment>
    <comment ref="O163" authorId="0" shapeId="0">
      <text>
        <r>
          <rPr>
            <b/>
            <sz val="9"/>
            <color indexed="81"/>
            <rFont val="Tahoma"/>
            <family val="2"/>
          </rPr>
          <t>Andreas Frömelt:</t>
        </r>
        <r>
          <rPr>
            <sz val="9"/>
            <color indexed="81"/>
            <rFont val="Tahoma"/>
            <family val="2"/>
          </rPr>
          <t xml:space="preserve">
storage</t>
        </r>
      </text>
    </comment>
    <comment ref="AE163" authorId="0" shapeId="0">
      <text>
        <r>
          <rPr>
            <b/>
            <sz val="9"/>
            <color indexed="81"/>
            <rFont val="Tahoma"/>
            <family val="2"/>
          </rPr>
          <t>Andreas Frömelt:</t>
        </r>
        <r>
          <rPr>
            <sz val="9"/>
            <color indexed="81"/>
            <rFont val="Tahoma"/>
            <family val="2"/>
          </rPr>
          <t xml:space="preserve">
storage</t>
        </r>
      </text>
    </comment>
    <comment ref="O164" authorId="0" shapeId="0">
      <text>
        <r>
          <rPr>
            <b/>
            <sz val="9"/>
            <color indexed="81"/>
            <rFont val="Tahoma"/>
            <family val="2"/>
          </rPr>
          <t>Andreas Frömelt:</t>
        </r>
        <r>
          <rPr>
            <sz val="9"/>
            <color indexed="81"/>
            <rFont val="Tahoma"/>
            <family val="2"/>
          </rPr>
          <t xml:space="preserve">
storage</t>
        </r>
      </text>
    </comment>
    <comment ref="AE164" authorId="0" shapeId="0">
      <text>
        <r>
          <rPr>
            <b/>
            <sz val="9"/>
            <color indexed="81"/>
            <rFont val="Tahoma"/>
            <family val="2"/>
          </rPr>
          <t>Andreas Frömelt:</t>
        </r>
        <r>
          <rPr>
            <sz val="9"/>
            <color indexed="81"/>
            <rFont val="Tahoma"/>
            <family val="2"/>
          </rPr>
          <t xml:space="preserve">
storage</t>
        </r>
      </text>
    </comment>
    <comment ref="O165" authorId="0" shapeId="0">
      <text>
        <r>
          <rPr>
            <b/>
            <sz val="9"/>
            <color indexed="81"/>
            <rFont val="Tahoma"/>
            <family val="2"/>
          </rPr>
          <t>Andreas Frömelt:</t>
        </r>
        <r>
          <rPr>
            <sz val="9"/>
            <color indexed="81"/>
            <rFont val="Tahoma"/>
            <family val="2"/>
          </rPr>
          <t xml:space="preserve">
storage/too specific</t>
        </r>
      </text>
    </comment>
    <comment ref="AE165" authorId="0" shapeId="0">
      <text>
        <r>
          <rPr>
            <b/>
            <sz val="9"/>
            <color indexed="81"/>
            <rFont val="Tahoma"/>
            <family val="2"/>
          </rPr>
          <t>Andreas Frömelt:</t>
        </r>
        <r>
          <rPr>
            <sz val="9"/>
            <color indexed="81"/>
            <rFont val="Tahoma"/>
            <family val="2"/>
          </rPr>
          <t xml:space="preserve">
storage/too specific</t>
        </r>
      </text>
    </comment>
    <comment ref="O168" authorId="0" shapeId="0">
      <text>
        <r>
          <rPr>
            <b/>
            <sz val="9"/>
            <color indexed="81"/>
            <rFont val="Tahoma"/>
            <family val="2"/>
          </rPr>
          <t>Andreas Frömelt:</t>
        </r>
        <r>
          <rPr>
            <sz val="9"/>
            <color indexed="81"/>
            <rFont val="Tahoma"/>
            <family val="2"/>
          </rPr>
          <t xml:space="preserve">
not bought every month/storage</t>
        </r>
      </text>
    </comment>
    <comment ref="AE168" authorId="0" shapeId="0">
      <text>
        <r>
          <rPr>
            <b/>
            <sz val="9"/>
            <color indexed="81"/>
            <rFont val="Tahoma"/>
            <family val="2"/>
          </rPr>
          <t>Andreas Frömelt:</t>
        </r>
        <r>
          <rPr>
            <sz val="9"/>
            <color indexed="81"/>
            <rFont val="Tahoma"/>
            <family val="2"/>
          </rPr>
          <t xml:space="preserve">
not bought every month/storage</t>
        </r>
      </text>
    </comment>
    <comment ref="O169" authorId="0" shapeId="0">
      <text>
        <r>
          <rPr>
            <b/>
            <sz val="9"/>
            <color indexed="81"/>
            <rFont val="Tahoma"/>
            <family val="2"/>
          </rPr>
          <t>Andreas Frömelt:</t>
        </r>
        <r>
          <rPr>
            <sz val="9"/>
            <color indexed="81"/>
            <rFont val="Tahoma"/>
            <family val="2"/>
          </rPr>
          <t xml:space="preserve">
too specific</t>
        </r>
      </text>
    </comment>
    <comment ref="O170" authorId="0" shapeId="0">
      <text>
        <r>
          <rPr>
            <b/>
            <sz val="9"/>
            <color indexed="81"/>
            <rFont val="Tahoma"/>
            <family val="2"/>
          </rPr>
          <t>Andreas Frömelt:</t>
        </r>
        <r>
          <rPr>
            <sz val="9"/>
            <color indexed="81"/>
            <rFont val="Tahoma"/>
            <family val="2"/>
          </rPr>
          <t xml:space="preserve">
excluded since not considered as informative for behavior</t>
        </r>
      </text>
    </comment>
    <comment ref="O171" authorId="0" shapeId="0">
      <text>
        <r>
          <rPr>
            <b/>
            <sz val="9"/>
            <color indexed="81"/>
            <rFont val="Tahoma"/>
            <family val="2"/>
          </rPr>
          <t>Andreas Frömelt:</t>
        </r>
        <r>
          <rPr>
            <sz val="9"/>
            <color indexed="81"/>
            <rFont val="Tahoma"/>
            <family val="2"/>
          </rPr>
          <t xml:space="preserve">
storage
</t>
        </r>
      </text>
    </comment>
    <comment ref="O172" authorId="0" shapeId="0">
      <text>
        <r>
          <rPr>
            <b/>
            <sz val="9"/>
            <color indexed="81"/>
            <rFont val="Tahoma"/>
            <family val="2"/>
          </rPr>
          <t>Andreas Frömelt:</t>
        </r>
        <r>
          <rPr>
            <sz val="9"/>
            <color indexed="81"/>
            <rFont val="Tahoma"/>
            <family val="2"/>
          </rPr>
          <t xml:space="preserve">
storage</t>
        </r>
      </text>
    </comment>
    <comment ref="O173" authorId="0" shapeId="0">
      <text>
        <r>
          <rPr>
            <b/>
            <sz val="9"/>
            <color indexed="81"/>
            <rFont val="Tahoma"/>
            <family val="2"/>
          </rPr>
          <t>Andreas Frömelt:</t>
        </r>
        <r>
          <rPr>
            <sz val="9"/>
            <color indexed="81"/>
            <rFont val="Tahoma"/>
            <family val="2"/>
          </rPr>
          <t xml:space="preserve">
storage/too specific</t>
        </r>
      </text>
    </comment>
    <comment ref="O174" authorId="0" shapeId="0">
      <text>
        <r>
          <rPr>
            <b/>
            <sz val="9"/>
            <color indexed="81"/>
            <rFont val="Tahoma"/>
            <family val="2"/>
          </rPr>
          <t>Andreas Frömelt:</t>
        </r>
        <r>
          <rPr>
            <sz val="9"/>
            <color indexed="81"/>
            <rFont val="Tahoma"/>
            <family val="2"/>
          </rPr>
          <t xml:space="preserve">
too specific / storage</t>
        </r>
      </text>
    </comment>
    <comment ref="O177" authorId="0" shapeId="0">
      <text>
        <r>
          <rPr>
            <b/>
            <sz val="9"/>
            <color indexed="81"/>
            <rFont val="Tahoma"/>
            <family val="2"/>
          </rPr>
          <t>Andreas Frömelt:</t>
        </r>
        <r>
          <rPr>
            <sz val="9"/>
            <color indexed="81"/>
            <rFont val="Tahoma"/>
            <family val="2"/>
          </rPr>
          <t xml:space="preserve">
too unspecific --&gt; considered as not informative</t>
        </r>
      </text>
    </comment>
    <comment ref="O179" authorId="0" shapeId="0">
      <text>
        <r>
          <rPr>
            <b/>
            <sz val="9"/>
            <color indexed="81"/>
            <rFont val="Tahoma"/>
            <family val="2"/>
          </rPr>
          <t>Andreas Frömelt:</t>
        </r>
        <r>
          <rPr>
            <sz val="9"/>
            <color indexed="81"/>
            <rFont val="Tahoma"/>
            <family val="2"/>
          </rPr>
          <t xml:space="preserve">
maybe storage</t>
        </r>
      </text>
    </comment>
    <comment ref="O180" authorId="0" shapeId="0">
      <text>
        <r>
          <rPr>
            <b/>
            <sz val="9"/>
            <color indexed="81"/>
            <rFont val="Tahoma"/>
            <family val="2"/>
          </rPr>
          <t>Andreas Frömelt:</t>
        </r>
        <r>
          <rPr>
            <sz val="9"/>
            <color indexed="81"/>
            <rFont val="Tahoma"/>
            <family val="2"/>
          </rPr>
          <t xml:space="preserve">
ATTENTION: maybe storage</t>
        </r>
      </text>
    </comment>
    <comment ref="AE180" authorId="0" shapeId="0">
      <text>
        <r>
          <rPr>
            <b/>
            <sz val="9"/>
            <color indexed="81"/>
            <rFont val="Tahoma"/>
            <family val="2"/>
          </rPr>
          <t>Andreas Frömelt:</t>
        </r>
        <r>
          <rPr>
            <sz val="9"/>
            <color indexed="81"/>
            <rFont val="Tahoma"/>
            <family val="2"/>
          </rPr>
          <t xml:space="preserve">
ATTENTION: maybe storage</t>
        </r>
      </text>
    </comment>
    <comment ref="O181" authorId="0" shapeId="0">
      <text>
        <r>
          <rPr>
            <b/>
            <sz val="9"/>
            <color indexed="81"/>
            <rFont val="Tahoma"/>
            <family val="2"/>
          </rPr>
          <t>Andreas Frömelt:</t>
        </r>
        <r>
          <rPr>
            <sz val="9"/>
            <color indexed="81"/>
            <rFont val="Tahoma"/>
            <family val="2"/>
          </rPr>
          <t xml:space="preserve">
storage</t>
        </r>
      </text>
    </comment>
    <comment ref="AE181" authorId="0" shapeId="0">
      <text>
        <r>
          <rPr>
            <b/>
            <sz val="9"/>
            <color indexed="81"/>
            <rFont val="Tahoma"/>
            <family val="2"/>
          </rPr>
          <t>Andreas Frömelt:</t>
        </r>
        <r>
          <rPr>
            <sz val="9"/>
            <color indexed="81"/>
            <rFont val="Tahoma"/>
            <family val="2"/>
          </rPr>
          <t xml:space="preserve">
storage</t>
        </r>
      </text>
    </comment>
    <comment ref="O182" authorId="0" shapeId="0">
      <text>
        <r>
          <rPr>
            <b/>
            <sz val="9"/>
            <color indexed="81"/>
            <rFont val="Tahoma"/>
            <family val="2"/>
          </rPr>
          <t>Andreas Frömelt:</t>
        </r>
        <r>
          <rPr>
            <sz val="9"/>
            <color indexed="81"/>
            <rFont val="Tahoma"/>
            <family val="2"/>
          </rPr>
          <t xml:space="preserve">
storage / too specific</t>
        </r>
      </text>
    </comment>
    <comment ref="AE182" authorId="0" shapeId="0">
      <text>
        <r>
          <rPr>
            <b/>
            <sz val="9"/>
            <color indexed="81"/>
            <rFont val="Tahoma"/>
            <family val="2"/>
          </rPr>
          <t>Andreas Frömelt:</t>
        </r>
        <r>
          <rPr>
            <sz val="9"/>
            <color indexed="81"/>
            <rFont val="Tahoma"/>
            <family val="2"/>
          </rPr>
          <t xml:space="preserve">
storage / too specific</t>
        </r>
      </text>
    </comment>
    <comment ref="O183" authorId="0" shapeId="0">
      <text>
        <r>
          <rPr>
            <b/>
            <sz val="9"/>
            <color indexed="81"/>
            <rFont val="Tahoma"/>
            <family val="2"/>
          </rPr>
          <t>Andreas Frömelt:</t>
        </r>
        <r>
          <rPr>
            <sz val="9"/>
            <color indexed="81"/>
            <rFont val="Tahoma"/>
            <family val="2"/>
          </rPr>
          <t xml:space="preserve">
storage</t>
        </r>
      </text>
    </comment>
    <comment ref="AE183" authorId="0" shapeId="0">
      <text>
        <r>
          <rPr>
            <b/>
            <sz val="9"/>
            <color indexed="81"/>
            <rFont val="Tahoma"/>
            <family val="2"/>
          </rPr>
          <t>Andreas Frömelt:</t>
        </r>
        <r>
          <rPr>
            <sz val="9"/>
            <color indexed="81"/>
            <rFont val="Tahoma"/>
            <family val="2"/>
          </rPr>
          <t xml:space="preserve">
storage</t>
        </r>
      </text>
    </comment>
    <comment ref="O184" authorId="0" shapeId="0">
      <text>
        <r>
          <rPr>
            <b/>
            <sz val="9"/>
            <color indexed="81"/>
            <rFont val="Tahoma"/>
            <family val="2"/>
          </rPr>
          <t>Andreas Frömelt:</t>
        </r>
        <r>
          <rPr>
            <sz val="9"/>
            <color indexed="81"/>
            <rFont val="Tahoma"/>
            <family val="2"/>
          </rPr>
          <t xml:space="preserve">
storage / too specific</t>
        </r>
      </text>
    </comment>
    <comment ref="AE184" authorId="0" shapeId="0">
      <text>
        <r>
          <rPr>
            <b/>
            <sz val="9"/>
            <color indexed="81"/>
            <rFont val="Tahoma"/>
            <family val="2"/>
          </rPr>
          <t>Andreas Frömelt:</t>
        </r>
        <r>
          <rPr>
            <sz val="9"/>
            <color indexed="81"/>
            <rFont val="Tahoma"/>
            <family val="2"/>
          </rPr>
          <t xml:space="preserve">
storage / too specific</t>
        </r>
      </text>
    </comment>
    <comment ref="O186" authorId="0" shapeId="0">
      <text>
        <r>
          <rPr>
            <b/>
            <sz val="9"/>
            <color indexed="81"/>
            <rFont val="Tahoma"/>
            <family val="2"/>
          </rPr>
          <t>Andreas Frömelt:</t>
        </r>
        <r>
          <rPr>
            <sz val="9"/>
            <color indexed="81"/>
            <rFont val="Tahoma"/>
            <family val="2"/>
          </rPr>
          <t xml:space="preserve">
ATTENTION: maybe storage</t>
        </r>
      </text>
    </comment>
    <comment ref="AE186" authorId="0" shapeId="0">
      <text>
        <r>
          <rPr>
            <b/>
            <sz val="9"/>
            <color indexed="81"/>
            <rFont val="Tahoma"/>
            <family val="2"/>
          </rPr>
          <t>Andreas Frömelt:</t>
        </r>
        <r>
          <rPr>
            <sz val="9"/>
            <color indexed="81"/>
            <rFont val="Tahoma"/>
            <family val="2"/>
          </rPr>
          <t xml:space="preserve">
ATTENTION: maybe storage</t>
        </r>
      </text>
    </comment>
    <comment ref="O187" authorId="0" shapeId="0">
      <text>
        <r>
          <rPr>
            <b/>
            <sz val="9"/>
            <color indexed="81"/>
            <rFont val="Tahoma"/>
            <family val="2"/>
          </rPr>
          <t>Andreas Frömelt:</t>
        </r>
        <r>
          <rPr>
            <sz val="9"/>
            <color indexed="81"/>
            <rFont val="Tahoma"/>
            <family val="2"/>
          </rPr>
          <t xml:space="preserve">
ATTENTION: maybe storage</t>
        </r>
      </text>
    </comment>
    <comment ref="AE187" authorId="0" shapeId="0">
      <text>
        <r>
          <rPr>
            <b/>
            <sz val="9"/>
            <color indexed="81"/>
            <rFont val="Tahoma"/>
            <family val="2"/>
          </rPr>
          <t>Andreas Frömelt:</t>
        </r>
        <r>
          <rPr>
            <sz val="9"/>
            <color indexed="81"/>
            <rFont val="Tahoma"/>
            <family val="2"/>
          </rPr>
          <t xml:space="preserve">
ATTENTION: maybe storage</t>
        </r>
      </text>
    </comment>
    <comment ref="O188" authorId="0" shapeId="0">
      <text>
        <r>
          <rPr>
            <b/>
            <sz val="9"/>
            <color indexed="81"/>
            <rFont val="Tahoma"/>
            <family val="2"/>
          </rPr>
          <t>Andreas Frömelt:</t>
        </r>
        <r>
          <rPr>
            <sz val="9"/>
            <color indexed="81"/>
            <rFont val="Tahoma"/>
            <family val="2"/>
          </rPr>
          <t xml:space="preserve">
too specific / storage</t>
        </r>
      </text>
    </comment>
    <comment ref="AE188" authorId="0" shapeId="0">
      <text>
        <r>
          <rPr>
            <b/>
            <sz val="9"/>
            <color indexed="81"/>
            <rFont val="Tahoma"/>
            <family val="2"/>
          </rPr>
          <t>Andreas Frömelt:</t>
        </r>
        <r>
          <rPr>
            <sz val="9"/>
            <color indexed="81"/>
            <rFont val="Tahoma"/>
            <family val="2"/>
          </rPr>
          <t xml:space="preserve">
too specific / storage</t>
        </r>
      </text>
    </comment>
    <comment ref="O190" authorId="0" shapeId="0">
      <text>
        <r>
          <rPr>
            <b/>
            <sz val="9"/>
            <color indexed="81"/>
            <rFont val="Tahoma"/>
            <family val="2"/>
          </rPr>
          <t>Andreas Frömelt:</t>
        </r>
        <r>
          <rPr>
            <sz val="9"/>
            <color indexed="81"/>
            <rFont val="Tahoma"/>
            <family val="2"/>
          </rPr>
          <t xml:space="preserve">
too specific</t>
        </r>
      </text>
    </comment>
    <comment ref="AE190" authorId="0" shapeId="0">
      <text>
        <r>
          <rPr>
            <b/>
            <sz val="9"/>
            <color indexed="81"/>
            <rFont val="Tahoma"/>
            <family val="2"/>
          </rPr>
          <t>Andreas Frömelt:</t>
        </r>
        <r>
          <rPr>
            <sz val="9"/>
            <color indexed="81"/>
            <rFont val="Tahoma"/>
            <family val="2"/>
          </rPr>
          <t xml:space="preserve">
too specific</t>
        </r>
      </text>
    </comment>
    <comment ref="O191" authorId="0" shapeId="0">
      <text>
        <r>
          <rPr>
            <b/>
            <sz val="9"/>
            <color indexed="81"/>
            <rFont val="Tahoma"/>
            <family val="2"/>
          </rPr>
          <t>Andreas Frömelt:</t>
        </r>
        <r>
          <rPr>
            <sz val="9"/>
            <color indexed="81"/>
            <rFont val="Tahoma"/>
            <family val="2"/>
          </rPr>
          <t xml:space="preserve">
maybe storage</t>
        </r>
      </text>
    </comment>
    <comment ref="O192" authorId="0" shapeId="0">
      <text>
        <r>
          <rPr>
            <b/>
            <sz val="9"/>
            <color indexed="81"/>
            <rFont val="Tahoma"/>
            <family val="2"/>
          </rPr>
          <t>Andreas Frömelt:</t>
        </r>
        <r>
          <rPr>
            <sz val="9"/>
            <color indexed="81"/>
            <rFont val="Tahoma"/>
            <family val="2"/>
          </rPr>
          <t xml:space="preserve">
ATTENTION: maybe storage</t>
        </r>
      </text>
    </comment>
    <comment ref="O193" authorId="0" shapeId="0">
      <text>
        <r>
          <rPr>
            <b/>
            <sz val="9"/>
            <color indexed="81"/>
            <rFont val="Tahoma"/>
            <family val="2"/>
          </rPr>
          <t>Andreas Frömelt:</t>
        </r>
        <r>
          <rPr>
            <sz val="9"/>
            <color indexed="81"/>
            <rFont val="Tahoma"/>
            <family val="2"/>
          </rPr>
          <t xml:space="preserve">
storage / too specific</t>
        </r>
      </text>
    </comment>
    <comment ref="AE193" authorId="0" shapeId="0">
      <text>
        <r>
          <rPr>
            <b/>
            <sz val="9"/>
            <color indexed="81"/>
            <rFont val="Tahoma"/>
            <family val="2"/>
          </rPr>
          <t>Andreas Frömelt:</t>
        </r>
        <r>
          <rPr>
            <sz val="9"/>
            <color indexed="81"/>
            <rFont val="Tahoma"/>
            <family val="2"/>
          </rPr>
          <t xml:space="preserve">
storage / too specific</t>
        </r>
      </text>
    </comment>
    <comment ref="O194" authorId="0" shapeId="0">
      <text>
        <r>
          <rPr>
            <b/>
            <sz val="9"/>
            <color indexed="81"/>
            <rFont val="Tahoma"/>
            <family val="2"/>
          </rPr>
          <t>Andreas Frömelt:</t>
        </r>
        <r>
          <rPr>
            <sz val="9"/>
            <color indexed="81"/>
            <rFont val="Tahoma"/>
            <family val="2"/>
          </rPr>
          <t xml:space="preserve">
storage / too specific</t>
        </r>
      </text>
    </comment>
    <comment ref="AE194" authorId="0" shapeId="0">
      <text>
        <r>
          <rPr>
            <b/>
            <sz val="9"/>
            <color indexed="81"/>
            <rFont val="Tahoma"/>
            <family val="2"/>
          </rPr>
          <t>Andreas Frömelt:</t>
        </r>
        <r>
          <rPr>
            <sz val="9"/>
            <color indexed="81"/>
            <rFont val="Tahoma"/>
            <family val="2"/>
          </rPr>
          <t xml:space="preserve">
storage / too specific</t>
        </r>
      </text>
    </comment>
    <comment ref="O195" authorId="0" shapeId="0">
      <text>
        <r>
          <rPr>
            <b/>
            <sz val="9"/>
            <color indexed="81"/>
            <rFont val="Tahoma"/>
            <family val="2"/>
          </rPr>
          <t>Andreas Frömelt:</t>
        </r>
        <r>
          <rPr>
            <sz val="9"/>
            <color indexed="81"/>
            <rFont val="Tahoma"/>
            <family val="2"/>
          </rPr>
          <t xml:space="preserve">
storage / too specific</t>
        </r>
      </text>
    </comment>
    <comment ref="AE195" authorId="0" shapeId="0">
      <text>
        <r>
          <rPr>
            <b/>
            <sz val="9"/>
            <color indexed="81"/>
            <rFont val="Tahoma"/>
            <family val="2"/>
          </rPr>
          <t>Andreas Frömelt:</t>
        </r>
        <r>
          <rPr>
            <sz val="9"/>
            <color indexed="81"/>
            <rFont val="Tahoma"/>
            <family val="2"/>
          </rPr>
          <t xml:space="preserve">
storage / too specific</t>
        </r>
      </text>
    </comment>
    <comment ref="O196" authorId="0" shapeId="0">
      <text>
        <r>
          <rPr>
            <b/>
            <sz val="9"/>
            <color indexed="81"/>
            <rFont val="Tahoma"/>
            <family val="2"/>
          </rPr>
          <t>Andreas Frömelt:</t>
        </r>
        <r>
          <rPr>
            <sz val="9"/>
            <color indexed="81"/>
            <rFont val="Tahoma"/>
            <family val="2"/>
          </rPr>
          <t xml:space="preserve">
not bought every month / storage</t>
        </r>
      </text>
    </comment>
    <comment ref="AE196" authorId="0" shapeId="0">
      <text>
        <r>
          <rPr>
            <b/>
            <sz val="9"/>
            <color indexed="81"/>
            <rFont val="Tahoma"/>
            <family val="2"/>
          </rPr>
          <t>Andreas Frömelt:</t>
        </r>
        <r>
          <rPr>
            <sz val="9"/>
            <color indexed="81"/>
            <rFont val="Tahoma"/>
            <family val="2"/>
          </rPr>
          <t xml:space="preserve">
not bought every month / storage</t>
        </r>
      </text>
    </comment>
    <comment ref="O197" authorId="0" shapeId="0">
      <text>
        <r>
          <rPr>
            <b/>
            <sz val="9"/>
            <color indexed="81"/>
            <rFont val="Tahoma"/>
            <family val="2"/>
          </rPr>
          <t>Andreas Frömelt:</t>
        </r>
        <r>
          <rPr>
            <sz val="9"/>
            <color indexed="81"/>
            <rFont val="Tahoma"/>
            <family val="2"/>
          </rPr>
          <t xml:space="preserve">
too specific / not bought every month / storage</t>
        </r>
      </text>
    </comment>
    <comment ref="AE197" authorId="0" shapeId="0">
      <text>
        <r>
          <rPr>
            <b/>
            <sz val="9"/>
            <color indexed="81"/>
            <rFont val="Tahoma"/>
            <family val="2"/>
          </rPr>
          <t>Andreas Frömelt:</t>
        </r>
        <r>
          <rPr>
            <sz val="9"/>
            <color indexed="81"/>
            <rFont val="Tahoma"/>
            <family val="2"/>
          </rPr>
          <t xml:space="preserve">
too specific / not bought every month / storage</t>
        </r>
      </text>
    </comment>
    <comment ref="O198" authorId="0" shapeId="0">
      <text>
        <r>
          <rPr>
            <b/>
            <sz val="9"/>
            <color indexed="81"/>
            <rFont val="Tahoma"/>
            <family val="2"/>
          </rPr>
          <t>Andreas Frömelt:</t>
        </r>
        <r>
          <rPr>
            <sz val="9"/>
            <color indexed="81"/>
            <rFont val="Tahoma"/>
            <family val="2"/>
          </rPr>
          <t xml:space="preserve">
too specific / not bought every month / storage</t>
        </r>
      </text>
    </comment>
    <comment ref="AE198" authorId="0" shapeId="0">
      <text>
        <r>
          <rPr>
            <b/>
            <sz val="9"/>
            <color indexed="81"/>
            <rFont val="Tahoma"/>
            <family val="2"/>
          </rPr>
          <t>Andreas Frömelt:</t>
        </r>
        <r>
          <rPr>
            <sz val="9"/>
            <color indexed="81"/>
            <rFont val="Tahoma"/>
            <family val="2"/>
          </rPr>
          <t xml:space="preserve">
too specific / not bought every month / storage</t>
        </r>
      </text>
    </comment>
    <comment ref="O199" authorId="0" shapeId="0">
      <text>
        <r>
          <rPr>
            <b/>
            <sz val="9"/>
            <color indexed="81"/>
            <rFont val="Tahoma"/>
            <family val="2"/>
          </rPr>
          <t>Andreas Frömelt:</t>
        </r>
        <r>
          <rPr>
            <sz val="9"/>
            <color indexed="81"/>
            <rFont val="Tahoma"/>
            <family val="2"/>
          </rPr>
          <t xml:space="preserve">
too specific / not bought every month / storage</t>
        </r>
      </text>
    </comment>
    <comment ref="AE199" authorId="0" shapeId="0">
      <text>
        <r>
          <rPr>
            <b/>
            <sz val="9"/>
            <color indexed="81"/>
            <rFont val="Tahoma"/>
            <family val="2"/>
          </rPr>
          <t>Andreas Frömelt:</t>
        </r>
        <r>
          <rPr>
            <sz val="9"/>
            <color indexed="81"/>
            <rFont val="Tahoma"/>
            <family val="2"/>
          </rPr>
          <t xml:space="preserve">
too specific / not bought every month / storage</t>
        </r>
      </text>
    </comment>
    <comment ref="O200" authorId="0" shapeId="0">
      <text>
        <r>
          <rPr>
            <b/>
            <sz val="9"/>
            <color indexed="81"/>
            <rFont val="Tahoma"/>
            <family val="2"/>
          </rPr>
          <t>Andreas Frömelt:</t>
        </r>
        <r>
          <rPr>
            <sz val="9"/>
            <color indexed="81"/>
            <rFont val="Tahoma"/>
            <family val="2"/>
          </rPr>
          <t xml:space="preserve">
too specific / not bought every month / storage</t>
        </r>
      </text>
    </comment>
    <comment ref="AE200" authorId="0" shapeId="0">
      <text>
        <r>
          <rPr>
            <b/>
            <sz val="9"/>
            <color indexed="81"/>
            <rFont val="Tahoma"/>
            <family val="2"/>
          </rPr>
          <t>Andreas Frömelt:</t>
        </r>
        <r>
          <rPr>
            <sz val="9"/>
            <color indexed="81"/>
            <rFont val="Tahoma"/>
            <family val="2"/>
          </rPr>
          <t xml:space="preserve">
too specific / not bought every month / storage</t>
        </r>
      </text>
    </comment>
    <comment ref="O201" authorId="0" shapeId="0">
      <text>
        <r>
          <rPr>
            <b/>
            <sz val="9"/>
            <color indexed="81"/>
            <rFont val="Tahoma"/>
            <family val="2"/>
          </rPr>
          <t>Andreas Frömelt:</t>
        </r>
        <r>
          <rPr>
            <sz val="9"/>
            <color indexed="81"/>
            <rFont val="Tahoma"/>
            <family val="2"/>
          </rPr>
          <t xml:space="preserve">
too specific / not bought every month / storage</t>
        </r>
      </text>
    </comment>
    <comment ref="AE201" authorId="0" shapeId="0">
      <text>
        <r>
          <rPr>
            <b/>
            <sz val="9"/>
            <color indexed="81"/>
            <rFont val="Tahoma"/>
            <family val="2"/>
          </rPr>
          <t>Andreas Frömelt:</t>
        </r>
        <r>
          <rPr>
            <sz val="9"/>
            <color indexed="81"/>
            <rFont val="Tahoma"/>
            <family val="2"/>
          </rPr>
          <t xml:space="preserve">
too specific / not bought every month / storage</t>
        </r>
      </text>
    </comment>
    <comment ref="O202" authorId="0" shapeId="0">
      <text>
        <r>
          <rPr>
            <b/>
            <sz val="9"/>
            <color indexed="81"/>
            <rFont val="Tahoma"/>
            <family val="2"/>
          </rPr>
          <t>Andreas Frömelt:</t>
        </r>
        <r>
          <rPr>
            <sz val="9"/>
            <color indexed="81"/>
            <rFont val="Tahoma"/>
            <family val="2"/>
          </rPr>
          <t xml:space="preserve">
too specific / not bought every month / storage</t>
        </r>
      </text>
    </comment>
    <comment ref="AE202" authorId="0" shapeId="0">
      <text>
        <r>
          <rPr>
            <b/>
            <sz val="9"/>
            <color indexed="81"/>
            <rFont val="Tahoma"/>
            <family val="2"/>
          </rPr>
          <t>Andreas Frömelt:</t>
        </r>
        <r>
          <rPr>
            <sz val="9"/>
            <color indexed="81"/>
            <rFont val="Tahoma"/>
            <family val="2"/>
          </rPr>
          <t xml:space="preserve">
too specific / not bought every month / storage</t>
        </r>
      </text>
    </comment>
    <comment ref="O203" authorId="0" shapeId="0">
      <text>
        <r>
          <rPr>
            <b/>
            <sz val="9"/>
            <color indexed="81"/>
            <rFont val="Tahoma"/>
            <family val="2"/>
          </rPr>
          <t>Andreas Frömelt:</t>
        </r>
        <r>
          <rPr>
            <sz val="9"/>
            <color indexed="81"/>
            <rFont val="Tahoma"/>
            <family val="2"/>
          </rPr>
          <t xml:space="preserve">
too specific / not bought every month / storage</t>
        </r>
      </text>
    </comment>
    <comment ref="AE203" authorId="0" shapeId="0">
      <text>
        <r>
          <rPr>
            <b/>
            <sz val="9"/>
            <color indexed="81"/>
            <rFont val="Tahoma"/>
            <family val="2"/>
          </rPr>
          <t>Andreas Frömelt:</t>
        </r>
        <r>
          <rPr>
            <sz val="9"/>
            <color indexed="81"/>
            <rFont val="Tahoma"/>
            <family val="2"/>
          </rPr>
          <t xml:space="preserve">
too specific / not bought every month / storage</t>
        </r>
      </text>
    </comment>
    <comment ref="O204" authorId="0" shapeId="0">
      <text>
        <r>
          <rPr>
            <b/>
            <sz val="9"/>
            <color indexed="81"/>
            <rFont val="Tahoma"/>
            <family val="2"/>
          </rPr>
          <t>Andreas Frömelt:</t>
        </r>
        <r>
          <rPr>
            <sz val="9"/>
            <color indexed="81"/>
            <rFont val="Tahoma"/>
            <family val="2"/>
          </rPr>
          <t xml:space="preserve">
too specific / not bought every month / storage</t>
        </r>
      </text>
    </comment>
    <comment ref="AE204" authorId="0" shapeId="0">
      <text>
        <r>
          <rPr>
            <b/>
            <sz val="9"/>
            <color indexed="81"/>
            <rFont val="Tahoma"/>
            <family val="2"/>
          </rPr>
          <t>Andreas Frömelt:</t>
        </r>
        <r>
          <rPr>
            <sz val="9"/>
            <color indexed="81"/>
            <rFont val="Tahoma"/>
            <family val="2"/>
          </rPr>
          <t xml:space="preserve">
too specific / not bought every month / storage</t>
        </r>
      </text>
    </comment>
    <comment ref="O205" authorId="0" shapeId="0">
      <text>
        <r>
          <rPr>
            <b/>
            <sz val="9"/>
            <color indexed="81"/>
            <rFont val="Tahoma"/>
            <family val="2"/>
          </rPr>
          <t>Andreas Frömelt:</t>
        </r>
        <r>
          <rPr>
            <sz val="9"/>
            <color indexed="81"/>
            <rFont val="Tahoma"/>
            <family val="2"/>
          </rPr>
          <t xml:space="preserve">
too specific / not bought every month / storage</t>
        </r>
      </text>
    </comment>
    <comment ref="AE205" authorId="0" shapeId="0">
      <text>
        <r>
          <rPr>
            <b/>
            <sz val="9"/>
            <color indexed="81"/>
            <rFont val="Tahoma"/>
            <family val="2"/>
          </rPr>
          <t>Andreas Frömelt:</t>
        </r>
        <r>
          <rPr>
            <sz val="9"/>
            <color indexed="81"/>
            <rFont val="Tahoma"/>
            <family val="2"/>
          </rPr>
          <t xml:space="preserve">
too specific / not bought every month / storage</t>
        </r>
      </text>
    </comment>
    <comment ref="O206" authorId="0" shapeId="0">
      <text>
        <r>
          <rPr>
            <b/>
            <sz val="9"/>
            <color indexed="81"/>
            <rFont val="Tahoma"/>
            <family val="2"/>
          </rPr>
          <t>Andreas Frömelt:</t>
        </r>
        <r>
          <rPr>
            <sz val="9"/>
            <color indexed="81"/>
            <rFont val="Tahoma"/>
            <family val="2"/>
          </rPr>
          <t xml:space="preserve">
maybe storage / too specific</t>
        </r>
      </text>
    </comment>
    <comment ref="AE206" authorId="0" shapeId="0">
      <text>
        <r>
          <rPr>
            <b/>
            <sz val="9"/>
            <color indexed="81"/>
            <rFont val="Tahoma"/>
            <family val="2"/>
          </rPr>
          <t>Andreas Frömelt:</t>
        </r>
        <r>
          <rPr>
            <sz val="9"/>
            <color indexed="81"/>
            <rFont val="Tahoma"/>
            <family val="2"/>
          </rPr>
          <t xml:space="preserve">
maybe storage / too specific</t>
        </r>
      </text>
    </comment>
    <comment ref="O207" authorId="0" shapeId="0">
      <text>
        <r>
          <rPr>
            <b/>
            <sz val="9"/>
            <color indexed="81"/>
            <rFont val="Tahoma"/>
            <family val="2"/>
          </rPr>
          <t>Andreas Frömelt:</t>
        </r>
        <r>
          <rPr>
            <sz val="9"/>
            <color indexed="81"/>
            <rFont val="Tahoma"/>
            <family val="2"/>
          </rPr>
          <t xml:space="preserve">
identical to above category</t>
        </r>
      </text>
    </comment>
    <comment ref="AE207" authorId="0" shapeId="0">
      <text>
        <r>
          <rPr>
            <b/>
            <sz val="9"/>
            <color indexed="81"/>
            <rFont val="Tahoma"/>
            <family val="2"/>
          </rPr>
          <t>Andreas Frömelt:</t>
        </r>
        <r>
          <rPr>
            <sz val="9"/>
            <color indexed="81"/>
            <rFont val="Tahoma"/>
            <family val="2"/>
          </rPr>
          <t xml:space="preserve">
identical to above category</t>
        </r>
      </text>
    </comment>
    <comment ref="O208" authorId="0" shapeId="0">
      <text>
        <r>
          <rPr>
            <b/>
            <sz val="9"/>
            <color indexed="81"/>
            <rFont val="Tahoma"/>
            <family val="2"/>
          </rPr>
          <t>Andreas Frömelt:</t>
        </r>
        <r>
          <rPr>
            <sz val="9"/>
            <color indexed="81"/>
            <rFont val="Tahoma"/>
            <family val="2"/>
          </rPr>
          <t xml:space="preserve">
maybe storage</t>
        </r>
      </text>
    </comment>
    <comment ref="O209" authorId="0" shapeId="0">
      <text>
        <r>
          <rPr>
            <b/>
            <sz val="9"/>
            <color indexed="81"/>
            <rFont val="Tahoma"/>
            <family val="2"/>
          </rPr>
          <t>Andreas Frömelt:</t>
        </r>
        <r>
          <rPr>
            <sz val="9"/>
            <color indexed="81"/>
            <rFont val="Tahoma"/>
            <family val="2"/>
          </rPr>
          <t xml:space="preserve">
identical to above category</t>
        </r>
      </text>
    </comment>
    <comment ref="O210" authorId="0" shapeId="0">
      <text>
        <r>
          <rPr>
            <b/>
            <sz val="9"/>
            <color indexed="81"/>
            <rFont val="Tahoma"/>
            <family val="2"/>
          </rPr>
          <t>Andreas Frömelt:</t>
        </r>
        <r>
          <rPr>
            <sz val="9"/>
            <color indexed="81"/>
            <rFont val="Tahoma"/>
            <family val="2"/>
          </rPr>
          <t xml:space="preserve">
too specific</t>
        </r>
      </text>
    </comment>
    <comment ref="O211" authorId="0" shapeId="0">
      <text>
        <r>
          <rPr>
            <b/>
            <sz val="9"/>
            <color indexed="81"/>
            <rFont val="Tahoma"/>
            <family val="2"/>
          </rPr>
          <t>Andreas Frömelt:</t>
        </r>
        <r>
          <rPr>
            <sz val="9"/>
            <color indexed="81"/>
            <rFont val="Tahoma"/>
            <family val="2"/>
          </rPr>
          <t xml:space="preserve">
too specific</t>
        </r>
      </text>
    </comment>
    <comment ref="O212" authorId="0" shapeId="0">
      <text>
        <r>
          <rPr>
            <b/>
            <sz val="9"/>
            <color indexed="81"/>
            <rFont val="Tahoma"/>
            <family val="2"/>
          </rPr>
          <t>Andreas Frömelt:</t>
        </r>
        <r>
          <rPr>
            <sz val="9"/>
            <color indexed="81"/>
            <rFont val="Tahoma"/>
            <family val="2"/>
          </rPr>
          <t xml:space="preserve">
not bought every month (Beherbergungsstätten)</t>
        </r>
      </text>
    </comment>
    <comment ref="O223" authorId="0" shapeId="0">
      <text>
        <r>
          <rPr>
            <b/>
            <sz val="9"/>
            <color indexed="81"/>
            <rFont val="Tahoma"/>
            <family val="2"/>
          </rPr>
          <t>Andreas Frömelt:</t>
        </r>
        <r>
          <rPr>
            <sz val="9"/>
            <color indexed="81"/>
            <rFont val="Tahoma"/>
            <family val="2"/>
          </rPr>
          <t xml:space="preserve">
too specific</t>
        </r>
      </text>
    </comment>
    <comment ref="O224" authorId="0" shapeId="0">
      <text>
        <r>
          <rPr>
            <b/>
            <sz val="9"/>
            <color indexed="81"/>
            <rFont val="Tahoma"/>
            <family val="2"/>
          </rPr>
          <t>Andreas Frömelt:</t>
        </r>
        <r>
          <rPr>
            <sz val="9"/>
            <color indexed="81"/>
            <rFont val="Tahoma"/>
            <family val="2"/>
          </rPr>
          <t xml:space="preserve">
too specific</t>
        </r>
      </text>
    </comment>
    <comment ref="O225" authorId="0" shapeId="0">
      <text>
        <r>
          <rPr>
            <b/>
            <sz val="9"/>
            <color indexed="81"/>
            <rFont val="Tahoma"/>
            <family val="2"/>
          </rPr>
          <t>Andreas Frömelt:</t>
        </r>
        <r>
          <rPr>
            <sz val="9"/>
            <color indexed="81"/>
            <rFont val="Tahoma"/>
            <family val="2"/>
          </rPr>
          <t xml:space="preserve">
too specific</t>
        </r>
      </text>
    </comment>
    <comment ref="O226"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7"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8"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9"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30" authorId="0" shapeId="0">
      <text>
        <r>
          <rPr>
            <b/>
            <sz val="9"/>
            <color indexed="81"/>
            <rFont val="Tahoma"/>
            <family val="2"/>
          </rPr>
          <t>Andreas Frömelt:</t>
        </r>
        <r>
          <rPr>
            <sz val="9"/>
            <color indexed="81"/>
            <rFont val="Tahoma"/>
            <family val="2"/>
          </rPr>
          <t xml:space="preserve">
questionable if representative for a month (high expenditure), but anyway rather specific</t>
        </r>
      </text>
    </comment>
    <comment ref="O231" authorId="0" shapeId="0">
      <text>
        <r>
          <rPr>
            <b/>
            <sz val="9"/>
            <color indexed="81"/>
            <rFont val="Tahoma"/>
            <family val="2"/>
          </rPr>
          <t>Andreas Frömelt:</t>
        </r>
        <r>
          <rPr>
            <sz val="9"/>
            <color indexed="81"/>
            <rFont val="Tahoma"/>
            <family val="2"/>
          </rPr>
          <t xml:space="preserve">
see above</t>
        </r>
      </text>
    </comment>
    <comment ref="O232" authorId="0" shapeId="0">
      <text>
        <r>
          <rPr>
            <b/>
            <sz val="9"/>
            <color indexed="81"/>
            <rFont val="Tahoma"/>
            <family val="2"/>
          </rPr>
          <t>Andreas Frömelt:</t>
        </r>
        <r>
          <rPr>
            <sz val="9"/>
            <color indexed="81"/>
            <rFont val="Tahoma"/>
            <family val="2"/>
          </rPr>
          <t xml:space="preserve">
too specific</t>
        </r>
      </text>
    </comment>
    <comment ref="O233" authorId="0" shapeId="0">
      <text>
        <r>
          <rPr>
            <b/>
            <sz val="9"/>
            <color indexed="81"/>
            <rFont val="Tahoma"/>
            <family val="2"/>
          </rPr>
          <t>Andreas Frömelt:</t>
        </r>
        <r>
          <rPr>
            <sz val="9"/>
            <color indexed="81"/>
            <rFont val="Tahoma"/>
            <family val="2"/>
          </rPr>
          <t xml:space="preserve">
too specific</t>
        </r>
      </text>
    </comment>
    <comment ref="O236" authorId="0" shapeId="0">
      <text>
        <r>
          <rPr>
            <b/>
            <sz val="9"/>
            <color indexed="81"/>
            <rFont val="Tahoma"/>
            <family val="2"/>
          </rPr>
          <t>Andreas Frömelt:</t>
        </r>
        <r>
          <rPr>
            <sz val="9"/>
            <color indexed="81"/>
            <rFont val="Tahoma"/>
            <family val="2"/>
          </rPr>
          <t xml:space="preserve">
not bought every month / storage / too specific</t>
        </r>
      </text>
    </comment>
    <comment ref="O237" authorId="0" shapeId="0">
      <text>
        <r>
          <rPr>
            <b/>
            <sz val="9"/>
            <color indexed="81"/>
            <rFont val="Tahoma"/>
            <family val="2"/>
          </rPr>
          <t>Andreas Frömelt:</t>
        </r>
        <r>
          <rPr>
            <sz val="9"/>
            <color indexed="81"/>
            <rFont val="Tahoma"/>
            <family val="2"/>
          </rPr>
          <t xml:space="preserve">
see above</t>
        </r>
      </text>
    </comment>
    <comment ref="O238" authorId="0" shapeId="0">
      <text>
        <r>
          <rPr>
            <b/>
            <sz val="9"/>
            <color indexed="81"/>
            <rFont val="Tahoma"/>
            <family val="2"/>
          </rPr>
          <t>Andreas Frömelt:</t>
        </r>
        <r>
          <rPr>
            <sz val="9"/>
            <color indexed="81"/>
            <rFont val="Tahoma"/>
            <family val="2"/>
          </rPr>
          <t xml:space="preserve">
questionable if bought every month</t>
        </r>
      </text>
    </comment>
    <comment ref="O239" authorId="0" shapeId="0">
      <text>
        <r>
          <rPr>
            <b/>
            <sz val="9"/>
            <color indexed="81"/>
            <rFont val="Tahoma"/>
            <family val="2"/>
          </rPr>
          <t>Andreas Frömelt:</t>
        </r>
        <r>
          <rPr>
            <sz val="9"/>
            <color indexed="81"/>
            <rFont val="Tahoma"/>
            <family val="2"/>
          </rPr>
          <t xml:space="preserve">
not bought every month / storage / too specific</t>
        </r>
      </text>
    </comment>
    <comment ref="O240" authorId="0" shapeId="0">
      <text>
        <r>
          <rPr>
            <b/>
            <sz val="9"/>
            <color indexed="81"/>
            <rFont val="Tahoma"/>
            <family val="2"/>
          </rPr>
          <t>Andreas Frömelt:</t>
        </r>
        <r>
          <rPr>
            <sz val="9"/>
            <color indexed="81"/>
            <rFont val="Tahoma"/>
            <family val="2"/>
          </rPr>
          <t xml:space="preserve">
not bought every month / storage / too specific</t>
        </r>
      </text>
    </comment>
    <comment ref="O241" authorId="0" shapeId="0">
      <text>
        <r>
          <rPr>
            <b/>
            <sz val="9"/>
            <color indexed="81"/>
            <rFont val="Tahoma"/>
            <family val="2"/>
          </rPr>
          <t>Andreas Frömelt:</t>
        </r>
        <r>
          <rPr>
            <sz val="9"/>
            <color indexed="81"/>
            <rFont val="Tahoma"/>
            <family val="2"/>
          </rPr>
          <t xml:space="preserve">
not bought every month / storage / too specific</t>
        </r>
      </text>
    </comment>
    <comment ref="O242" authorId="0" shapeId="0">
      <text>
        <r>
          <rPr>
            <b/>
            <sz val="9"/>
            <color indexed="81"/>
            <rFont val="Tahoma"/>
            <family val="2"/>
          </rPr>
          <t>Andreas Frömelt:</t>
        </r>
        <r>
          <rPr>
            <sz val="9"/>
            <color indexed="81"/>
            <rFont val="Tahoma"/>
            <family val="2"/>
          </rPr>
          <t xml:space="preserve">
not bought every month / storage / too specific</t>
        </r>
      </text>
    </comment>
    <comment ref="O243" authorId="0" shapeId="0">
      <text>
        <r>
          <rPr>
            <b/>
            <sz val="9"/>
            <color indexed="81"/>
            <rFont val="Tahoma"/>
            <family val="2"/>
          </rPr>
          <t>Andreas Frömelt:</t>
        </r>
        <r>
          <rPr>
            <sz val="9"/>
            <color indexed="81"/>
            <rFont val="Tahoma"/>
            <family val="2"/>
          </rPr>
          <t xml:space="preserve">
not bought every month / storage / too specific</t>
        </r>
      </text>
    </comment>
    <comment ref="O244" authorId="0" shapeId="0">
      <text>
        <r>
          <rPr>
            <b/>
            <sz val="9"/>
            <color indexed="81"/>
            <rFont val="Tahoma"/>
            <family val="2"/>
          </rPr>
          <t>Andreas Frömelt:</t>
        </r>
        <r>
          <rPr>
            <sz val="9"/>
            <color indexed="81"/>
            <rFont val="Tahoma"/>
            <family val="2"/>
          </rPr>
          <t xml:space="preserve">
not bought every month / storage / too specific</t>
        </r>
      </text>
    </comment>
    <comment ref="O246" authorId="0" shapeId="0">
      <text>
        <r>
          <rPr>
            <b/>
            <sz val="9"/>
            <color indexed="81"/>
            <rFont val="Tahoma"/>
            <family val="2"/>
          </rPr>
          <t>Andreas Frömelt:</t>
        </r>
        <r>
          <rPr>
            <sz val="9"/>
            <color indexed="81"/>
            <rFont val="Tahoma"/>
            <family val="2"/>
          </rPr>
          <t xml:space="preserve">
not bought every month / storage / too specific</t>
        </r>
      </text>
    </comment>
    <comment ref="O247" authorId="0" shapeId="0">
      <text>
        <r>
          <rPr>
            <b/>
            <sz val="9"/>
            <color indexed="81"/>
            <rFont val="Tahoma"/>
            <family val="2"/>
          </rPr>
          <t>Andreas Frömelt:</t>
        </r>
        <r>
          <rPr>
            <sz val="9"/>
            <color indexed="81"/>
            <rFont val="Tahoma"/>
            <family val="2"/>
          </rPr>
          <t xml:space="preserve">
not bought every month / storage / too specific</t>
        </r>
      </text>
    </comment>
    <comment ref="O248" authorId="0" shapeId="0">
      <text>
        <r>
          <rPr>
            <b/>
            <sz val="9"/>
            <color indexed="81"/>
            <rFont val="Tahoma"/>
            <family val="2"/>
          </rPr>
          <t>Andreas Frömelt:</t>
        </r>
        <r>
          <rPr>
            <sz val="9"/>
            <color indexed="81"/>
            <rFont val="Tahoma"/>
            <family val="2"/>
          </rPr>
          <t xml:space="preserve">
not bought every month / storage / too specific</t>
        </r>
      </text>
    </comment>
    <comment ref="O249" authorId="0" shapeId="0">
      <text>
        <r>
          <rPr>
            <b/>
            <sz val="9"/>
            <color indexed="81"/>
            <rFont val="Tahoma"/>
            <family val="2"/>
          </rPr>
          <t>Andreas Frömelt:</t>
        </r>
        <r>
          <rPr>
            <sz val="9"/>
            <color indexed="81"/>
            <rFont val="Tahoma"/>
            <family val="2"/>
          </rPr>
          <t xml:space="preserve">
not bought every month / storage / too specific</t>
        </r>
      </text>
    </comment>
    <comment ref="O250" authorId="0" shapeId="0">
      <text>
        <r>
          <rPr>
            <b/>
            <sz val="9"/>
            <color indexed="81"/>
            <rFont val="Tahoma"/>
            <family val="2"/>
          </rPr>
          <t>Andreas Frömelt:</t>
        </r>
        <r>
          <rPr>
            <sz val="9"/>
            <color indexed="81"/>
            <rFont val="Tahoma"/>
            <family val="2"/>
          </rPr>
          <t xml:space="preserve">
not bought every month / storage / too specific</t>
        </r>
      </text>
    </comment>
    <comment ref="O251" authorId="0" shapeId="0">
      <text>
        <r>
          <rPr>
            <b/>
            <sz val="9"/>
            <color indexed="81"/>
            <rFont val="Tahoma"/>
            <family val="2"/>
          </rPr>
          <t>Andreas Frömelt:</t>
        </r>
        <r>
          <rPr>
            <sz val="9"/>
            <color indexed="81"/>
            <rFont val="Tahoma"/>
            <family val="2"/>
          </rPr>
          <t xml:space="preserve">
not bought every month / storage / too specific</t>
        </r>
      </text>
    </comment>
    <comment ref="O252" authorId="0" shapeId="0">
      <text>
        <r>
          <rPr>
            <b/>
            <sz val="9"/>
            <color indexed="81"/>
            <rFont val="Tahoma"/>
            <family val="2"/>
          </rPr>
          <t>Andreas Frömelt:</t>
        </r>
        <r>
          <rPr>
            <sz val="9"/>
            <color indexed="81"/>
            <rFont val="Tahoma"/>
            <family val="2"/>
          </rPr>
          <t xml:space="preserve">
not bought every month / storage / too specific</t>
        </r>
      </text>
    </comment>
    <comment ref="O254" authorId="0" shapeId="0">
      <text>
        <r>
          <rPr>
            <b/>
            <sz val="9"/>
            <color indexed="81"/>
            <rFont val="Tahoma"/>
            <family val="2"/>
          </rPr>
          <t>Andreas Frömelt:</t>
        </r>
        <r>
          <rPr>
            <sz val="9"/>
            <color indexed="81"/>
            <rFont val="Tahoma"/>
            <family val="2"/>
          </rPr>
          <t xml:space="preserve">
not bought every month / storage / too specific</t>
        </r>
      </text>
    </comment>
    <comment ref="O255" authorId="0" shapeId="0">
      <text>
        <r>
          <rPr>
            <b/>
            <sz val="9"/>
            <color indexed="81"/>
            <rFont val="Tahoma"/>
            <family val="2"/>
          </rPr>
          <t>Andreas Frömelt:</t>
        </r>
        <r>
          <rPr>
            <sz val="9"/>
            <color indexed="81"/>
            <rFont val="Tahoma"/>
            <family val="2"/>
          </rPr>
          <t xml:space="preserve">
not bought every month / storage / too specific</t>
        </r>
      </text>
    </comment>
    <comment ref="O256" authorId="0" shapeId="0">
      <text>
        <r>
          <rPr>
            <b/>
            <sz val="9"/>
            <color indexed="81"/>
            <rFont val="Tahoma"/>
            <family val="2"/>
          </rPr>
          <t>Andreas Frömelt:</t>
        </r>
        <r>
          <rPr>
            <sz val="9"/>
            <color indexed="81"/>
            <rFont val="Tahoma"/>
            <family val="2"/>
          </rPr>
          <t xml:space="preserve">
not bought every month / storage / too specific</t>
        </r>
      </text>
    </comment>
    <comment ref="O257" authorId="0" shapeId="0">
      <text>
        <r>
          <rPr>
            <b/>
            <sz val="9"/>
            <color indexed="81"/>
            <rFont val="Tahoma"/>
            <family val="2"/>
          </rPr>
          <t>Andreas Frömelt:</t>
        </r>
        <r>
          <rPr>
            <sz val="9"/>
            <color indexed="81"/>
            <rFont val="Tahoma"/>
            <family val="2"/>
          </rPr>
          <t xml:space="preserve">
not bought every month / storage / too specific</t>
        </r>
      </text>
    </comment>
    <comment ref="O258" authorId="0" shapeId="0">
      <text>
        <r>
          <rPr>
            <b/>
            <sz val="9"/>
            <color indexed="81"/>
            <rFont val="Tahoma"/>
            <family val="2"/>
          </rPr>
          <t>Andreas Frömelt:</t>
        </r>
        <r>
          <rPr>
            <sz val="9"/>
            <color indexed="81"/>
            <rFont val="Tahoma"/>
            <family val="2"/>
          </rPr>
          <t xml:space="preserve">
not bought every month / storage / too specific</t>
        </r>
      </text>
    </comment>
    <comment ref="O260" authorId="0" shapeId="0">
      <text>
        <r>
          <rPr>
            <b/>
            <sz val="9"/>
            <color indexed="81"/>
            <rFont val="Tahoma"/>
            <family val="2"/>
          </rPr>
          <t>Andreas Frömelt:</t>
        </r>
        <r>
          <rPr>
            <sz val="9"/>
            <color indexed="81"/>
            <rFont val="Tahoma"/>
            <family val="2"/>
          </rPr>
          <t xml:space="preserve">
not bought every month / storage / too specific</t>
        </r>
      </text>
    </comment>
    <comment ref="O261" authorId="0" shapeId="0">
      <text>
        <r>
          <rPr>
            <b/>
            <sz val="9"/>
            <color indexed="81"/>
            <rFont val="Tahoma"/>
            <family val="2"/>
          </rPr>
          <t>Andreas Frömelt:</t>
        </r>
        <r>
          <rPr>
            <sz val="9"/>
            <color indexed="81"/>
            <rFont val="Tahoma"/>
            <family val="2"/>
          </rPr>
          <t xml:space="preserve">
not bought every month / storage / too specific</t>
        </r>
      </text>
    </comment>
    <comment ref="O262" authorId="0" shapeId="0">
      <text>
        <r>
          <rPr>
            <b/>
            <sz val="9"/>
            <color indexed="81"/>
            <rFont val="Tahoma"/>
            <family val="2"/>
          </rPr>
          <t>Andreas Frömelt:</t>
        </r>
        <r>
          <rPr>
            <sz val="9"/>
            <color indexed="81"/>
            <rFont val="Tahoma"/>
            <family val="2"/>
          </rPr>
          <t xml:space="preserve">
not bought every month / storage / too specific</t>
        </r>
      </text>
    </comment>
    <comment ref="O264" authorId="0" shapeId="0">
      <text>
        <r>
          <rPr>
            <b/>
            <sz val="9"/>
            <color indexed="81"/>
            <rFont val="Tahoma"/>
            <family val="2"/>
          </rPr>
          <t>Andreas Frömelt:</t>
        </r>
        <r>
          <rPr>
            <sz val="9"/>
            <color indexed="81"/>
            <rFont val="Tahoma"/>
            <family val="2"/>
          </rPr>
          <t xml:space="preserve">
same as above</t>
        </r>
      </text>
    </comment>
    <comment ref="O265" authorId="0" shapeId="0">
      <text>
        <r>
          <rPr>
            <b/>
            <sz val="9"/>
            <color indexed="81"/>
            <rFont val="Tahoma"/>
            <family val="2"/>
          </rPr>
          <t>Andreas Frömelt:</t>
        </r>
        <r>
          <rPr>
            <sz val="9"/>
            <color indexed="81"/>
            <rFont val="Tahoma"/>
            <family val="2"/>
          </rPr>
          <t xml:space="preserve">
questionable if bought every month</t>
        </r>
      </text>
    </comment>
    <comment ref="O266" authorId="0" shapeId="0">
      <text>
        <r>
          <rPr>
            <b/>
            <sz val="9"/>
            <color indexed="81"/>
            <rFont val="Tahoma"/>
            <family val="2"/>
          </rPr>
          <t>Andreas Frömelt:</t>
        </r>
        <r>
          <rPr>
            <sz val="9"/>
            <color indexed="81"/>
            <rFont val="Tahoma"/>
            <family val="2"/>
          </rPr>
          <t xml:space="preserve">
not bought every month / storage / too specific</t>
        </r>
      </text>
    </comment>
    <comment ref="O267" authorId="0" shapeId="0">
      <text>
        <r>
          <rPr>
            <b/>
            <sz val="9"/>
            <color indexed="81"/>
            <rFont val="Tahoma"/>
            <family val="2"/>
          </rPr>
          <t>Andreas Frömelt:</t>
        </r>
        <r>
          <rPr>
            <sz val="9"/>
            <color indexed="81"/>
            <rFont val="Tahoma"/>
            <family val="2"/>
          </rPr>
          <t xml:space="preserve">
not bought every month / storage / too specific</t>
        </r>
      </text>
    </comment>
    <comment ref="O268" authorId="0" shapeId="0">
      <text>
        <r>
          <rPr>
            <b/>
            <sz val="9"/>
            <color indexed="81"/>
            <rFont val="Tahoma"/>
            <family val="2"/>
          </rPr>
          <t>Andreas Frömelt:</t>
        </r>
        <r>
          <rPr>
            <sz val="9"/>
            <color indexed="81"/>
            <rFont val="Tahoma"/>
            <family val="2"/>
          </rPr>
          <t xml:space="preserve">
not bought every month / storage / too specific</t>
        </r>
      </text>
    </comment>
    <comment ref="O269" authorId="0" shapeId="0">
      <text>
        <r>
          <rPr>
            <b/>
            <sz val="9"/>
            <color indexed="81"/>
            <rFont val="Tahoma"/>
            <family val="2"/>
          </rPr>
          <t>Andreas Frömelt:</t>
        </r>
        <r>
          <rPr>
            <sz val="9"/>
            <color indexed="81"/>
            <rFont val="Tahoma"/>
            <family val="2"/>
          </rPr>
          <t xml:space="preserve">
not bought every month / storage / too specific</t>
        </r>
      </text>
    </comment>
    <comment ref="O270" authorId="0" shapeId="0">
      <text>
        <r>
          <rPr>
            <b/>
            <sz val="9"/>
            <color indexed="81"/>
            <rFont val="Tahoma"/>
            <family val="2"/>
          </rPr>
          <t>Andreas Frömelt:</t>
        </r>
        <r>
          <rPr>
            <sz val="9"/>
            <color indexed="81"/>
            <rFont val="Tahoma"/>
            <family val="2"/>
          </rPr>
          <t xml:space="preserve">
not bought every month / storage / too specific</t>
        </r>
      </text>
    </comment>
    <comment ref="O271" authorId="0" shapeId="0">
      <text>
        <r>
          <rPr>
            <b/>
            <sz val="9"/>
            <color indexed="81"/>
            <rFont val="Tahoma"/>
            <family val="2"/>
          </rPr>
          <t>Andreas Frömelt:</t>
        </r>
        <r>
          <rPr>
            <sz val="9"/>
            <color indexed="81"/>
            <rFont val="Tahoma"/>
            <family val="2"/>
          </rPr>
          <t xml:space="preserve">
not bought every month / storage / too specific</t>
        </r>
      </text>
    </comment>
    <comment ref="O272" authorId="0" shapeId="0">
      <text>
        <r>
          <rPr>
            <b/>
            <sz val="9"/>
            <color indexed="81"/>
            <rFont val="Tahoma"/>
            <family val="2"/>
          </rPr>
          <t>Andreas Frömelt:</t>
        </r>
        <r>
          <rPr>
            <sz val="9"/>
            <color indexed="81"/>
            <rFont val="Tahoma"/>
            <family val="2"/>
          </rPr>
          <t xml:space="preserve">
not bought every month / storage / too specific</t>
        </r>
      </text>
    </comment>
    <comment ref="O273" authorId="0" shapeId="0">
      <text>
        <r>
          <rPr>
            <b/>
            <sz val="9"/>
            <color indexed="81"/>
            <rFont val="Tahoma"/>
            <family val="2"/>
          </rPr>
          <t>Andreas Frömelt:</t>
        </r>
        <r>
          <rPr>
            <sz val="9"/>
            <color indexed="81"/>
            <rFont val="Tahoma"/>
            <family val="2"/>
          </rPr>
          <t xml:space="preserve">
not bought every month / storage / too specific</t>
        </r>
      </text>
    </comment>
    <comment ref="O274" authorId="0" shapeId="0">
      <text>
        <r>
          <rPr>
            <b/>
            <sz val="9"/>
            <color indexed="81"/>
            <rFont val="Tahoma"/>
            <family val="2"/>
          </rPr>
          <t>Andreas Frömelt:</t>
        </r>
        <r>
          <rPr>
            <sz val="9"/>
            <color indexed="81"/>
            <rFont val="Tahoma"/>
            <family val="2"/>
          </rPr>
          <t xml:space="preserve">
information considered in low levels</t>
        </r>
      </text>
    </comment>
    <comment ref="O277" authorId="0" shapeId="0">
      <text>
        <r>
          <rPr>
            <b/>
            <sz val="9"/>
            <color indexed="81"/>
            <rFont val="Tahoma"/>
            <family val="2"/>
          </rPr>
          <t>Andreas Frömelt:</t>
        </r>
        <r>
          <rPr>
            <sz val="9"/>
            <color indexed="81"/>
            <rFont val="Tahoma"/>
            <family val="2"/>
          </rPr>
          <t xml:space="preserve">
same as above</t>
        </r>
      </text>
    </comment>
    <comment ref="O278" authorId="0" shapeId="0">
      <text>
        <r>
          <rPr>
            <b/>
            <sz val="9"/>
            <color indexed="81"/>
            <rFont val="Tahoma"/>
            <family val="2"/>
          </rPr>
          <t>Andreas Frömelt:</t>
        </r>
        <r>
          <rPr>
            <sz val="9"/>
            <color indexed="81"/>
            <rFont val="Tahoma"/>
            <family val="2"/>
          </rPr>
          <t xml:space="preserve">
ATTENTION: included since NK pauschal is now (after imputing data) distributed among dwelling extra costs and energy expenditures. HOWEVER: 1. here we include imputed data and 2. we did not make use of the subcategories since we think i tmight be too risky using specific imputed data</t>
        </r>
      </text>
    </comment>
    <comment ref="AE280" authorId="0" shapeId="0">
      <text>
        <r>
          <rPr>
            <b/>
            <sz val="9"/>
            <color indexed="81"/>
            <rFont val="Tahoma"/>
            <family val="2"/>
          </rPr>
          <t>Andreas Frömelt:</t>
        </r>
        <r>
          <rPr>
            <sz val="9"/>
            <color indexed="81"/>
            <rFont val="Tahoma"/>
            <family val="2"/>
          </rPr>
          <t xml:space="preserve">
excluded since imputed</t>
        </r>
      </text>
    </comment>
    <comment ref="AE281" authorId="0" shapeId="0">
      <text>
        <r>
          <rPr>
            <b/>
            <sz val="9"/>
            <color indexed="81"/>
            <rFont val="Tahoma"/>
            <family val="2"/>
          </rPr>
          <t>Andreas Frömelt:</t>
        </r>
        <r>
          <rPr>
            <sz val="9"/>
            <color indexed="81"/>
            <rFont val="Tahoma"/>
            <family val="2"/>
          </rPr>
          <t xml:space="preserve">
excluded since imputed</t>
        </r>
      </text>
    </comment>
    <comment ref="AE282" authorId="0" shapeId="0">
      <text>
        <r>
          <rPr>
            <b/>
            <sz val="9"/>
            <color indexed="81"/>
            <rFont val="Tahoma"/>
            <family val="2"/>
          </rPr>
          <t>Andreas Frömelt:</t>
        </r>
        <r>
          <rPr>
            <sz val="9"/>
            <color indexed="81"/>
            <rFont val="Tahoma"/>
            <family val="2"/>
          </rPr>
          <t xml:space="preserve">
excluded since imputed</t>
        </r>
      </text>
    </comment>
    <comment ref="AE285" authorId="0" shapeId="0">
      <text>
        <r>
          <rPr>
            <b/>
            <sz val="9"/>
            <color indexed="81"/>
            <rFont val="Tahoma"/>
            <family val="2"/>
          </rPr>
          <t>Andreas Frömelt:</t>
        </r>
        <r>
          <rPr>
            <sz val="9"/>
            <color indexed="81"/>
            <rFont val="Tahoma"/>
            <family val="2"/>
          </rPr>
          <t xml:space="preserve">
excluded since imputed</t>
        </r>
      </text>
    </comment>
    <comment ref="AE286" authorId="0" shapeId="0">
      <text>
        <r>
          <rPr>
            <b/>
            <sz val="9"/>
            <color indexed="81"/>
            <rFont val="Tahoma"/>
            <family val="2"/>
          </rPr>
          <t>Andreas Frömelt:</t>
        </r>
        <r>
          <rPr>
            <sz val="9"/>
            <color indexed="81"/>
            <rFont val="Tahoma"/>
            <family val="2"/>
          </rPr>
          <t xml:space="preserve">
excluded since imputed</t>
        </r>
      </text>
    </comment>
    <comment ref="O287" authorId="0" shapeId="0">
      <text>
        <r>
          <rPr>
            <b/>
            <sz val="9"/>
            <color indexed="81"/>
            <rFont val="Tahoma"/>
            <family val="2"/>
          </rPr>
          <t>Andreas Frömelt:</t>
        </r>
        <r>
          <rPr>
            <sz val="9"/>
            <color indexed="81"/>
            <rFont val="Tahoma"/>
            <family val="2"/>
          </rPr>
          <t xml:space="preserve">
after imputing data, this category was copied to Gas and other Brennstoffe</t>
        </r>
      </text>
    </comment>
    <comment ref="AE287" authorId="0" shapeId="0">
      <text>
        <r>
          <rPr>
            <b/>
            <sz val="9"/>
            <color indexed="81"/>
            <rFont val="Tahoma"/>
            <family val="2"/>
          </rPr>
          <t>Andreas Frömelt:</t>
        </r>
        <r>
          <rPr>
            <sz val="9"/>
            <color indexed="81"/>
            <rFont val="Tahoma"/>
            <family val="2"/>
          </rPr>
          <t xml:space="preserve">
excluded since imputed</t>
        </r>
      </text>
    </comment>
    <comment ref="O288" authorId="0" shapeId="0">
      <text>
        <r>
          <rPr>
            <b/>
            <sz val="9"/>
            <color indexed="81"/>
            <rFont val="Tahoma"/>
            <family val="2"/>
          </rPr>
          <t>Andreas Frömelt:</t>
        </r>
        <r>
          <rPr>
            <sz val="9"/>
            <color indexed="81"/>
            <rFont val="Tahoma"/>
            <family val="2"/>
          </rPr>
          <t xml:space="preserve">
We take total since we did not split NK into energy expenditures and NK --&gt; so mixed information would probably bias the clustering</t>
        </r>
      </text>
    </comment>
    <comment ref="O290" authorId="0" shapeId="0">
      <text>
        <r>
          <rPr>
            <b/>
            <sz val="9"/>
            <color indexed="81"/>
            <rFont val="Tahoma"/>
            <family val="2"/>
          </rPr>
          <t>Andreas Frömelt:</t>
        </r>
        <r>
          <rPr>
            <sz val="9"/>
            <color indexed="81"/>
            <rFont val="Tahoma"/>
            <family val="2"/>
          </rPr>
          <t xml:space="preserve">
same category as above</t>
        </r>
      </text>
    </comment>
    <comment ref="O292" authorId="0" shapeId="0">
      <text>
        <r>
          <rPr>
            <b/>
            <sz val="9"/>
            <color indexed="81"/>
            <rFont val="Tahoma"/>
            <family val="2"/>
          </rPr>
          <t>Andreas Frömelt:</t>
        </r>
        <r>
          <rPr>
            <sz val="9"/>
            <color indexed="81"/>
            <rFont val="Tahoma"/>
            <family val="2"/>
          </rPr>
          <t xml:space="preserve">
same category as above</t>
        </r>
      </text>
    </comment>
    <comment ref="O294" authorId="0" shapeId="0">
      <text>
        <r>
          <rPr>
            <b/>
            <sz val="9"/>
            <color indexed="81"/>
            <rFont val="Tahoma"/>
            <family val="2"/>
          </rPr>
          <t>Andreas Frömelt:</t>
        </r>
        <r>
          <rPr>
            <sz val="9"/>
            <color indexed="81"/>
            <rFont val="Tahoma"/>
            <family val="2"/>
          </rPr>
          <t xml:space="preserve">
same category as above</t>
        </r>
      </text>
    </comment>
    <comment ref="O295" authorId="0" shapeId="0">
      <text>
        <r>
          <rPr>
            <b/>
            <sz val="9"/>
            <color indexed="81"/>
            <rFont val="Tahoma"/>
            <family val="2"/>
          </rPr>
          <t>Andreas Frömelt:</t>
        </r>
        <r>
          <rPr>
            <sz val="9"/>
            <color indexed="81"/>
            <rFont val="Tahoma"/>
            <family val="2"/>
          </rPr>
          <t xml:space="preserve">
questionable if representative for a month (high expenditure)</t>
        </r>
      </text>
    </comment>
    <comment ref="O296" authorId="0" shapeId="0">
      <text>
        <r>
          <rPr>
            <b/>
            <sz val="9"/>
            <color indexed="81"/>
            <rFont val="Tahoma"/>
            <family val="2"/>
          </rPr>
          <t>Andreas Frömelt:</t>
        </r>
        <r>
          <rPr>
            <sz val="9"/>
            <color indexed="81"/>
            <rFont val="Tahoma"/>
            <family val="2"/>
          </rPr>
          <t xml:space="preserve">
same as above</t>
        </r>
      </text>
    </comment>
    <comment ref="O297" authorId="0" shapeId="0">
      <text>
        <r>
          <rPr>
            <b/>
            <sz val="9"/>
            <color indexed="81"/>
            <rFont val="Tahoma"/>
            <family val="2"/>
          </rPr>
          <t>Andreas Frömelt:</t>
        </r>
        <r>
          <rPr>
            <sz val="9"/>
            <color indexed="81"/>
            <rFont val="Tahoma"/>
            <family val="2"/>
          </rPr>
          <t xml:space="preserve">
too specific</t>
        </r>
      </text>
    </comment>
    <comment ref="O298" authorId="0" shapeId="0">
      <text>
        <r>
          <rPr>
            <b/>
            <sz val="9"/>
            <color indexed="81"/>
            <rFont val="Tahoma"/>
            <family val="2"/>
          </rPr>
          <t>Andreas Frömelt:</t>
        </r>
        <r>
          <rPr>
            <sz val="9"/>
            <color indexed="81"/>
            <rFont val="Tahoma"/>
            <family val="2"/>
          </rPr>
          <t xml:space="preserve">
too specific</t>
        </r>
      </text>
    </comment>
    <comment ref="O299" authorId="0" shapeId="0">
      <text>
        <r>
          <rPr>
            <b/>
            <sz val="9"/>
            <color indexed="81"/>
            <rFont val="Tahoma"/>
            <family val="2"/>
          </rPr>
          <t>Andreas Frömelt:</t>
        </r>
        <r>
          <rPr>
            <sz val="9"/>
            <color indexed="81"/>
            <rFont val="Tahoma"/>
            <family val="2"/>
          </rPr>
          <t xml:space="preserve">
questionable if bought every month / storage</t>
        </r>
      </text>
    </comment>
    <comment ref="O300" authorId="0" shapeId="0">
      <text>
        <r>
          <rPr>
            <b/>
            <sz val="9"/>
            <color indexed="81"/>
            <rFont val="Tahoma"/>
            <family val="2"/>
          </rPr>
          <t>Andreas Frömelt:</t>
        </r>
        <r>
          <rPr>
            <sz val="9"/>
            <color indexed="81"/>
            <rFont val="Tahoma"/>
            <family val="2"/>
          </rPr>
          <t xml:space="preserve">
Since high exp.: could be included (it might be realistic to buy every 6 month a furniture)</t>
        </r>
      </text>
    </comment>
    <comment ref="O301" authorId="0" shapeId="0">
      <text>
        <r>
          <rPr>
            <b/>
            <sz val="9"/>
            <color indexed="81"/>
            <rFont val="Tahoma"/>
            <family val="2"/>
          </rPr>
          <t>Andreas Frömelt:</t>
        </r>
        <r>
          <rPr>
            <sz val="9"/>
            <color indexed="81"/>
            <rFont val="Tahoma"/>
            <family val="2"/>
          </rPr>
          <t xml:space="preserve">
same as above category</t>
        </r>
      </text>
    </comment>
    <comment ref="O302" authorId="0" shapeId="0">
      <text>
        <r>
          <rPr>
            <b/>
            <sz val="9"/>
            <color indexed="81"/>
            <rFont val="Tahoma"/>
            <family val="2"/>
          </rPr>
          <t>Andreas Frömelt:</t>
        </r>
        <r>
          <rPr>
            <sz val="9"/>
            <color indexed="81"/>
            <rFont val="Tahoma"/>
            <family val="2"/>
          </rPr>
          <t xml:space="preserve">
not bought every month / too specific / storage</t>
        </r>
      </text>
    </comment>
    <comment ref="O303" authorId="0" shapeId="0">
      <text>
        <r>
          <rPr>
            <b/>
            <sz val="9"/>
            <color indexed="81"/>
            <rFont val="Tahoma"/>
            <family val="2"/>
          </rPr>
          <t>Andreas Frömelt:</t>
        </r>
        <r>
          <rPr>
            <sz val="9"/>
            <color indexed="81"/>
            <rFont val="Tahoma"/>
            <family val="2"/>
          </rPr>
          <t xml:space="preserve">
not bought every month / too specific / storage</t>
        </r>
      </text>
    </comment>
    <comment ref="O304" authorId="0" shapeId="0">
      <text>
        <r>
          <rPr>
            <b/>
            <sz val="9"/>
            <color indexed="81"/>
            <rFont val="Tahoma"/>
            <family val="2"/>
          </rPr>
          <t>Andreas Frömelt:</t>
        </r>
        <r>
          <rPr>
            <sz val="9"/>
            <color indexed="81"/>
            <rFont val="Tahoma"/>
            <family val="2"/>
          </rPr>
          <t xml:space="preserve">
not bought every month / too specific / storage</t>
        </r>
      </text>
    </comment>
    <comment ref="O305" authorId="0" shapeId="0">
      <text>
        <r>
          <rPr>
            <b/>
            <sz val="9"/>
            <color indexed="81"/>
            <rFont val="Tahoma"/>
            <family val="2"/>
          </rPr>
          <t>Andreas Frömelt:</t>
        </r>
        <r>
          <rPr>
            <sz val="9"/>
            <color indexed="81"/>
            <rFont val="Tahoma"/>
            <family val="2"/>
          </rPr>
          <t xml:space="preserve">
not bought every month / too specific / storage</t>
        </r>
      </text>
    </comment>
    <comment ref="O306" authorId="0" shapeId="0">
      <text>
        <r>
          <rPr>
            <b/>
            <sz val="9"/>
            <color indexed="81"/>
            <rFont val="Tahoma"/>
            <family val="2"/>
          </rPr>
          <t>Andreas Frömelt:</t>
        </r>
        <r>
          <rPr>
            <sz val="9"/>
            <color indexed="81"/>
            <rFont val="Tahoma"/>
            <family val="2"/>
          </rPr>
          <t xml:space="preserve">
not bought every month / too specific / storage</t>
        </r>
      </text>
    </comment>
    <comment ref="O307" authorId="0" shapeId="0">
      <text>
        <r>
          <rPr>
            <b/>
            <sz val="9"/>
            <color indexed="81"/>
            <rFont val="Tahoma"/>
            <family val="2"/>
          </rPr>
          <t>Andreas Frömelt:</t>
        </r>
        <r>
          <rPr>
            <sz val="9"/>
            <color indexed="81"/>
            <rFont val="Tahoma"/>
            <family val="2"/>
          </rPr>
          <t xml:space="preserve">
not bought every month</t>
        </r>
      </text>
    </comment>
    <comment ref="O308" authorId="0" shapeId="0">
      <text>
        <r>
          <rPr>
            <b/>
            <sz val="9"/>
            <color indexed="81"/>
            <rFont val="Tahoma"/>
            <family val="2"/>
          </rPr>
          <t>Andreas Frömelt:</t>
        </r>
        <r>
          <rPr>
            <sz val="9"/>
            <color indexed="81"/>
            <rFont val="Tahoma"/>
            <family val="2"/>
          </rPr>
          <t xml:space="preserve">
same as category above</t>
        </r>
      </text>
    </comment>
    <comment ref="O309" authorId="0" shapeId="0">
      <text>
        <r>
          <rPr>
            <b/>
            <sz val="9"/>
            <color indexed="81"/>
            <rFont val="Tahoma"/>
            <family val="2"/>
          </rPr>
          <t>Andreas Frömelt:</t>
        </r>
        <r>
          <rPr>
            <sz val="9"/>
            <color indexed="81"/>
            <rFont val="Tahoma"/>
            <family val="2"/>
          </rPr>
          <t xml:space="preserve">
not bought every month / storage</t>
        </r>
      </text>
    </comment>
    <comment ref="O310" authorId="0" shapeId="0">
      <text>
        <r>
          <rPr>
            <b/>
            <sz val="9"/>
            <color indexed="81"/>
            <rFont val="Tahoma"/>
            <family val="2"/>
          </rPr>
          <t>Andreas Frömelt:</t>
        </r>
        <r>
          <rPr>
            <sz val="9"/>
            <color indexed="81"/>
            <rFont val="Tahoma"/>
            <family val="2"/>
          </rPr>
          <t xml:space="preserve">
not bought every month / storage</t>
        </r>
      </text>
    </comment>
    <comment ref="O311" authorId="0" shapeId="0">
      <text>
        <r>
          <rPr>
            <b/>
            <sz val="9"/>
            <color indexed="81"/>
            <rFont val="Tahoma"/>
            <family val="2"/>
          </rPr>
          <t>Andreas Frömelt:</t>
        </r>
        <r>
          <rPr>
            <sz val="9"/>
            <color indexed="81"/>
            <rFont val="Tahoma"/>
            <family val="2"/>
          </rPr>
          <t xml:space="preserve">
not bought every month / storage</t>
        </r>
      </text>
    </comment>
    <comment ref="O312" authorId="0" shapeId="0">
      <text>
        <r>
          <rPr>
            <b/>
            <sz val="9"/>
            <color indexed="81"/>
            <rFont val="Tahoma"/>
            <family val="2"/>
          </rPr>
          <t>Andreas Frömelt:</t>
        </r>
        <r>
          <rPr>
            <sz val="9"/>
            <color indexed="81"/>
            <rFont val="Tahoma"/>
            <family val="2"/>
          </rPr>
          <t xml:space="preserve">
not bought every month / 6 month</t>
        </r>
      </text>
    </comment>
    <comment ref="O313" authorId="0" shapeId="0">
      <text>
        <r>
          <rPr>
            <b/>
            <sz val="9"/>
            <color indexed="81"/>
            <rFont val="Tahoma"/>
            <family val="2"/>
          </rPr>
          <t>Andreas Frömelt:</t>
        </r>
        <r>
          <rPr>
            <sz val="9"/>
            <color indexed="81"/>
            <rFont val="Tahoma"/>
            <family val="2"/>
          </rPr>
          <t xml:space="preserve">
not bought every month / six months</t>
        </r>
      </text>
    </comment>
    <comment ref="O314" authorId="0" shapeId="0">
      <text>
        <r>
          <rPr>
            <b/>
            <sz val="9"/>
            <color indexed="81"/>
            <rFont val="Tahoma"/>
            <family val="2"/>
          </rPr>
          <t>Andreas Frömelt:</t>
        </r>
        <r>
          <rPr>
            <sz val="9"/>
            <color indexed="81"/>
            <rFont val="Tahoma"/>
            <family val="2"/>
          </rPr>
          <t xml:space="preserve">
not bought every month / six months (and included with durable goods)</t>
        </r>
      </text>
    </comment>
    <comment ref="O315" authorId="0" shapeId="0">
      <text>
        <r>
          <rPr>
            <b/>
            <sz val="9"/>
            <color indexed="81"/>
            <rFont val="Tahoma"/>
            <family val="2"/>
          </rPr>
          <t>Andreas Frömelt:</t>
        </r>
        <r>
          <rPr>
            <sz val="9"/>
            <color indexed="81"/>
            <rFont val="Tahoma"/>
            <family val="2"/>
          </rPr>
          <t xml:space="preserve">
not bought every month / six months (and included with durable goods)</t>
        </r>
      </text>
    </comment>
    <comment ref="O316" authorId="0" shapeId="0">
      <text>
        <r>
          <rPr>
            <b/>
            <sz val="9"/>
            <color indexed="81"/>
            <rFont val="Tahoma"/>
            <family val="2"/>
          </rPr>
          <t>Andreas Frömelt:</t>
        </r>
        <r>
          <rPr>
            <sz val="9"/>
            <color indexed="81"/>
            <rFont val="Tahoma"/>
            <family val="2"/>
          </rPr>
          <t xml:space="preserve">
not bought every month / too specific / storage</t>
        </r>
      </text>
    </comment>
    <comment ref="O317" authorId="0" shapeId="0">
      <text>
        <r>
          <rPr>
            <b/>
            <sz val="9"/>
            <color indexed="81"/>
            <rFont val="Tahoma"/>
            <family val="2"/>
          </rPr>
          <t>Andreas Frömelt:</t>
        </r>
        <r>
          <rPr>
            <sz val="9"/>
            <color indexed="81"/>
            <rFont val="Tahoma"/>
            <family val="2"/>
          </rPr>
          <t xml:space="preserve">
not bought every month / too specific</t>
        </r>
      </text>
    </comment>
    <comment ref="O318" authorId="0" shapeId="0">
      <text>
        <r>
          <rPr>
            <b/>
            <sz val="9"/>
            <color indexed="81"/>
            <rFont val="Tahoma"/>
            <family val="2"/>
          </rPr>
          <t>Andreas Frömelt:</t>
        </r>
        <r>
          <rPr>
            <sz val="9"/>
            <color indexed="81"/>
            <rFont val="Tahoma"/>
            <family val="2"/>
          </rPr>
          <t xml:space="preserve">
questionable if representative</t>
        </r>
      </text>
    </comment>
    <comment ref="O319" authorId="0" shapeId="0">
      <text>
        <r>
          <rPr>
            <b/>
            <sz val="9"/>
            <color indexed="81"/>
            <rFont val="Tahoma"/>
            <family val="2"/>
          </rPr>
          <t>Andreas Frömelt:</t>
        </r>
        <r>
          <rPr>
            <sz val="9"/>
            <color indexed="81"/>
            <rFont val="Tahoma"/>
            <family val="2"/>
          </rPr>
          <t xml:space="preserve">
not bought every month  / storage</t>
        </r>
      </text>
    </comment>
    <comment ref="O320" authorId="0" shapeId="0">
      <text>
        <r>
          <rPr>
            <b/>
            <sz val="9"/>
            <color indexed="81"/>
            <rFont val="Tahoma"/>
            <family val="2"/>
          </rPr>
          <t>Andreas Frömelt:</t>
        </r>
        <r>
          <rPr>
            <sz val="9"/>
            <color indexed="81"/>
            <rFont val="Tahoma"/>
            <family val="2"/>
          </rPr>
          <t xml:space="preserve">
not bought every month  / storage</t>
        </r>
      </text>
    </comment>
    <comment ref="O321" authorId="0" shapeId="0">
      <text>
        <r>
          <rPr>
            <b/>
            <sz val="9"/>
            <color indexed="81"/>
            <rFont val="Tahoma"/>
            <family val="2"/>
          </rPr>
          <t>Andreas Frömelt:</t>
        </r>
        <r>
          <rPr>
            <sz val="9"/>
            <color indexed="81"/>
            <rFont val="Tahoma"/>
            <family val="2"/>
          </rPr>
          <t xml:space="preserve">
not bought every month  / storage</t>
        </r>
      </text>
    </comment>
    <comment ref="O322" authorId="0" shapeId="0">
      <text>
        <r>
          <rPr>
            <b/>
            <sz val="9"/>
            <color indexed="81"/>
            <rFont val="Tahoma"/>
            <family val="2"/>
          </rPr>
          <t>Andreas Frömelt:</t>
        </r>
        <r>
          <rPr>
            <sz val="9"/>
            <color indexed="81"/>
            <rFont val="Tahoma"/>
            <family val="2"/>
          </rPr>
          <t xml:space="preserve">
not bought every month  / storage</t>
        </r>
      </text>
    </comment>
    <comment ref="O323" authorId="0" shapeId="0">
      <text>
        <r>
          <rPr>
            <b/>
            <sz val="9"/>
            <color indexed="81"/>
            <rFont val="Tahoma"/>
            <family val="2"/>
          </rPr>
          <t>Andreas Frömelt:</t>
        </r>
        <r>
          <rPr>
            <sz val="9"/>
            <color indexed="81"/>
            <rFont val="Tahoma"/>
            <family val="2"/>
          </rPr>
          <t xml:space="preserve">
not bought every month / 6 months / storage</t>
        </r>
      </text>
    </comment>
    <comment ref="O324" authorId="0" shapeId="0">
      <text>
        <r>
          <rPr>
            <b/>
            <sz val="9"/>
            <color indexed="81"/>
            <rFont val="Tahoma"/>
            <family val="2"/>
          </rPr>
          <t>Andreas Frömelt:</t>
        </r>
        <r>
          <rPr>
            <sz val="9"/>
            <color indexed="81"/>
            <rFont val="Tahoma"/>
            <family val="2"/>
          </rPr>
          <t xml:space="preserve">
not bought every month / 6 months / storage</t>
        </r>
      </text>
    </comment>
    <comment ref="O325" authorId="0" shapeId="0">
      <text>
        <r>
          <rPr>
            <b/>
            <sz val="9"/>
            <color indexed="81"/>
            <rFont val="Tahoma"/>
            <family val="2"/>
          </rPr>
          <t>Andreas Frömelt:</t>
        </r>
        <r>
          <rPr>
            <sz val="9"/>
            <color indexed="81"/>
            <rFont val="Tahoma"/>
            <family val="2"/>
          </rPr>
          <t xml:space="preserve">
maybe too specific</t>
        </r>
      </text>
    </comment>
    <comment ref="O326" authorId="0" shapeId="0">
      <text>
        <r>
          <rPr>
            <b/>
            <sz val="9"/>
            <color indexed="81"/>
            <rFont val="Tahoma"/>
            <family val="2"/>
          </rPr>
          <t>Andreas Frömelt:</t>
        </r>
        <r>
          <rPr>
            <sz val="9"/>
            <color indexed="81"/>
            <rFont val="Tahoma"/>
            <family val="2"/>
          </rPr>
          <t xml:space="preserve">
not bought every month / 6 months / storage</t>
        </r>
      </text>
    </comment>
    <comment ref="O327" authorId="0" shapeId="0">
      <text>
        <r>
          <rPr>
            <b/>
            <sz val="9"/>
            <color indexed="81"/>
            <rFont val="Tahoma"/>
            <family val="2"/>
          </rPr>
          <t>Andreas Frömelt:</t>
        </r>
        <r>
          <rPr>
            <sz val="9"/>
            <color indexed="81"/>
            <rFont val="Tahoma"/>
            <family val="2"/>
          </rPr>
          <t xml:space="preserve">
not bought every month / 6 months / storage</t>
        </r>
      </text>
    </comment>
    <comment ref="O328" authorId="0" shapeId="0">
      <text>
        <r>
          <rPr>
            <b/>
            <sz val="9"/>
            <color indexed="81"/>
            <rFont val="Tahoma"/>
            <family val="2"/>
          </rPr>
          <t>Andreas Frömelt:</t>
        </r>
        <r>
          <rPr>
            <sz val="9"/>
            <color indexed="81"/>
            <rFont val="Tahoma"/>
            <family val="2"/>
          </rPr>
          <t xml:space="preserve">
same as category above</t>
        </r>
      </text>
    </comment>
    <comment ref="O331" authorId="0" shapeId="0">
      <text>
        <r>
          <rPr>
            <b/>
            <sz val="9"/>
            <color indexed="81"/>
            <rFont val="Tahoma"/>
            <family val="2"/>
          </rPr>
          <t>Andreas Frömelt:</t>
        </r>
        <r>
          <rPr>
            <sz val="9"/>
            <color indexed="81"/>
            <rFont val="Tahoma"/>
            <family val="2"/>
          </rPr>
          <t xml:space="preserve">
maybe storage</t>
        </r>
      </text>
    </comment>
    <comment ref="O332" authorId="0" shapeId="0">
      <text>
        <r>
          <rPr>
            <b/>
            <sz val="9"/>
            <color indexed="81"/>
            <rFont val="Tahoma"/>
            <family val="2"/>
          </rPr>
          <t xml:space="preserve">Andreas Frömelt:
</t>
        </r>
        <r>
          <rPr>
            <sz val="9"/>
            <color indexed="81"/>
            <rFont val="Tahoma"/>
            <family val="2"/>
          </rPr>
          <t>too specific / storage</t>
        </r>
      </text>
    </comment>
    <comment ref="O333" authorId="0" shapeId="0">
      <text>
        <r>
          <rPr>
            <b/>
            <sz val="9"/>
            <color indexed="81"/>
            <rFont val="Tahoma"/>
            <family val="2"/>
          </rPr>
          <t>Andreas Frömelt:</t>
        </r>
        <r>
          <rPr>
            <sz val="9"/>
            <color indexed="81"/>
            <rFont val="Tahoma"/>
            <family val="2"/>
          </rPr>
          <t xml:space="preserve">
too specific / storage</t>
        </r>
      </text>
    </comment>
    <comment ref="O336" authorId="0" shapeId="0">
      <text>
        <r>
          <rPr>
            <b/>
            <sz val="9"/>
            <color indexed="81"/>
            <rFont val="Tahoma"/>
            <family val="2"/>
          </rPr>
          <t>Andreas Frömelt:</t>
        </r>
        <r>
          <rPr>
            <sz val="9"/>
            <color indexed="81"/>
            <rFont val="Tahoma"/>
            <family val="2"/>
          </rPr>
          <t xml:space="preserve">
same as category above</t>
        </r>
      </text>
    </comment>
    <comment ref="O339" authorId="0" shapeId="0">
      <text>
        <r>
          <rPr>
            <b/>
            <sz val="9"/>
            <color indexed="81"/>
            <rFont val="Tahoma"/>
            <family val="2"/>
          </rPr>
          <t>Andreas Frömelt:</t>
        </r>
        <r>
          <rPr>
            <sz val="9"/>
            <color indexed="81"/>
            <rFont val="Tahoma"/>
            <family val="2"/>
          </rPr>
          <t xml:space="preserve">
same as category above</t>
        </r>
      </text>
    </comment>
    <comment ref="O341" authorId="0" shapeId="0">
      <text>
        <r>
          <rPr>
            <b/>
            <sz val="9"/>
            <color indexed="81"/>
            <rFont val="Tahoma"/>
            <family val="2"/>
          </rPr>
          <t>Andreas Frömelt:</t>
        </r>
        <r>
          <rPr>
            <sz val="9"/>
            <color indexed="81"/>
            <rFont val="Tahoma"/>
            <family val="2"/>
          </rPr>
          <t xml:space="preserve">
storage / not bought every month</t>
        </r>
      </text>
    </comment>
    <comment ref="O342" authorId="0" shapeId="0">
      <text>
        <r>
          <rPr>
            <b/>
            <sz val="9"/>
            <color indexed="81"/>
            <rFont val="Tahoma"/>
            <family val="2"/>
          </rPr>
          <t>Andreas Frömelt:</t>
        </r>
        <r>
          <rPr>
            <sz val="9"/>
            <color indexed="81"/>
            <rFont val="Tahoma"/>
            <family val="2"/>
          </rPr>
          <t xml:space="preserve">
storage</t>
        </r>
      </text>
    </comment>
    <comment ref="O343" authorId="0" shapeId="0">
      <text>
        <r>
          <rPr>
            <b/>
            <sz val="9"/>
            <color indexed="81"/>
            <rFont val="Tahoma"/>
            <family val="2"/>
          </rPr>
          <t>Andreas Frömelt:</t>
        </r>
        <r>
          <rPr>
            <sz val="9"/>
            <color indexed="81"/>
            <rFont val="Tahoma"/>
            <family val="2"/>
          </rPr>
          <t xml:space="preserve">
not bought every month</t>
        </r>
      </text>
    </comment>
    <comment ref="O344" authorId="0" shapeId="0">
      <text>
        <r>
          <rPr>
            <b/>
            <sz val="9"/>
            <color indexed="81"/>
            <rFont val="Tahoma"/>
            <family val="2"/>
          </rPr>
          <t>Andreas Frömelt:</t>
        </r>
        <r>
          <rPr>
            <sz val="9"/>
            <color indexed="81"/>
            <rFont val="Tahoma"/>
            <family val="2"/>
          </rPr>
          <t xml:space="preserve">
same as category above</t>
        </r>
      </text>
    </comment>
    <comment ref="O345" authorId="0" shapeId="0">
      <text>
        <r>
          <rPr>
            <b/>
            <sz val="9"/>
            <color indexed="81"/>
            <rFont val="Tahoma"/>
            <family val="2"/>
          </rPr>
          <t>Andreas Frömelt:</t>
        </r>
        <r>
          <rPr>
            <sz val="9"/>
            <color indexed="81"/>
            <rFont val="Tahoma"/>
            <family val="2"/>
          </rPr>
          <t xml:space="preserve">
questionable if not too specific</t>
        </r>
      </text>
    </comment>
    <comment ref="O346" authorId="0" shapeId="0">
      <text>
        <r>
          <rPr>
            <b/>
            <sz val="9"/>
            <color indexed="81"/>
            <rFont val="Tahoma"/>
            <family val="2"/>
          </rPr>
          <t>Andreas Frömelt:</t>
        </r>
        <r>
          <rPr>
            <sz val="9"/>
            <color indexed="81"/>
            <rFont val="Tahoma"/>
            <family val="2"/>
          </rPr>
          <t xml:space="preserve">
too specific</t>
        </r>
      </text>
    </comment>
    <comment ref="O347" authorId="0" shapeId="0">
      <text>
        <r>
          <rPr>
            <b/>
            <sz val="9"/>
            <color indexed="81"/>
            <rFont val="Tahoma"/>
            <family val="2"/>
          </rPr>
          <t>Andreas Frömelt:</t>
        </r>
        <r>
          <rPr>
            <sz val="9"/>
            <color indexed="81"/>
            <rFont val="Tahoma"/>
            <family val="2"/>
          </rPr>
          <t xml:space="preserve">
too specific</t>
        </r>
      </text>
    </comment>
    <comment ref="O348" authorId="0" shapeId="0">
      <text>
        <r>
          <rPr>
            <b/>
            <sz val="9"/>
            <color indexed="81"/>
            <rFont val="Tahoma"/>
            <family val="2"/>
          </rPr>
          <t>Andreas Frömelt:</t>
        </r>
        <r>
          <rPr>
            <sz val="9"/>
            <color indexed="81"/>
            <rFont val="Tahoma"/>
            <family val="2"/>
          </rPr>
          <t xml:space="preserve">
not representative / stoo specific</t>
        </r>
      </text>
    </comment>
    <comment ref="O349" authorId="0" shapeId="0">
      <text>
        <r>
          <rPr>
            <b/>
            <sz val="9"/>
            <color indexed="81"/>
            <rFont val="Tahoma"/>
            <family val="2"/>
          </rPr>
          <t>Andreas Frömelt:</t>
        </r>
        <r>
          <rPr>
            <sz val="9"/>
            <color indexed="81"/>
            <rFont val="Tahoma"/>
            <family val="2"/>
          </rPr>
          <t xml:space="preserve">
too specific</t>
        </r>
      </text>
    </comment>
    <comment ref="O350" authorId="0" shapeId="0">
      <text>
        <r>
          <rPr>
            <b/>
            <sz val="9"/>
            <color indexed="81"/>
            <rFont val="Tahoma"/>
            <family val="2"/>
          </rPr>
          <t>Andreas Frömelt:</t>
        </r>
        <r>
          <rPr>
            <sz val="9"/>
            <color indexed="81"/>
            <rFont val="Tahoma"/>
            <family val="2"/>
          </rPr>
          <t xml:space="preserve">
questionable if representative</t>
        </r>
      </text>
    </comment>
    <comment ref="O351" authorId="0" shapeId="0">
      <text>
        <r>
          <rPr>
            <b/>
            <sz val="9"/>
            <color indexed="81"/>
            <rFont val="Tahoma"/>
            <family val="2"/>
          </rPr>
          <t>Andreas Frömelt:</t>
        </r>
        <r>
          <rPr>
            <sz val="9"/>
            <color indexed="81"/>
            <rFont val="Tahoma"/>
            <family val="2"/>
          </rPr>
          <t xml:space="preserve">
not bought every 12 months</t>
        </r>
      </text>
    </comment>
    <comment ref="O352"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3"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4"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5"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6" authorId="0" shapeId="0">
      <text>
        <r>
          <rPr>
            <b/>
            <sz val="9"/>
            <color indexed="81"/>
            <rFont val="Tahoma"/>
            <family val="2"/>
          </rPr>
          <t>Andreas Frömelt:</t>
        </r>
        <r>
          <rPr>
            <sz val="9"/>
            <color indexed="81"/>
            <rFont val="Tahoma"/>
            <family val="2"/>
          </rPr>
          <t xml:space="preserve">
same as category above</t>
        </r>
      </text>
    </comment>
    <comment ref="O357"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8" authorId="0" shapeId="0">
      <text>
        <r>
          <rPr>
            <b/>
            <sz val="9"/>
            <color indexed="81"/>
            <rFont val="Tahoma"/>
            <family val="2"/>
          </rPr>
          <t>Andreas Frömelt:</t>
        </r>
        <r>
          <rPr>
            <sz val="9"/>
            <color indexed="81"/>
            <rFont val="Tahoma"/>
            <family val="2"/>
          </rPr>
          <t xml:space="preserve">
same as category above</t>
        </r>
      </text>
    </comment>
    <comment ref="O359" authorId="0" shapeId="0">
      <text>
        <r>
          <rPr>
            <b/>
            <sz val="9"/>
            <color indexed="81"/>
            <rFont val="Tahoma"/>
            <family val="2"/>
          </rPr>
          <t>Andreas Frömelt:</t>
        </r>
        <r>
          <rPr>
            <sz val="9"/>
            <color indexed="81"/>
            <rFont val="Tahoma"/>
            <family val="2"/>
          </rPr>
          <t xml:space="preserve">
not bought every month / storage</t>
        </r>
      </text>
    </comment>
    <comment ref="U359" authorId="0" shapeId="0">
      <text>
        <r>
          <rPr>
            <b/>
            <sz val="9"/>
            <color indexed="81"/>
            <rFont val="Tahoma"/>
            <family val="2"/>
          </rPr>
          <t>Andreas Frömelt:</t>
        </r>
        <r>
          <rPr>
            <sz val="9"/>
            <color indexed="81"/>
            <rFont val="Tahoma"/>
            <family val="2"/>
          </rPr>
          <t xml:space="preserve">
not sure</t>
        </r>
      </text>
    </comment>
    <comment ref="O360" authorId="0" shapeId="0">
      <text>
        <r>
          <rPr>
            <b/>
            <sz val="9"/>
            <color indexed="81"/>
            <rFont val="Tahoma"/>
            <family val="2"/>
          </rPr>
          <t>Andreas Frömelt:</t>
        </r>
        <r>
          <rPr>
            <sz val="9"/>
            <color indexed="81"/>
            <rFont val="Tahoma"/>
            <family val="2"/>
          </rPr>
          <t xml:space="preserve">
not bought every month / storage / too specific</t>
        </r>
      </text>
    </comment>
    <comment ref="U360" authorId="0" shapeId="0">
      <text>
        <r>
          <rPr>
            <b/>
            <sz val="9"/>
            <color indexed="81"/>
            <rFont val="Tahoma"/>
            <family val="2"/>
          </rPr>
          <t>Andreas Frömelt:</t>
        </r>
        <r>
          <rPr>
            <sz val="9"/>
            <color indexed="81"/>
            <rFont val="Tahoma"/>
            <family val="2"/>
          </rPr>
          <t xml:space="preserve">
not sure</t>
        </r>
      </text>
    </comment>
    <comment ref="O361" authorId="0" shapeId="0">
      <text>
        <r>
          <rPr>
            <b/>
            <sz val="9"/>
            <color indexed="81"/>
            <rFont val="Tahoma"/>
            <family val="2"/>
          </rPr>
          <t>Andreas Frömelt:</t>
        </r>
        <r>
          <rPr>
            <sz val="9"/>
            <color indexed="81"/>
            <rFont val="Tahoma"/>
            <family val="2"/>
          </rPr>
          <t xml:space="preserve">
not bought every month / storage / too specific</t>
        </r>
      </text>
    </comment>
    <comment ref="U361" authorId="0" shapeId="0">
      <text>
        <r>
          <rPr>
            <b/>
            <sz val="9"/>
            <color indexed="81"/>
            <rFont val="Tahoma"/>
            <family val="2"/>
          </rPr>
          <t>Andreas Frömelt:</t>
        </r>
        <r>
          <rPr>
            <sz val="9"/>
            <color indexed="81"/>
            <rFont val="Tahoma"/>
            <family val="2"/>
          </rPr>
          <t xml:space="preserve">
not sure</t>
        </r>
      </text>
    </comment>
    <comment ref="O365" authorId="0" shapeId="0">
      <text>
        <r>
          <rPr>
            <b/>
            <sz val="9"/>
            <color indexed="81"/>
            <rFont val="Tahoma"/>
            <family val="2"/>
          </rPr>
          <t>Andreas Frömelt:</t>
        </r>
        <r>
          <rPr>
            <sz val="9"/>
            <color indexed="81"/>
            <rFont val="Tahoma"/>
            <family val="2"/>
          </rPr>
          <t xml:space="preserve">
too specific</t>
        </r>
      </text>
    </comment>
    <comment ref="O366" authorId="0" shapeId="0">
      <text>
        <r>
          <rPr>
            <b/>
            <sz val="9"/>
            <color indexed="81"/>
            <rFont val="Tahoma"/>
            <family val="2"/>
          </rPr>
          <t>Andreas Frömelt:</t>
        </r>
        <r>
          <rPr>
            <sz val="9"/>
            <color indexed="81"/>
            <rFont val="Tahoma"/>
            <family val="2"/>
          </rPr>
          <t xml:space="preserve">
not bought every month / too specific</t>
        </r>
      </text>
    </comment>
    <comment ref="O367" authorId="0" shapeId="0">
      <text>
        <r>
          <rPr>
            <b/>
            <sz val="9"/>
            <color indexed="81"/>
            <rFont val="Tahoma"/>
            <family val="2"/>
          </rPr>
          <t>Andreas Frömelt:</t>
        </r>
        <r>
          <rPr>
            <sz val="9"/>
            <color indexed="81"/>
            <rFont val="Tahoma"/>
            <family val="2"/>
          </rPr>
          <t xml:space="preserve">
same as category above</t>
        </r>
      </text>
    </comment>
    <comment ref="O370" authorId="0" shapeId="0">
      <text>
        <r>
          <rPr>
            <b/>
            <sz val="9"/>
            <color indexed="81"/>
            <rFont val="Tahoma"/>
            <family val="2"/>
          </rPr>
          <t>Andreas Frömelt:</t>
        </r>
        <r>
          <rPr>
            <sz val="9"/>
            <color indexed="81"/>
            <rFont val="Tahoma"/>
            <family val="2"/>
          </rPr>
          <t xml:space="preserve">
too specific / questionable if representative</t>
        </r>
      </text>
    </comment>
    <comment ref="O373" authorId="0" shapeId="0">
      <text>
        <r>
          <rPr>
            <b/>
            <sz val="9"/>
            <color indexed="81"/>
            <rFont val="Tahoma"/>
            <family val="2"/>
          </rPr>
          <t>Andreas Frömelt:</t>
        </r>
        <r>
          <rPr>
            <sz val="9"/>
            <color indexed="81"/>
            <rFont val="Tahoma"/>
            <family val="2"/>
          </rPr>
          <t xml:space="preserve">
not bought every month</t>
        </r>
      </text>
    </comment>
    <comment ref="O374" authorId="0" shapeId="0">
      <text>
        <r>
          <rPr>
            <b/>
            <sz val="9"/>
            <color indexed="81"/>
            <rFont val="Tahoma"/>
            <family val="2"/>
          </rPr>
          <t>Andreas Frömelt:</t>
        </r>
        <r>
          <rPr>
            <sz val="9"/>
            <color indexed="81"/>
            <rFont val="Tahoma"/>
            <family val="2"/>
          </rPr>
          <t xml:space="preserve">
maybe: introduce new categories: ÖV-Billette and Abos</t>
        </r>
      </text>
    </comment>
    <comment ref="O376" authorId="0" shapeId="0">
      <text>
        <r>
          <rPr>
            <b/>
            <sz val="9"/>
            <color indexed="81"/>
            <rFont val="Tahoma"/>
            <family val="2"/>
          </rPr>
          <t>Andreas Frömelt:</t>
        </r>
        <r>
          <rPr>
            <sz val="9"/>
            <color indexed="81"/>
            <rFont val="Tahoma"/>
            <family val="2"/>
          </rPr>
          <t xml:space="preserve">
too specific</t>
        </r>
      </text>
    </comment>
    <comment ref="O377" authorId="0" shapeId="0">
      <text>
        <r>
          <rPr>
            <b/>
            <sz val="9"/>
            <color indexed="81"/>
            <rFont val="Tahoma"/>
            <family val="2"/>
          </rPr>
          <t>Andreas Frömelt:</t>
        </r>
        <r>
          <rPr>
            <sz val="9"/>
            <color indexed="81"/>
            <rFont val="Tahoma"/>
            <family val="2"/>
          </rPr>
          <t xml:space="preserve">
too specific</t>
        </r>
      </text>
    </comment>
    <comment ref="O379" authorId="0" shapeId="0">
      <text>
        <r>
          <rPr>
            <b/>
            <sz val="9"/>
            <color indexed="81"/>
            <rFont val="Tahoma"/>
            <family val="2"/>
          </rPr>
          <t>Andreas Frömelt:</t>
        </r>
        <r>
          <rPr>
            <sz val="9"/>
            <color indexed="81"/>
            <rFont val="Tahoma"/>
            <family val="2"/>
          </rPr>
          <t xml:space="preserve">
too specific</t>
        </r>
      </text>
    </comment>
    <comment ref="O380" authorId="0" shapeId="0">
      <text>
        <r>
          <rPr>
            <b/>
            <sz val="9"/>
            <color indexed="81"/>
            <rFont val="Tahoma"/>
            <family val="2"/>
          </rPr>
          <t>Andreas Frömelt:</t>
        </r>
        <r>
          <rPr>
            <sz val="9"/>
            <color indexed="81"/>
            <rFont val="Tahoma"/>
            <family val="2"/>
          </rPr>
          <t xml:space="preserve">
too specific</t>
        </r>
      </text>
    </comment>
    <comment ref="O381" authorId="0" shapeId="0">
      <text>
        <r>
          <rPr>
            <b/>
            <sz val="9"/>
            <color indexed="81"/>
            <rFont val="Tahoma"/>
            <family val="2"/>
          </rPr>
          <t>Andreas Frömelt:</t>
        </r>
        <r>
          <rPr>
            <sz val="9"/>
            <color indexed="81"/>
            <rFont val="Tahoma"/>
            <family val="2"/>
          </rPr>
          <t xml:space="preserve">
questionable if representative for 6 months</t>
        </r>
      </text>
    </comment>
    <comment ref="O382" authorId="0" shapeId="0">
      <text>
        <r>
          <rPr>
            <b/>
            <sz val="9"/>
            <color indexed="81"/>
            <rFont val="Tahoma"/>
            <family val="2"/>
          </rPr>
          <t>Andreas Frömelt:</t>
        </r>
        <r>
          <rPr>
            <sz val="9"/>
            <color indexed="81"/>
            <rFont val="Tahoma"/>
            <family val="2"/>
          </rPr>
          <t xml:space="preserve">
same as above</t>
        </r>
      </text>
    </comment>
    <comment ref="O383" authorId="0" shapeId="0">
      <text>
        <r>
          <rPr>
            <b/>
            <sz val="9"/>
            <color indexed="81"/>
            <rFont val="Tahoma"/>
            <family val="2"/>
          </rPr>
          <t>Andreas Frömelt:</t>
        </r>
        <r>
          <rPr>
            <sz val="9"/>
            <color indexed="81"/>
            <rFont val="Tahoma"/>
            <family val="2"/>
          </rPr>
          <t xml:space="preserve">
not bought every month / too specific</t>
        </r>
      </text>
    </comment>
    <comment ref="O384" authorId="0" shapeId="0">
      <text>
        <r>
          <rPr>
            <b/>
            <sz val="9"/>
            <color indexed="81"/>
            <rFont val="Tahoma"/>
            <family val="2"/>
          </rPr>
          <t>Andreas Frömelt:</t>
        </r>
        <r>
          <rPr>
            <sz val="9"/>
            <color indexed="81"/>
            <rFont val="Tahoma"/>
            <family val="2"/>
          </rPr>
          <t xml:space="preserve">
same as category above</t>
        </r>
      </text>
    </comment>
    <comment ref="O390" authorId="0" shapeId="0">
      <text>
        <r>
          <rPr>
            <b/>
            <sz val="9"/>
            <color indexed="81"/>
            <rFont val="Tahoma"/>
            <family val="2"/>
          </rPr>
          <t>Andreas Frömelt:</t>
        </r>
        <r>
          <rPr>
            <sz val="9"/>
            <color indexed="81"/>
            <rFont val="Tahoma"/>
            <family val="2"/>
          </rPr>
          <t xml:space="preserve">
too specific</t>
        </r>
      </text>
    </comment>
    <comment ref="O391" authorId="0" shapeId="0">
      <text>
        <r>
          <rPr>
            <b/>
            <sz val="9"/>
            <color indexed="81"/>
            <rFont val="Tahoma"/>
            <family val="2"/>
          </rPr>
          <t>Andreas Frömelt:</t>
        </r>
        <r>
          <rPr>
            <sz val="9"/>
            <color indexed="81"/>
            <rFont val="Tahoma"/>
            <family val="2"/>
          </rPr>
          <t xml:space="preserve">
too specific</t>
        </r>
      </text>
    </comment>
    <comment ref="O393" authorId="0" shapeId="0">
      <text>
        <r>
          <rPr>
            <b/>
            <sz val="9"/>
            <color indexed="81"/>
            <rFont val="Tahoma"/>
            <family val="2"/>
          </rPr>
          <t>Andreas Frömelt:</t>
        </r>
        <r>
          <rPr>
            <sz val="9"/>
            <color indexed="81"/>
            <rFont val="Tahoma"/>
            <family val="2"/>
          </rPr>
          <t xml:space="preserve">
too specific</t>
        </r>
      </text>
    </comment>
    <comment ref="O394" authorId="0" shapeId="0">
      <text>
        <r>
          <rPr>
            <b/>
            <sz val="9"/>
            <color indexed="81"/>
            <rFont val="Tahoma"/>
            <family val="2"/>
          </rPr>
          <t>Andreas Frömelt:</t>
        </r>
        <r>
          <rPr>
            <sz val="9"/>
            <color indexed="81"/>
            <rFont val="Tahoma"/>
            <family val="2"/>
          </rPr>
          <t xml:space="preserve">
same as category above</t>
        </r>
      </text>
    </comment>
    <comment ref="O395" authorId="0" shapeId="0">
      <text>
        <r>
          <rPr>
            <b/>
            <sz val="9"/>
            <color indexed="81"/>
            <rFont val="Tahoma"/>
            <family val="2"/>
          </rPr>
          <t>Andreas Frömelt:</t>
        </r>
        <r>
          <rPr>
            <sz val="9"/>
            <color indexed="81"/>
            <rFont val="Tahoma"/>
            <family val="2"/>
          </rPr>
          <t xml:space="preserve">
same as category above</t>
        </r>
      </text>
    </comment>
    <comment ref="O397" authorId="0" shapeId="0">
      <text>
        <r>
          <rPr>
            <b/>
            <sz val="9"/>
            <color indexed="81"/>
            <rFont val="Tahoma"/>
            <family val="2"/>
          </rPr>
          <t>Andreas Frömelt:</t>
        </r>
        <r>
          <rPr>
            <sz val="9"/>
            <color indexed="81"/>
            <rFont val="Tahoma"/>
            <family val="2"/>
          </rPr>
          <t xml:space="preserve">
not bought every month / too specific</t>
        </r>
      </text>
    </comment>
    <comment ref="O398" authorId="0" shapeId="0">
      <text>
        <r>
          <rPr>
            <b/>
            <sz val="9"/>
            <color indexed="81"/>
            <rFont val="Tahoma"/>
            <family val="2"/>
          </rPr>
          <t>Andreas Frömelt:</t>
        </r>
        <r>
          <rPr>
            <sz val="9"/>
            <color indexed="81"/>
            <rFont val="Tahoma"/>
            <family val="2"/>
          </rPr>
          <t xml:space="preserve">
same as category above</t>
        </r>
      </text>
    </comment>
    <comment ref="O400"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1" authorId="0" shapeId="0">
      <text>
        <r>
          <rPr>
            <b/>
            <sz val="9"/>
            <color indexed="81"/>
            <rFont val="Tahoma"/>
            <family val="2"/>
          </rPr>
          <t>Andreas Frömelt:</t>
        </r>
        <r>
          <rPr>
            <sz val="9"/>
            <color indexed="81"/>
            <rFont val="Tahoma"/>
            <family val="2"/>
          </rPr>
          <t xml:space="preserve">
too specific</t>
        </r>
      </text>
    </comment>
    <comment ref="U401" authorId="0" shapeId="0">
      <text>
        <r>
          <rPr>
            <b/>
            <sz val="9"/>
            <color indexed="81"/>
            <rFont val="Tahoma"/>
            <family val="2"/>
          </rPr>
          <t>Andreas Frömelt:</t>
        </r>
        <r>
          <rPr>
            <sz val="9"/>
            <color indexed="81"/>
            <rFont val="Tahoma"/>
            <family val="2"/>
          </rPr>
          <t xml:space="preserve">
periodic, but may still vary from month to month</t>
        </r>
      </text>
    </comment>
    <comment ref="O402" authorId="0" shapeId="0">
      <text>
        <r>
          <rPr>
            <b/>
            <sz val="9"/>
            <color indexed="81"/>
            <rFont val="Tahoma"/>
            <family val="2"/>
          </rPr>
          <t>Andreas Frömelt:</t>
        </r>
        <r>
          <rPr>
            <sz val="9"/>
            <color indexed="81"/>
            <rFont val="Tahoma"/>
            <family val="2"/>
          </rPr>
          <t xml:space="preserve">
too specific</t>
        </r>
      </text>
    </comment>
    <comment ref="U402" authorId="0" shapeId="0">
      <text>
        <r>
          <rPr>
            <b/>
            <sz val="9"/>
            <color indexed="81"/>
            <rFont val="Tahoma"/>
            <family val="2"/>
          </rPr>
          <t>Andreas Frömelt:</t>
        </r>
        <r>
          <rPr>
            <sz val="9"/>
            <color indexed="81"/>
            <rFont val="Tahoma"/>
            <family val="2"/>
          </rPr>
          <t xml:space="preserve">
periodic, but may still vary from month to month</t>
        </r>
      </text>
    </comment>
    <comment ref="O403" authorId="0" shapeId="0">
      <text>
        <r>
          <rPr>
            <b/>
            <sz val="9"/>
            <color indexed="81"/>
            <rFont val="Tahoma"/>
            <family val="2"/>
          </rPr>
          <t>Andreas Frömelt:</t>
        </r>
        <r>
          <rPr>
            <sz val="9"/>
            <color indexed="81"/>
            <rFont val="Tahoma"/>
            <family val="2"/>
          </rPr>
          <t xml:space="preserve">
too specific</t>
        </r>
      </text>
    </comment>
    <comment ref="O405"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6"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U406" authorId="0" shapeId="0">
      <text>
        <r>
          <rPr>
            <b/>
            <sz val="9"/>
            <color indexed="81"/>
            <rFont val="Tahoma"/>
            <family val="2"/>
          </rPr>
          <t>Andreas Frömelt:</t>
        </r>
        <r>
          <rPr>
            <sz val="9"/>
            <color indexed="81"/>
            <rFont val="Tahoma"/>
            <family val="2"/>
          </rPr>
          <t xml:space="preserve">
periodic, but may still vary from month to month</t>
        </r>
      </text>
    </comment>
    <comment ref="O407"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9" authorId="0" shapeId="0">
      <text>
        <r>
          <rPr>
            <b/>
            <sz val="9"/>
            <color indexed="81"/>
            <rFont val="Tahoma"/>
            <family val="2"/>
          </rPr>
          <t>Andreas Frömelt:</t>
        </r>
        <r>
          <rPr>
            <sz val="9"/>
            <color indexed="81"/>
            <rFont val="Tahoma"/>
            <family val="2"/>
          </rPr>
          <t xml:space="preserve">
too specific</t>
        </r>
      </text>
    </comment>
    <comment ref="O412"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3"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4" authorId="0" shapeId="0">
      <text>
        <r>
          <rPr>
            <b/>
            <sz val="9"/>
            <color indexed="81"/>
            <rFont val="Tahoma"/>
            <family val="2"/>
          </rPr>
          <t>Andreas Frömelt:</t>
        </r>
        <r>
          <rPr>
            <sz val="9"/>
            <color indexed="81"/>
            <rFont val="Tahoma"/>
            <family val="2"/>
          </rPr>
          <t xml:space="preserve">
same as category above</t>
        </r>
      </text>
    </comment>
    <comment ref="O415"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6" authorId="0" shapeId="0">
      <text>
        <r>
          <rPr>
            <b/>
            <sz val="9"/>
            <color indexed="81"/>
            <rFont val="Tahoma"/>
            <family val="2"/>
          </rPr>
          <t>Andreas Frömelt:</t>
        </r>
        <r>
          <rPr>
            <sz val="9"/>
            <color indexed="81"/>
            <rFont val="Tahoma"/>
            <family val="2"/>
          </rPr>
          <t xml:space="preserve">
same as category above</t>
        </r>
      </text>
    </comment>
    <comment ref="O417"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8"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9"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20" authorId="0" shapeId="0">
      <text>
        <r>
          <rPr>
            <b/>
            <sz val="9"/>
            <color indexed="81"/>
            <rFont val="Tahoma"/>
            <family val="2"/>
          </rPr>
          <t>Andreas Frömelt:</t>
        </r>
        <r>
          <rPr>
            <sz val="9"/>
            <color indexed="81"/>
            <rFont val="Tahoma"/>
            <family val="2"/>
          </rPr>
          <t xml:space="preserve">
not bought every month / storage</t>
        </r>
      </text>
    </comment>
    <comment ref="O421" authorId="0" shapeId="0">
      <text>
        <r>
          <rPr>
            <b/>
            <sz val="9"/>
            <color indexed="81"/>
            <rFont val="Tahoma"/>
            <family val="2"/>
          </rPr>
          <t>Andreas Frömelt:</t>
        </r>
        <r>
          <rPr>
            <sz val="9"/>
            <color indexed="81"/>
            <rFont val="Tahoma"/>
            <family val="2"/>
          </rPr>
          <t xml:space="preserve">
not bought every month / storage</t>
        </r>
      </text>
    </comment>
    <comment ref="O422" authorId="0" shapeId="0">
      <text>
        <r>
          <rPr>
            <b/>
            <sz val="9"/>
            <color indexed="81"/>
            <rFont val="Tahoma"/>
            <family val="2"/>
          </rPr>
          <t>Andreas Frömelt:</t>
        </r>
        <r>
          <rPr>
            <sz val="9"/>
            <color indexed="81"/>
            <rFont val="Tahoma"/>
            <family val="2"/>
          </rPr>
          <t xml:space="preserve">
not bought every month / storage</t>
        </r>
      </text>
    </comment>
    <comment ref="O423" authorId="0" shapeId="0">
      <text>
        <r>
          <rPr>
            <b/>
            <sz val="9"/>
            <color indexed="81"/>
            <rFont val="Tahoma"/>
            <family val="2"/>
          </rPr>
          <t>Andreas Frömelt:</t>
        </r>
        <r>
          <rPr>
            <sz val="9"/>
            <color indexed="81"/>
            <rFont val="Tahoma"/>
            <family val="2"/>
          </rPr>
          <t xml:space="preserve">
not bought every month / storage</t>
        </r>
      </text>
    </comment>
    <comment ref="O424" authorId="0" shapeId="0">
      <text>
        <r>
          <rPr>
            <b/>
            <sz val="9"/>
            <color indexed="81"/>
            <rFont val="Tahoma"/>
            <family val="2"/>
          </rPr>
          <t>Andreas Frömelt:</t>
        </r>
        <r>
          <rPr>
            <sz val="9"/>
            <color indexed="81"/>
            <rFont val="Tahoma"/>
            <family val="2"/>
          </rPr>
          <t xml:space="preserve">
questionable if representative / storage / maybe outlier</t>
        </r>
      </text>
    </comment>
    <comment ref="O425" authorId="0" shapeId="0">
      <text>
        <r>
          <rPr>
            <b/>
            <sz val="9"/>
            <color indexed="81"/>
            <rFont val="Tahoma"/>
            <family val="2"/>
          </rPr>
          <t>Andreas Frömelt:</t>
        </r>
        <r>
          <rPr>
            <sz val="9"/>
            <color indexed="81"/>
            <rFont val="Tahoma"/>
            <family val="2"/>
          </rPr>
          <t xml:space="preserve">
not bought every month / 6 months / storage</t>
        </r>
      </text>
    </comment>
    <comment ref="O426" authorId="0" shapeId="0">
      <text>
        <r>
          <rPr>
            <b/>
            <sz val="9"/>
            <color indexed="81"/>
            <rFont val="Tahoma"/>
            <family val="2"/>
          </rPr>
          <t>Andreas Frömelt:</t>
        </r>
        <r>
          <rPr>
            <sz val="9"/>
            <color indexed="81"/>
            <rFont val="Tahoma"/>
            <family val="2"/>
          </rPr>
          <t xml:space="preserve">
same category as above</t>
        </r>
      </text>
    </comment>
    <comment ref="O427" authorId="0" shapeId="0">
      <text>
        <r>
          <rPr>
            <b/>
            <sz val="9"/>
            <color indexed="81"/>
            <rFont val="Tahoma"/>
            <family val="2"/>
          </rPr>
          <t>Andreas Frömelt:</t>
        </r>
        <r>
          <rPr>
            <sz val="9"/>
            <color indexed="81"/>
            <rFont val="Tahoma"/>
            <family val="2"/>
          </rPr>
          <t xml:space="preserve">
not bought every month / 6 months / storage</t>
        </r>
      </text>
    </comment>
    <comment ref="O428" authorId="0" shapeId="0">
      <text>
        <r>
          <rPr>
            <b/>
            <sz val="9"/>
            <color indexed="81"/>
            <rFont val="Tahoma"/>
            <family val="2"/>
          </rPr>
          <t>Andreas Frömelt:</t>
        </r>
        <r>
          <rPr>
            <sz val="9"/>
            <color indexed="81"/>
            <rFont val="Tahoma"/>
            <family val="2"/>
          </rPr>
          <t xml:space="preserve">
not bought every month / 6 months / storage</t>
        </r>
      </text>
    </comment>
    <comment ref="O429" authorId="0" shapeId="0">
      <text>
        <r>
          <rPr>
            <b/>
            <sz val="9"/>
            <color indexed="81"/>
            <rFont val="Tahoma"/>
            <family val="2"/>
          </rPr>
          <t>Andreas Frömelt:</t>
        </r>
        <r>
          <rPr>
            <sz val="9"/>
            <color indexed="81"/>
            <rFont val="Tahoma"/>
            <family val="2"/>
          </rPr>
          <t xml:space="preserve">
not bought every month / 6 months / storage</t>
        </r>
      </text>
    </comment>
    <comment ref="O430" authorId="0" shapeId="0">
      <text>
        <r>
          <rPr>
            <b/>
            <sz val="9"/>
            <color indexed="81"/>
            <rFont val="Tahoma"/>
            <family val="2"/>
          </rPr>
          <t>Andreas Frömelt:</t>
        </r>
        <r>
          <rPr>
            <sz val="9"/>
            <color indexed="81"/>
            <rFont val="Tahoma"/>
            <family val="2"/>
          </rPr>
          <t xml:space="preserve">
not bought every month / 6 months / storage</t>
        </r>
      </text>
    </comment>
    <comment ref="O431" authorId="0" shapeId="0">
      <text>
        <r>
          <rPr>
            <b/>
            <sz val="9"/>
            <color indexed="81"/>
            <rFont val="Tahoma"/>
            <family val="2"/>
          </rPr>
          <t>Andreas Frömelt:</t>
        </r>
        <r>
          <rPr>
            <sz val="9"/>
            <color indexed="81"/>
            <rFont val="Tahoma"/>
            <family val="2"/>
          </rPr>
          <t xml:space="preserve">
not bought every month / 6 months / storage / too specific</t>
        </r>
      </text>
    </comment>
    <comment ref="O432" authorId="0" shapeId="0">
      <text>
        <r>
          <rPr>
            <b/>
            <sz val="9"/>
            <color indexed="81"/>
            <rFont val="Tahoma"/>
            <family val="2"/>
          </rPr>
          <t>Andreas Frömelt:</t>
        </r>
        <r>
          <rPr>
            <sz val="9"/>
            <color indexed="81"/>
            <rFont val="Tahoma"/>
            <family val="2"/>
          </rPr>
          <t xml:space="preserve">
not bought every month / 6 months / storage</t>
        </r>
      </text>
    </comment>
    <comment ref="O433" authorId="0" shapeId="0">
      <text>
        <r>
          <rPr>
            <b/>
            <sz val="9"/>
            <color indexed="81"/>
            <rFont val="Tahoma"/>
            <family val="2"/>
          </rPr>
          <t>Andreas Frömelt:</t>
        </r>
        <r>
          <rPr>
            <sz val="9"/>
            <color indexed="81"/>
            <rFont val="Tahoma"/>
            <family val="2"/>
          </rPr>
          <t xml:space="preserve">
not bought every month / 6 months / storage</t>
        </r>
      </text>
    </comment>
    <comment ref="O434" authorId="0" shapeId="0">
      <text>
        <r>
          <rPr>
            <b/>
            <sz val="9"/>
            <color indexed="81"/>
            <rFont val="Tahoma"/>
            <family val="2"/>
          </rPr>
          <t>Andreas Frömelt:</t>
        </r>
        <r>
          <rPr>
            <sz val="9"/>
            <color indexed="81"/>
            <rFont val="Tahoma"/>
            <family val="2"/>
          </rPr>
          <t xml:space="preserve">
not bought every month / 6 months / storage</t>
        </r>
      </text>
    </comment>
    <comment ref="O435" authorId="0" shapeId="0">
      <text>
        <r>
          <rPr>
            <b/>
            <sz val="9"/>
            <color indexed="81"/>
            <rFont val="Tahoma"/>
            <family val="2"/>
          </rPr>
          <t>Andreas Frömelt:</t>
        </r>
        <r>
          <rPr>
            <sz val="9"/>
            <color indexed="81"/>
            <rFont val="Tahoma"/>
            <family val="2"/>
          </rPr>
          <t xml:space="preserve">
not bought every month / 6 months / storage</t>
        </r>
      </text>
    </comment>
    <comment ref="O436" authorId="0" shapeId="0">
      <text>
        <r>
          <rPr>
            <b/>
            <sz val="9"/>
            <color indexed="81"/>
            <rFont val="Tahoma"/>
            <family val="2"/>
          </rPr>
          <t>Andreas Frömelt:</t>
        </r>
        <r>
          <rPr>
            <sz val="9"/>
            <color indexed="81"/>
            <rFont val="Tahoma"/>
            <family val="2"/>
          </rPr>
          <t xml:space="preserve">
questionable if representative</t>
        </r>
      </text>
    </comment>
    <comment ref="U436" authorId="0" shapeId="0">
      <text>
        <r>
          <rPr>
            <b/>
            <sz val="9"/>
            <color indexed="81"/>
            <rFont val="Tahoma"/>
            <family val="2"/>
          </rPr>
          <t>Andreas Frömelt:</t>
        </r>
        <r>
          <rPr>
            <sz val="9"/>
            <color indexed="81"/>
            <rFont val="Tahoma"/>
            <family val="2"/>
          </rPr>
          <t xml:space="preserve">
not sure</t>
        </r>
      </text>
    </comment>
    <comment ref="O437" authorId="0" shapeId="0">
      <text>
        <r>
          <rPr>
            <b/>
            <sz val="9"/>
            <color indexed="81"/>
            <rFont val="Tahoma"/>
            <family val="2"/>
          </rPr>
          <t>Andreas Frömelt:</t>
        </r>
        <r>
          <rPr>
            <sz val="9"/>
            <color indexed="81"/>
            <rFont val="Tahoma"/>
            <family val="2"/>
          </rPr>
          <t xml:space="preserve">
same as category above</t>
        </r>
      </text>
    </comment>
    <comment ref="U437" authorId="0" shapeId="0">
      <text>
        <r>
          <rPr>
            <b/>
            <sz val="9"/>
            <color indexed="81"/>
            <rFont val="Tahoma"/>
            <family val="2"/>
          </rPr>
          <t>Andreas Frömelt:</t>
        </r>
        <r>
          <rPr>
            <sz val="9"/>
            <color indexed="81"/>
            <rFont val="Tahoma"/>
            <family val="2"/>
          </rPr>
          <t xml:space="preserve">
not sure</t>
        </r>
      </text>
    </comment>
    <comment ref="O438" authorId="0" shapeId="0">
      <text>
        <r>
          <rPr>
            <b/>
            <sz val="9"/>
            <color indexed="81"/>
            <rFont val="Tahoma"/>
            <family val="2"/>
          </rPr>
          <t>Andreas Frömelt:</t>
        </r>
        <r>
          <rPr>
            <sz val="9"/>
            <color indexed="81"/>
            <rFont val="Tahoma"/>
            <family val="2"/>
          </rPr>
          <t xml:space="preserve">
since veterinars included, we exclude this category</t>
        </r>
      </text>
    </comment>
    <comment ref="U438" authorId="0" shapeId="0">
      <text>
        <r>
          <rPr>
            <b/>
            <sz val="9"/>
            <color indexed="81"/>
            <rFont val="Tahoma"/>
            <family val="2"/>
          </rPr>
          <t>Andreas Frömelt:</t>
        </r>
        <r>
          <rPr>
            <sz val="9"/>
            <color indexed="81"/>
            <rFont val="Tahoma"/>
            <family val="2"/>
          </rPr>
          <t xml:space="preserve">
not sure</t>
        </r>
      </text>
    </comment>
    <comment ref="U439" authorId="0" shapeId="0">
      <text>
        <r>
          <rPr>
            <b/>
            <sz val="9"/>
            <color indexed="81"/>
            <rFont val="Tahoma"/>
            <family val="2"/>
          </rPr>
          <t>Andreas Frömelt:</t>
        </r>
        <r>
          <rPr>
            <sz val="9"/>
            <color indexed="81"/>
            <rFont val="Tahoma"/>
            <family val="2"/>
          </rPr>
          <t xml:space="preserve">
not sure</t>
        </r>
      </text>
    </comment>
    <comment ref="O440" authorId="0" shapeId="0">
      <text>
        <r>
          <rPr>
            <b/>
            <sz val="9"/>
            <color indexed="81"/>
            <rFont val="Tahoma"/>
            <family val="2"/>
          </rPr>
          <t>Andreas Frömelt:</t>
        </r>
        <r>
          <rPr>
            <sz val="9"/>
            <color indexed="81"/>
            <rFont val="Tahoma"/>
            <family val="2"/>
          </rPr>
          <t xml:space="preserve">
not bought every month</t>
        </r>
      </text>
    </comment>
    <comment ref="U440" authorId="0" shapeId="0">
      <text>
        <r>
          <rPr>
            <b/>
            <sz val="9"/>
            <color indexed="81"/>
            <rFont val="Tahoma"/>
            <family val="2"/>
          </rPr>
          <t>Andreas Frömelt:</t>
        </r>
        <r>
          <rPr>
            <sz val="9"/>
            <color indexed="81"/>
            <rFont val="Tahoma"/>
            <family val="2"/>
          </rPr>
          <t xml:space="preserve">
not sure</t>
        </r>
      </text>
    </comment>
    <comment ref="O443" authorId="0" shapeId="0">
      <text>
        <r>
          <rPr>
            <b/>
            <sz val="9"/>
            <color indexed="81"/>
            <rFont val="Tahoma"/>
            <family val="2"/>
          </rPr>
          <t>Andreas Frömelt:</t>
        </r>
        <r>
          <rPr>
            <sz val="9"/>
            <color indexed="81"/>
            <rFont val="Tahoma"/>
            <family val="2"/>
          </rPr>
          <t xml:space="preserve">
not bought every month / too specific</t>
        </r>
      </text>
    </comment>
    <comment ref="O444" authorId="0" shapeId="0">
      <text>
        <r>
          <rPr>
            <b/>
            <sz val="9"/>
            <color indexed="81"/>
            <rFont val="Tahoma"/>
            <family val="2"/>
          </rPr>
          <t>Andreas Frömelt:</t>
        </r>
        <r>
          <rPr>
            <sz val="9"/>
            <color indexed="81"/>
            <rFont val="Tahoma"/>
            <family val="2"/>
          </rPr>
          <t xml:space="preserve">
not bought every month / too specific</t>
        </r>
      </text>
    </comment>
    <comment ref="O445" authorId="0" shapeId="0">
      <text>
        <r>
          <rPr>
            <b/>
            <sz val="9"/>
            <color indexed="81"/>
            <rFont val="Tahoma"/>
            <family val="2"/>
          </rPr>
          <t>Andreas Frömelt:</t>
        </r>
        <r>
          <rPr>
            <sz val="9"/>
            <color indexed="81"/>
            <rFont val="Tahoma"/>
            <family val="2"/>
          </rPr>
          <t xml:space="preserve">
not bought every month / too specific</t>
        </r>
      </text>
    </comment>
    <comment ref="O446" authorId="0" shapeId="0">
      <text>
        <r>
          <rPr>
            <b/>
            <sz val="9"/>
            <color indexed="81"/>
            <rFont val="Tahoma"/>
            <family val="2"/>
          </rPr>
          <t>Andreas Frömelt:</t>
        </r>
        <r>
          <rPr>
            <sz val="9"/>
            <color indexed="81"/>
            <rFont val="Tahoma"/>
            <family val="2"/>
          </rPr>
          <t xml:space="preserve">
not bought every month</t>
        </r>
      </text>
    </comment>
    <comment ref="O447" authorId="0" shapeId="0">
      <text>
        <r>
          <rPr>
            <b/>
            <sz val="9"/>
            <color indexed="81"/>
            <rFont val="Tahoma"/>
            <family val="2"/>
          </rPr>
          <t>Andreas Frömelt:</t>
        </r>
        <r>
          <rPr>
            <sz val="9"/>
            <color indexed="81"/>
            <rFont val="Tahoma"/>
            <family val="2"/>
          </rPr>
          <t xml:space="preserve">
maybe too specific</t>
        </r>
      </text>
    </comment>
    <comment ref="O448" authorId="0" shapeId="0">
      <text>
        <r>
          <rPr>
            <b/>
            <sz val="9"/>
            <color indexed="81"/>
            <rFont val="Tahoma"/>
            <family val="2"/>
          </rPr>
          <t>Andreas Frömelt:</t>
        </r>
        <r>
          <rPr>
            <sz val="9"/>
            <color indexed="81"/>
            <rFont val="Tahoma"/>
            <family val="2"/>
          </rPr>
          <t xml:space="preserve">
maybe too specific</t>
        </r>
      </text>
    </comment>
    <comment ref="O450" authorId="0" shapeId="0">
      <text>
        <r>
          <rPr>
            <b/>
            <sz val="9"/>
            <color indexed="81"/>
            <rFont val="Tahoma"/>
            <family val="2"/>
          </rPr>
          <t>Andreas Frömelt:</t>
        </r>
        <r>
          <rPr>
            <sz val="9"/>
            <color indexed="81"/>
            <rFont val="Tahoma"/>
            <family val="2"/>
          </rPr>
          <t xml:space="preserve">
maybe too specific</t>
        </r>
      </text>
    </comment>
    <comment ref="O451" authorId="0" shapeId="0">
      <text>
        <r>
          <rPr>
            <b/>
            <sz val="9"/>
            <color indexed="81"/>
            <rFont val="Tahoma"/>
            <family val="2"/>
          </rPr>
          <t>Andreas Frömelt:</t>
        </r>
        <r>
          <rPr>
            <sz val="9"/>
            <color indexed="81"/>
            <rFont val="Tahoma"/>
            <family val="2"/>
          </rPr>
          <t xml:space="preserve">
maybe too specific</t>
        </r>
      </text>
    </comment>
    <comment ref="O453" authorId="0" shapeId="0">
      <text>
        <r>
          <rPr>
            <b/>
            <sz val="9"/>
            <color indexed="81"/>
            <rFont val="Tahoma"/>
            <family val="2"/>
          </rPr>
          <t>Andreas Frömelt:</t>
        </r>
        <r>
          <rPr>
            <sz val="9"/>
            <color indexed="81"/>
            <rFont val="Tahoma"/>
            <family val="2"/>
          </rPr>
          <t xml:space="preserve">
not bought every month / too specific</t>
        </r>
      </text>
    </comment>
    <comment ref="O454" authorId="0" shapeId="0">
      <text>
        <r>
          <rPr>
            <b/>
            <sz val="9"/>
            <color indexed="81"/>
            <rFont val="Tahoma"/>
            <family val="2"/>
          </rPr>
          <t>Andreas Frömelt:</t>
        </r>
        <r>
          <rPr>
            <sz val="9"/>
            <color indexed="81"/>
            <rFont val="Tahoma"/>
            <family val="2"/>
          </rPr>
          <t xml:space="preserve">
not bought every month / too specific</t>
        </r>
      </text>
    </comment>
    <comment ref="O455" authorId="0" shapeId="0">
      <text>
        <r>
          <rPr>
            <b/>
            <sz val="9"/>
            <color indexed="81"/>
            <rFont val="Tahoma"/>
            <family val="2"/>
          </rPr>
          <t>Andreas Frömelt:</t>
        </r>
        <r>
          <rPr>
            <sz val="9"/>
            <color indexed="81"/>
            <rFont val="Tahoma"/>
            <family val="2"/>
          </rPr>
          <t xml:space="preserve">
not bought every month / too specific</t>
        </r>
      </text>
    </comment>
    <comment ref="O456" authorId="0" shapeId="0">
      <text>
        <r>
          <rPr>
            <b/>
            <sz val="9"/>
            <color indexed="81"/>
            <rFont val="Tahoma"/>
            <family val="2"/>
          </rPr>
          <t>Andreas Frömelt:</t>
        </r>
        <r>
          <rPr>
            <sz val="9"/>
            <color indexed="81"/>
            <rFont val="Tahoma"/>
            <family val="2"/>
          </rPr>
          <t xml:space="preserve">
probably Billag, so probably not very informative, but included</t>
        </r>
      </text>
    </comment>
    <comment ref="O457" authorId="0" shapeId="0">
      <text>
        <r>
          <rPr>
            <b/>
            <sz val="9"/>
            <color indexed="81"/>
            <rFont val="Tahoma"/>
            <family val="2"/>
          </rPr>
          <t>Andreas Frömelt:</t>
        </r>
        <r>
          <rPr>
            <sz val="9"/>
            <color indexed="81"/>
            <rFont val="Tahoma"/>
            <family val="2"/>
          </rPr>
          <t xml:space="preserve">
maybe too specific</t>
        </r>
      </text>
    </comment>
    <comment ref="O458" authorId="0" shapeId="0">
      <text>
        <r>
          <rPr>
            <b/>
            <sz val="9"/>
            <color indexed="81"/>
            <rFont val="Tahoma"/>
            <family val="2"/>
          </rPr>
          <t>Andreas Frömelt:</t>
        </r>
        <r>
          <rPr>
            <sz val="9"/>
            <color indexed="81"/>
            <rFont val="Tahoma"/>
            <family val="2"/>
          </rPr>
          <t xml:space="preserve">
maybe too specific</t>
        </r>
      </text>
    </comment>
    <comment ref="O459" authorId="0" shapeId="0">
      <text>
        <r>
          <rPr>
            <b/>
            <sz val="9"/>
            <color indexed="81"/>
            <rFont val="Tahoma"/>
            <family val="2"/>
          </rPr>
          <t>Andreas Frömelt:</t>
        </r>
        <r>
          <rPr>
            <sz val="9"/>
            <color indexed="81"/>
            <rFont val="Tahoma"/>
            <family val="2"/>
          </rPr>
          <t xml:space="preserve">
not bought every month / too specific</t>
        </r>
      </text>
    </comment>
    <comment ref="O461" authorId="0" shapeId="0">
      <text>
        <r>
          <rPr>
            <b/>
            <sz val="9"/>
            <color indexed="81"/>
            <rFont val="Tahoma"/>
            <family val="2"/>
          </rPr>
          <t>Andreas Frömelt:</t>
        </r>
        <r>
          <rPr>
            <sz val="9"/>
            <color indexed="81"/>
            <rFont val="Tahoma"/>
            <family val="2"/>
          </rPr>
          <t xml:space="preserve">
not bought every month / too specific</t>
        </r>
      </text>
    </comment>
    <comment ref="O462" authorId="0" shapeId="0">
      <text>
        <r>
          <rPr>
            <b/>
            <sz val="9"/>
            <color indexed="81"/>
            <rFont val="Tahoma"/>
            <family val="2"/>
          </rPr>
          <t>Andreas Frömelt:</t>
        </r>
        <r>
          <rPr>
            <sz val="9"/>
            <color indexed="81"/>
            <rFont val="Tahoma"/>
            <family val="2"/>
          </rPr>
          <t xml:space="preserve">
not bought every month / too specific</t>
        </r>
      </text>
    </comment>
    <comment ref="O463" authorId="0" shapeId="0">
      <text>
        <r>
          <rPr>
            <b/>
            <sz val="9"/>
            <color indexed="81"/>
            <rFont val="Tahoma"/>
            <family val="2"/>
          </rPr>
          <t>Andreas Frömelt:</t>
        </r>
        <r>
          <rPr>
            <sz val="9"/>
            <color indexed="81"/>
            <rFont val="Tahoma"/>
            <family val="2"/>
          </rPr>
          <t xml:space="preserve">
same as category above</t>
        </r>
      </text>
    </comment>
    <comment ref="O465" authorId="0" shapeId="0">
      <text>
        <r>
          <rPr>
            <b/>
            <sz val="9"/>
            <color indexed="81"/>
            <rFont val="Tahoma"/>
            <family val="2"/>
          </rPr>
          <t>Andreas Frömelt:</t>
        </r>
        <r>
          <rPr>
            <sz val="9"/>
            <color indexed="81"/>
            <rFont val="Tahoma"/>
            <family val="2"/>
          </rPr>
          <t xml:space="preserve">
not bought every month / too specific</t>
        </r>
      </text>
    </comment>
    <comment ref="O466" authorId="0" shapeId="0">
      <text>
        <r>
          <rPr>
            <b/>
            <sz val="9"/>
            <color indexed="81"/>
            <rFont val="Tahoma"/>
            <family val="2"/>
          </rPr>
          <t>Andreas Frömelt:</t>
        </r>
        <r>
          <rPr>
            <sz val="9"/>
            <color indexed="81"/>
            <rFont val="Tahoma"/>
            <family val="2"/>
          </rPr>
          <t xml:space="preserve">
same as category above</t>
        </r>
      </text>
    </comment>
    <comment ref="O470" authorId="0" shapeId="0">
      <text>
        <r>
          <rPr>
            <b/>
            <sz val="9"/>
            <color indexed="81"/>
            <rFont val="Tahoma"/>
            <family val="2"/>
          </rPr>
          <t>Andreas Frömelt:</t>
        </r>
        <r>
          <rPr>
            <sz val="9"/>
            <color indexed="81"/>
            <rFont val="Tahoma"/>
            <family val="2"/>
          </rPr>
          <t xml:space="preserve">
not bought every month / storage</t>
        </r>
      </text>
    </comment>
    <comment ref="O471" authorId="0" shapeId="0">
      <text>
        <r>
          <rPr>
            <b/>
            <sz val="9"/>
            <color indexed="81"/>
            <rFont val="Tahoma"/>
            <family val="2"/>
          </rPr>
          <t>Andreas Frömelt:</t>
        </r>
        <r>
          <rPr>
            <sz val="9"/>
            <color indexed="81"/>
            <rFont val="Tahoma"/>
            <family val="2"/>
          </rPr>
          <t xml:space="preserve">
not bought every month / too specific</t>
        </r>
      </text>
    </comment>
    <comment ref="O472" authorId="0" shapeId="0">
      <text>
        <r>
          <rPr>
            <b/>
            <sz val="9"/>
            <color indexed="81"/>
            <rFont val="Tahoma"/>
            <family val="2"/>
          </rPr>
          <t>Andreas Frömelt:</t>
        </r>
        <r>
          <rPr>
            <sz val="9"/>
            <color indexed="81"/>
            <rFont val="Tahoma"/>
            <family val="2"/>
          </rPr>
          <t xml:space="preserve">
not bought every month / too specific</t>
        </r>
      </text>
    </comment>
    <comment ref="O473" authorId="0" shapeId="0">
      <text>
        <r>
          <rPr>
            <b/>
            <sz val="9"/>
            <color indexed="81"/>
            <rFont val="Tahoma"/>
            <family val="2"/>
          </rPr>
          <t>Andreas Frömelt:</t>
        </r>
        <r>
          <rPr>
            <sz val="9"/>
            <color indexed="81"/>
            <rFont val="Tahoma"/>
            <family val="2"/>
          </rPr>
          <t xml:space="preserve">
not bought every month / 6 months</t>
        </r>
      </text>
    </comment>
    <comment ref="O474" authorId="0" shapeId="0">
      <text>
        <r>
          <rPr>
            <b/>
            <sz val="9"/>
            <color indexed="81"/>
            <rFont val="Tahoma"/>
            <family val="2"/>
          </rPr>
          <t>Andreas Frömelt:</t>
        </r>
        <r>
          <rPr>
            <sz val="9"/>
            <color indexed="81"/>
            <rFont val="Tahoma"/>
            <family val="2"/>
          </rPr>
          <t xml:space="preserve">
same as category above</t>
        </r>
      </text>
    </comment>
    <comment ref="O475" authorId="0" shapeId="0">
      <text>
        <r>
          <rPr>
            <b/>
            <sz val="9"/>
            <color indexed="81"/>
            <rFont val="Tahoma"/>
            <family val="2"/>
          </rPr>
          <t>Andreas Frömelt:</t>
        </r>
        <r>
          <rPr>
            <sz val="9"/>
            <color indexed="81"/>
            <rFont val="Tahoma"/>
            <family val="2"/>
          </rPr>
          <t xml:space="preserve">
same as category above</t>
        </r>
      </text>
    </comment>
    <comment ref="O476" authorId="0" shapeId="0">
      <text>
        <r>
          <rPr>
            <b/>
            <sz val="9"/>
            <color indexed="81"/>
            <rFont val="Tahoma"/>
            <family val="2"/>
          </rPr>
          <t>Andreas Frömelt:</t>
        </r>
        <r>
          <rPr>
            <sz val="9"/>
            <color indexed="81"/>
            <rFont val="Tahoma"/>
            <family val="2"/>
          </rPr>
          <t xml:space="preserve">
top level as well as other high levels excluded since information is given on sub-category-level</t>
        </r>
      </text>
    </comment>
    <comment ref="O477" authorId="0" shapeId="0">
      <text>
        <r>
          <rPr>
            <b/>
            <sz val="9"/>
            <color indexed="81"/>
            <rFont val="Tahoma"/>
            <family val="2"/>
          </rPr>
          <t>Andreas Frömelt:</t>
        </r>
        <r>
          <rPr>
            <sz val="9"/>
            <color indexed="81"/>
            <rFont val="Tahoma"/>
            <family val="2"/>
          </rPr>
          <t xml:space="preserve">
Same category as above</t>
        </r>
      </text>
    </comment>
    <comment ref="O478" authorId="0" shapeId="0">
      <text>
        <r>
          <rPr>
            <b/>
            <sz val="9"/>
            <color indexed="81"/>
            <rFont val="Tahoma"/>
            <family val="2"/>
          </rPr>
          <t>Andreas Frömelt:</t>
        </r>
        <r>
          <rPr>
            <sz val="9"/>
            <color indexed="81"/>
            <rFont val="Tahoma"/>
            <family val="2"/>
          </rPr>
          <t xml:space="preserve">
same category as above</t>
        </r>
      </text>
    </comment>
    <comment ref="O483" authorId="0" shapeId="0">
      <text>
        <r>
          <rPr>
            <b/>
            <sz val="9"/>
            <color indexed="81"/>
            <rFont val="Tahoma"/>
            <family val="2"/>
          </rPr>
          <t>Andreas Frömelt:</t>
        </r>
        <r>
          <rPr>
            <sz val="9"/>
            <color indexed="81"/>
            <rFont val="Tahoma"/>
            <family val="2"/>
          </rPr>
          <t xml:space="preserve">
outliers present!</t>
        </r>
      </text>
    </comment>
    <comment ref="O486" authorId="0" shapeId="0">
      <text>
        <r>
          <rPr>
            <b/>
            <sz val="9"/>
            <color indexed="81"/>
            <rFont val="Tahoma"/>
            <family val="2"/>
          </rPr>
          <t>Andreas Frömelt:</t>
        </r>
        <r>
          <rPr>
            <sz val="9"/>
            <color indexed="81"/>
            <rFont val="Tahoma"/>
            <family val="2"/>
          </rPr>
          <t xml:space="preserve">
not bought every month / storage / too specific</t>
        </r>
      </text>
    </comment>
    <comment ref="O487" authorId="0" shapeId="0">
      <text>
        <r>
          <rPr>
            <b/>
            <sz val="9"/>
            <color indexed="81"/>
            <rFont val="Tahoma"/>
            <family val="2"/>
          </rPr>
          <t>Andreas Frömelt:</t>
        </r>
        <r>
          <rPr>
            <sz val="9"/>
            <color indexed="81"/>
            <rFont val="Tahoma"/>
            <family val="2"/>
          </rPr>
          <t xml:space="preserve">
not bought every month / storage / too specific</t>
        </r>
      </text>
    </comment>
    <comment ref="O488" authorId="0" shapeId="0">
      <text>
        <r>
          <rPr>
            <b/>
            <sz val="9"/>
            <color indexed="81"/>
            <rFont val="Tahoma"/>
            <family val="2"/>
          </rPr>
          <t>Andreas Frömelt:</t>
        </r>
        <r>
          <rPr>
            <sz val="9"/>
            <color indexed="81"/>
            <rFont val="Tahoma"/>
            <family val="2"/>
          </rPr>
          <t xml:space="preserve">
maybe too specific</t>
        </r>
      </text>
    </comment>
    <comment ref="O489" authorId="0" shapeId="0">
      <text>
        <r>
          <rPr>
            <b/>
            <sz val="9"/>
            <color indexed="81"/>
            <rFont val="Tahoma"/>
            <family val="2"/>
          </rPr>
          <t>Andreas Frömelt:</t>
        </r>
        <r>
          <rPr>
            <sz val="9"/>
            <color indexed="81"/>
            <rFont val="Tahoma"/>
            <family val="2"/>
          </rPr>
          <t xml:space="preserve">
storage</t>
        </r>
      </text>
    </comment>
    <comment ref="O490" authorId="0" shapeId="0">
      <text>
        <r>
          <rPr>
            <b/>
            <sz val="9"/>
            <color indexed="81"/>
            <rFont val="Tahoma"/>
            <family val="2"/>
          </rPr>
          <t>Andreas Frömelt:</t>
        </r>
        <r>
          <rPr>
            <sz val="9"/>
            <color indexed="81"/>
            <rFont val="Tahoma"/>
            <family val="2"/>
          </rPr>
          <t xml:space="preserve">
storage</t>
        </r>
      </text>
    </comment>
    <comment ref="O491" authorId="0" shapeId="0">
      <text>
        <r>
          <rPr>
            <b/>
            <sz val="9"/>
            <color indexed="81"/>
            <rFont val="Tahoma"/>
            <family val="2"/>
          </rPr>
          <t>Andreas Frömelt:</t>
        </r>
        <r>
          <rPr>
            <sz val="9"/>
            <color indexed="81"/>
            <rFont val="Tahoma"/>
            <family val="2"/>
          </rPr>
          <t xml:space="preserve">
storage</t>
        </r>
      </text>
    </comment>
    <comment ref="O492" authorId="0" shapeId="0">
      <text>
        <r>
          <rPr>
            <b/>
            <sz val="9"/>
            <color indexed="81"/>
            <rFont val="Tahoma"/>
            <family val="2"/>
          </rPr>
          <t>Andreas Frömelt:</t>
        </r>
        <r>
          <rPr>
            <sz val="9"/>
            <color indexed="81"/>
            <rFont val="Tahoma"/>
            <family val="2"/>
          </rPr>
          <t xml:space="preserve">
storage</t>
        </r>
      </text>
    </comment>
    <comment ref="O494" authorId="0" shapeId="0">
      <text>
        <r>
          <rPr>
            <b/>
            <sz val="9"/>
            <color indexed="81"/>
            <rFont val="Tahoma"/>
            <family val="2"/>
          </rPr>
          <t>Andreas Frömelt:</t>
        </r>
        <r>
          <rPr>
            <sz val="9"/>
            <color indexed="81"/>
            <rFont val="Tahoma"/>
            <family val="2"/>
          </rPr>
          <t xml:space="preserve">
same as category above</t>
        </r>
      </text>
    </comment>
    <comment ref="O495" authorId="0" shapeId="0">
      <text>
        <r>
          <rPr>
            <b/>
            <sz val="9"/>
            <color indexed="81"/>
            <rFont val="Tahoma"/>
            <family val="2"/>
          </rPr>
          <t>Andreas Frömelt:</t>
        </r>
        <r>
          <rPr>
            <sz val="9"/>
            <color indexed="81"/>
            <rFont val="Tahoma"/>
            <family val="2"/>
          </rPr>
          <t xml:space="preserve">
not bought every month / 6 months</t>
        </r>
      </text>
    </comment>
    <comment ref="O496" authorId="0" shapeId="0">
      <text>
        <r>
          <rPr>
            <b/>
            <sz val="9"/>
            <color indexed="81"/>
            <rFont val="Tahoma"/>
            <family val="2"/>
          </rPr>
          <t>Andreas Frömelt:</t>
        </r>
        <r>
          <rPr>
            <sz val="9"/>
            <color indexed="81"/>
            <rFont val="Tahoma"/>
            <family val="2"/>
          </rPr>
          <t xml:space="preserve">
same as category above</t>
        </r>
      </text>
    </comment>
    <comment ref="O497" authorId="0" shapeId="0">
      <text>
        <r>
          <rPr>
            <b/>
            <sz val="9"/>
            <color indexed="81"/>
            <rFont val="Tahoma"/>
            <family val="2"/>
          </rPr>
          <t>Andreas Frömelt:</t>
        </r>
        <r>
          <rPr>
            <sz val="9"/>
            <color indexed="81"/>
            <rFont val="Tahoma"/>
            <family val="2"/>
          </rPr>
          <t xml:space="preserve">
not bought every month / 6 months / storage</t>
        </r>
      </text>
    </comment>
    <comment ref="O498" authorId="0" shapeId="0">
      <text>
        <r>
          <rPr>
            <b/>
            <sz val="9"/>
            <color indexed="81"/>
            <rFont val="Tahoma"/>
            <family val="2"/>
          </rPr>
          <t>Andreas Frömelt:</t>
        </r>
        <r>
          <rPr>
            <sz val="9"/>
            <color indexed="81"/>
            <rFont val="Tahoma"/>
            <family val="2"/>
          </rPr>
          <t xml:space="preserve">
not bought every month / 6 months / storage</t>
        </r>
      </text>
    </comment>
    <comment ref="O499" authorId="0" shapeId="0">
      <text>
        <r>
          <rPr>
            <b/>
            <sz val="9"/>
            <color indexed="81"/>
            <rFont val="Tahoma"/>
            <family val="2"/>
          </rPr>
          <t>Andreas Frömelt:</t>
        </r>
        <r>
          <rPr>
            <sz val="9"/>
            <color indexed="81"/>
            <rFont val="Tahoma"/>
            <family val="2"/>
          </rPr>
          <t xml:space="preserve">
not bought every month / 6 months</t>
        </r>
      </text>
    </comment>
    <comment ref="O500" authorId="0" shapeId="0">
      <text>
        <r>
          <rPr>
            <b/>
            <sz val="9"/>
            <color indexed="81"/>
            <rFont val="Tahoma"/>
            <family val="2"/>
          </rPr>
          <t>Andreas Frömelt:</t>
        </r>
        <r>
          <rPr>
            <sz val="9"/>
            <color indexed="81"/>
            <rFont val="Tahoma"/>
            <family val="2"/>
          </rPr>
          <t xml:space="preserve">
excluded since information is given by sub-categories and outlier present</t>
        </r>
      </text>
    </comment>
    <comment ref="O501" authorId="0" shapeId="0">
      <text>
        <r>
          <rPr>
            <b/>
            <sz val="9"/>
            <color indexed="81"/>
            <rFont val="Tahoma"/>
            <family val="2"/>
          </rPr>
          <t>Andreas Frömelt:</t>
        </r>
        <r>
          <rPr>
            <sz val="9"/>
            <color indexed="81"/>
            <rFont val="Tahoma"/>
            <family val="2"/>
          </rPr>
          <t xml:space="preserve">
same as category below</t>
        </r>
      </text>
    </comment>
    <comment ref="O503" authorId="0" shapeId="0">
      <text>
        <r>
          <rPr>
            <b/>
            <sz val="9"/>
            <color indexed="81"/>
            <rFont val="Tahoma"/>
            <family val="2"/>
          </rPr>
          <t>Andreas Frömelt:</t>
        </r>
        <r>
          <rPr>
            <sz val="9"/>
            <color indexed="81"/>
            <rFont val="Tahoma"/>
            <family val="2"/>
          </rPr>
          <t xml:space="preserve">
maybe too specific</t>
        </r>
      </text>
    </comment>
    <comment ref="O504" authorId="0" shapeId="0">
      <text>
        <r>
          <rPr>
            <b/>
            <sz val="9"/>
            <color indexed="81"/>
            <rFont val="Tahoma"/>
            <family val="2"/>
          </rPr>
          <t>Andreas Frömelt:</t>
        </r>
        <r>
          <rPr>
            <sz val="9"/>
            <color indexed="81"/>
            <rFont val="Tahoma"/>
            <family val="2"/>
          </rPr>
          <t xml:space="preserve">
same as category above</t>
        </r>
      </text>
    </comment>
    <comment ref="O511" authorId="0" shapeId="0">
      <text>
        <r>
          <rPr>
            <b/>
            <sz val="9"/>
            <color indexed="81"/>
            <rFont val="Tahoma"/>
            <family val="2"/>
          </rPr>
          <t>Andreas Frömelt:</t>
        </r>
        <r>
          <rPr>
            <sz val="9"/>
            <color indexed="81"/>
            <rFont val="Tahoma"/>
            <family val="2"/>
          </rPr>
          <t xml:space="preserve">
excluded due to outlier</t>
        </r>
      </text>
    </comment>
    <comment ref="O512" authorId="0" shapeId="0">
      <text>
        <r>
          <rPr>
            <b/>
            <sz val="9"/>
            <color indexed="81"/>
            <rFont val="Tahoma"/>
            <family val="2"/>
          </rPr>
          <t>Andreas Frömelt:</t>
        </r>
        <r>
          <rPr>
            <sz val="9"/>
            <color indexed="81"/>
            <rFont val="Tahoma"/>
            <family val="2"/>
          </rPr>
          <t xml:space="preserve">
same as category above</t>
        </r>
      </text>
    </comment>
    <comment ref="O513" authorId="0" shapeId="0">
      <text>
        <r>
          <rPr>
            <b/>
            <sz val="9"/>
            <color indexed="81"/>
            <rFont val="Tahoma"/>
            <family val="2"/>
          </rPr>
          <t>Andreas Frömelt:</t>
        </r>
        <r>
          <rPr>
            <sz val="9"/>
            <color indexed="81"/>
            <rFont val="Tahoma"/>
            <family val="2"/>
          </rPr>
          <t xml:space="preserve">
excluded due to outlier</t>
        </r>
      </text>
    </comment>
    <comment ref="O515" authorId="0" shapeId="0">
      <text>
        <r>
          <rPr>
            <b/>
            <sz val="9"/>
            <color indexed="81"/>
            <rFont val="Tahoma"/>
            <family val="2"/>
          </rPr>
          <t>Andreas Frömelt:</t>
        </r>
        <r>
          <rPr>
            <sz val="9"/>
            <color indexed="81"/>
            <rFont val="Tahoma"/>
            <family val="2"/>
          </rPr>
          <t xml:space="preserve">
excluded due to outlier</t>
        </r>
      </text>
    </comment>
    <comment ref="O516" authorId="0" shapeId="0">
      <text>
        <r>
          <rPr>
            <b/>
            <sz val="9"/>
            <color indexed="81"/>
            <rFont val="Tahoma"/>
            <family val="2"/>
          </rPr>
          <t>Andreas Frömelt:</t>
        </r>
        <r>
          <rPr>
            <sz val="9"/>
            <color indexed="81"/>
            <rFont val="Tahoma"/>
            <family val="2"/>
          </rPr>
          <t xml:space="preserve">
excluded due to outlier</t>
        </r>
      </text>
    </comment>
    <comment ref="O517" authorId="0" shapeId="0">
      <text>
        <r>
          <rPr>
            <b/>
            <sz val="9"/>
            <color indexed="81"/>
            <rFont val="Tahoma"/>
            <family val="2"/>
          </rPr>
          <t>Andreas Frömelt:</t>
        </r>
        <r>
          <rPr>
            <sz val="9"/>
            <color indexed="81"/>
            <rFont val="Tahoma"/>
            <family val="2"/>
          </rPr>
          <t xml:space="preserve">
questionable if informative</t>
        </r>
      </text>
    </comment>
    <comment ref="O518" authorId="0" shapeId="0">
      <text>
        <r>
          <rPr>
            <b/>
            <sz val="9"/>
            <color indexed="81"/>
            <rFont val="Tahoma"/>
            <family val="2"/>
          </rPr>
          <t>Andreas Frömelt:</t>
        </r>
        <r>
          <rPr>
            <sz val="9"/>
            <color indexed="81"/>
            <rFont val="Tahoma"/>
            <family val="2"/>
          </rPr>
          <t xml:space="preserve">
questionable if informative</t>
        </r>
      </text>
    </comment>
    <comment ref="O519" authorId="0" shapeId="0">
      <text>
        <r>
          <rPr>
            <b/>
            <sz val="9"/>
            <color indexed="81"/>
            <rFont val="Tahoma"/>
            <family val="2"/>
          </rPr>
          <t>Andreas Frömelt:</t>
        </r>
        <r>
          <rPr>
            <sz val="9"/>
            <color indexed="81"/>
            <rFont val="Tahoma"/>
            <family val="2"/>
          </rPr>
          <t xml:space="preserve">
questionable if informative</t>
        </r>
      </text>
    </comment>
    <comment ref="O520" authorId="0" shapeId="0">
      <text>
        <r>
          <rPr>
            <b/>
            <sz val="9"/>
            <color indexed="81"/>
            <rFont val="Tahoma"/>
            <family val="2"/>
          </rPr>
          <t>Andreas Frömelt:</t>
        </r>
        <r>
          <rPr>
            <sz val="9"/>
            <color indexed="81"/>
            <rFont val="Tahoma"/>
            <family val="2"/>
          </rPr>
          <t xml:space="preserve">
not included since too specific and outlier present
</t>
        </r>
      </text>
    </comment>
    <comment ref="O521" authorId="0" shapeId="0">
      <text>
        <r>
          <rPr>
            <b/>
            <sz val="9"/>
            <color indexed="81"/>
            <rFont val="Tahoma"/>
            <family val="2"/>
          </rPr>
          <t>Andreas Frömelt:</t>
        </r>
        <r>
          <rPr>
            <sz val="9"/>
            <color indexed="81"/>
            <rFont val="Tahoma"/>
            <family val="2"/>
          </rPr>
          <t xml:space="preserve">
questionable if informative</t>
        </r>
      </text>
    </comment>
    <comment ref="O523" authorId="0" shapeId="0">
      <text>
        <r>
          <rPr>
            <b/>
            <sz val="9"/>
            <color indexed="81"/>
            <rFont val="Tahoma"/>
            <family val="2"/>
          </rPr>
          <t>Andreas Frömelt:</t>
        </r>
        <r>
          <rPr>
            <sz val="9"/>
            <color indexed="81"/>
            <rFont val="Tahoma"/>
            <family val="2"/>
          </rPr>
          <t xml:space="preserve">
same as category above</t>
        </r>
      </text>
    </comment>
    <comment ref="O524" authorId="0" shapeId="0">
      <text>
        <r>
          <rPr>
            <b/>
            <sz val="9"/>
            <color indexed="81"/>
            <rFont val="Tahoma"/>
            <family val="2"/>
          </rPr>
          <t>Andreas Frömelt:</t>
        </r>
        <r>
          <rPr>
            <sz val="9"/>
            <color indexed="81"/>
            <rFont val="Tahoma"/>
            <family val="2"/>
          </rPr>
          <t xml:space="preserve">
same as category above</t>
        </r>
      </text>
    </comment>
    <comment ref="O530" authorId="0" shapeId="0">
      <text>
        <r>
          <rPr>
            <b/>
            <sz val="9"/>
            <color indexed="81"/>
            <rFont val="Tahoma"/>
            <family val="2"/>
          </rPr>
          <t>Andreas Frömelt:</t>
        </r>
        <r>
          <rPr>
            <sz val="9"/>
            <color indexed="81"/>
            <rFont val="Tahoma"/>
            <family val="2"/>
          </rPr>
          <t xml:space="preserve">
same category as above</t>
        </r>
      </text>
    </comment>
    <comment ref="O531" authorId="0" shapeId="0">
      <text>
        <r>
          <rPr>
            <b/>
            <sz val="9"/>
            <color indexed="81"/>
            <rFont val="Tahoma"/>
            <family val="2"/>
          </rPr>
          <t>Andreas Frömelt:</t>
        </r>
        <r>
          <rPr>
            <sz val="9"/>
            <color indexed="81"/>
            <rFont val="Tahoma"/>
            <family val="2"/>
          </rPr>
          <t xml:space="preserve">
same category as above</t>
        </r>
      </text>
    </comment>
    <comment ref="O533" authorId="0" shapeId="0">
      <text>
        <r>
          <rPr>
            <b/>
            <sz val="9"/>
            <color indexed="81"/>
            <rFont val="Tahoma"/>
            <family val="2"/>
          </rPr>
          <t>Andreas Frömelt:</t>
        </r>
        <r>
          <rPr>
            <sz val="9"/>
            <color indexed="81"/>
            <rFont val="Tahoma"/>
            <family val="2"/>
          </rPr>
          <t xml:space="preserve">
questionable if not too specific</t>
        </r>
      </text>
    </comment>
    <comment ref="O534" authorId="0" shapeId="0">
      <text>
        <r>
          <rPr>
            <b/>
            <sz val="9"/>
            <color indexed="81"/>
            <rFont val="Tahoma"/>
            <family val="2"/>
          </rPr>
          <t>Andreas Frömelt:</t>
        </r>
        <r>
          <rPr>
            <sz val="9"/>
            <color indexed="81"/>
            <rFont val="Tahoma"/>
            <family val="2"/>
          </rPr>
          <t xml:space="preserve">
excluded due to oultier</t>
        </r>
      </text>
    </comment>
    <comment ref="O535" authorId="0" shapeId="0">
      <text>
        <r>
          <rPr>
            <b/>
            <sz val="9"/>
            <color indexed="81"/>
            <rFont val="Tahoma"/>
            <family val="2"/>
          </rPr>
          <t>Andreas Frömelt:</t>
        </r>
        <r>
          <rPr>
            <sz val="9"/>
            <color indexed="81"/>
            <rFont val="Tahoma"/>
            <family val="2"/>
          </rPr>
          <t xml:space="preserve">
excluded due to outlier</t>
        </r>
      </text>
    </comment>
    <comment ref="O536" authorId="0" shapeId="0">
      <text>
        <r>
          <rPr>
            <b/>
            <sz val="9"/>
            <color indexed="81"/>
            <rFont val="Tahoma"/>
            <family val="2"/>
          </rPr>
          <t>Andreas Frömelt:</t>
        </r>
        <r>
          <rPr>
            <sz val="9"/>
            <color indexed="81"/>
            <rFont val="Tahoma"/>
            <family val="2"/>
          </rPr>
          <t xml:space="preserve">
excluded due to outlier</t>
        </r>
      </text>
    </comment>
    <comment ref="O537" authorId="0" shapeId="0">
      <text>
        <r>
          <rPr>
            <b/>
            <sz val="9"/>
            <color indexed="81"/>
            <rFont val="Tahoma"/>
            <family val="2"/>
          </rPr>
          <t>Andreas Frömelt:</t>
        </r>
        <r>
          <rPr>
            <sz val="9"/>
            <color indexed="81"/>
            <rFont val="Tahoma"/>
            <family val="2"/>
          </rPr>
          <t xml:space="preserve">
excluded due to outlier</t>
        </r>
      </text>
    </comment>
    <comment ref="O539" authorId="0" shapeId="0">
      <text>
        <r>
          <rPr>
            <b/>
            <sz val="9"/>
            <color indexed="81"/>
            <rFont val="Tahoma"/>
            <family val="2"/>
          </rPr>
          <t>Andreas Frömelt:</t>
        </r>
        <r>
          <rPr>
            <sz val="9"/>
            <color indexed="81"/>
            <rFont val="Tahoma"/>
            <family val="2"/>
          </rPr>
          <t xml:space="preserve">
excluded due to outlier</t>
        </r>
      </text>
    </comment>
    <comment ref="O540" authorId="0" shapeId="0">
      <text>
        <r>
          <rPr>
            <b/>
            <sz val="9"/>
            <color indexed="81"/>
            <rFont val="Tahoma"/>
            <family val="2"/>
          </rPr>
          <t>Andreas Frömelt:</t>
        </r>
        <r>
          <rPr>
            <sz val="9"/>
            <color indexed="81"/>
            <rFont val="Tahoma"/>
            <family val="2"/>
          </rPr>
          <t xml:space="preserve">
maybe too specific</t>
        </r>
      </text>
    </comment>
    <comment ref="O541" authorId="0" shapeId="0">
      <text>
        <r>
          <rPr>
            <b/>
            <sz val="9"/>
            <color indexed="81"/>
            <rFont val="Tahoma"/>
            <family val="2"/>
          </rPr>
          <t>Andreas Frömelt:</t>
        </r>
        <r>
          <rPr>
            <sz val="9"/>
            <color indexed="81"/>
            <rFont val="Tahoma"/>
            <family val="2"/>
          </rPr>
          <t xml:space="preserve">
outlier</t>
        </r>
      </text>
    </comment>
    <comment ref="O543" authorId="0" shapeId="0">
      <text>
        <r>
          <rPr>
            <b/>
            <sz val="9"/>
            <color indexed="81"/>
            <rFont val="Tahoma"/>
            <family val="2"/>
          </rPr>
          <t>Andreas Frömelt:</t>
        </r>
        <r>
          <rPr>
            <sz val="9"/>
            <color indexed="81"/>
            <rFont val="Tahoma"/>
            <family val="2"/>
          </rPr>
          <t xml:space="preserve">
same as category above</t>
        </r>
      </text>
    </comment>
    <comment ref="O544" authorId="0" shapeId="0">
      <text>
        <r>
          <rPr>
            <b/>
            <sz val="9"/>
            <color indexed="81"/>
            <rFont val="Tahoma"/>
            <family val="2"/>
          </rPr>
          <t>Andreas Frömelt:</t>
        </r>
        <r>
          <rPr>
            <sz val="9"/>
            <color indexed="81"/>
            <rFont val="Tahoma"/>
            <family val="2"/>
          </rPr>
          <t xml:space="preserve">
same as category above</t>
        </r>
      </text>
    </comment>
    <comment ref="O548" authorId="0" shapeId="0">
      <text>
        <r>
          <rPr>
            <b/>
            <sz val="9"/>
            <color indexed="81"/>
            <rFont val="Tahoma"/>
            <family val="2"/>
          </rPr>
          <t>Andreas Frömelt:</t>
        </r>
        <r>
          <rPr>
            <sz val="9"/>
            <color indexed="81"/>
            <rFont val="Tahoma"/>
            <family val="2"/>
          </rPr>
          <t xml:space="preserve">
same as category above</t>
        </r>
      </text>
    </comment>
    <comment ref="O562" authorId="0" shapeId="0">
      <text>
        <r>
          <rPr>
            <b/>
            <sz val="9"/>
            <color indexed="81"/>
            <rFont val="Tahoma"/>
            <family val="2"/>
          </rPr>
          <t>Andreas Frömelt:</t>
        </r>
        <r>
          <rPr>
            <sz val="9"/>
            <color indexed="81"/>
            <rFont val="Tahoma"/>
            <family val="2"/>
          </rPr>
          <t xml:space="preserve">
not necessarily representative</t>
        </r>
      </text>
    </comment>
    <comment ref="O563" authorId="0" shapeId="0">
      <text>
        <r>
          <rPr>
            <b/>
            <sz val="9"/>
            <color indexed="81"/>
            <rFont val="Tahoma"/>
            <family val="2"/>
          </rPr>
          <t>Andreas Frömelt:</t>
        </r>
        <r>
          <rPr>
            <sz val="9"/>
            <color indexed="81"/>
            <rFont val="Tahoma"/>
            <family val="2"/>
          </rPr>
          <t xml:space="preserve">
same as category above</t>
        </r>
      </text>
    </comment>
    <comment ref="O564" authorId="0" shapeId="0">
      <text>
        <r>
          <rPr>
            <b/>
            <sz val="9"/>
            <color indexed="81"/>
            <rFont val="Tahoma"/>
            <family val="2"/>
          </rPr>
          <t>Andreas Frömelt:</t>
        </r>
        <r>
          <rPr>
            <sz val="9"/>
            <color indexed="81"/>
            <rFont val="Tahoma"/>
            <family val="2"/>
          </rPr>
          <t xml:space="preserve">
same as category above</t>
        </r>
      </text>
    </comment>
    <comment ref="O565" authorId="0" shapeId="0">
      <text>
        <r>
          <rPr>
            <b/>
            <sz val="9"/>
            <color indexed="81"/>
            <rFont val="Tahoma"/>
            <family val="2"/>
          </rPr>
          <t>Andreas Frömelt:</t>
        </r>
        <r>
          <rPr>
            <sz val="9"/>
            <color indexed="81"/>
            <rFont val="Tahoma"/>
            <family val="2"/>
          </rPr>
          <t xml:space="preserve">
excluded since different from canton to canton</t>
        </r>
      </text>
    </comment>
    <comment ref="U565" authorId="0" shapeId="0">
      <text>
        <r>
          <rPr>
            <b/>
            <sz val="9"/>
            <color indexed="81"/>
            <rFont val="Tahoma"/>
            <family val="2"/>
          </rPr>
          <t>Andreas Frömelt:</t>
        </r>
        <r>
          <rPr>
            <sz val="9"/>
            <color indexed="81"/>
            <rFont val="Tahoma"/>
            <family val="2"/>
          </rPr>
          <t xml:space="preserve">
Does not exist in all cantons</t>
        </r>
      </text>
    </comment>
    <comment ref="O566" authorId="0" shapeId="0">
      <text>
        <r>
          <rPr>
            <b/>
            <sz val="9"/>
            <color indexed="81"/>
            <rFont val="Tahoma"/>
            <family val="2"/>
          </rPr>
          <t>Andreas Frömelt:</t>
        </r>
        <r>
          <rPr>
            <sz val="9"/>
            <color indexed="81"/>
            <rFont val="Tahoma"/>
            <family val="2"/>
          </rPr>
          <t xml:space="preserve">
excluded since different from canton to canton</t>
        </r>
      </text>
    </comment>
    <comment ref="O567" authorId="0" shapeId="0">
      <text>
        <r>
          <rPr>
            <b/>
            <sz val="9"/>
            <color indexed="81"/>
            <rFont val="Tahoma"/>
            <family val="2"/>
          </rPr>
          <t>Andreas Frömelt:</t>
        </r>
        <r>
          <rPr>
            <sz val="9"/>
            <color indexed="81"/>
            <rFont val="Tahoma"/>
            <family val="2"/>
          </rPr>
          <t xml:space="preserve">
questionable if not too specific</t>
        </r>
      </text>
    </comment>
    <comment ref="O568" authorId="0" shapeId="0">
      <text>
        <r>
          <rPr>
            <b/>
            <sz val="9"/>
            <color indexed="81"/>
            <rFont val="Tahoma"/>
            <family val="2"/>
          </rPr>
          <t>Andreas Frömelt:</t>
        </r>
        <r>
          <rPr>
            <sz val="9"/>
            <color indexed="81"/>
            <rFont val="Tahoma"/>
            <family val="2"/>
          </rPr>
          <t xml:space="preserve">
not representative</t>
        </r>
      </text>
    </comment>
    <comment ref="O569" authorId="0" shapeId="0">
      <text>
        <r>
          <rPr>
            <b/>
            <sz val="9"/>
            <color indexed="81"/>
            <rFont val="Tahoma"/>
            <family val="2"/>
          </rPr>
          <t>Andreas Frömelt:</t>
        </r>
        <r>
          <rPr>
            <sz val="9"/>
            <color indexed="81"/>
            <rFont val="Tahoma"/>
            <family val="2"/>
          </rPr>
          <t xml:space="preserve">
not representative</t>
        </r>
      </text>
    </comment>
    <comment ref="O570" authorId="0" shapeId="0">
      <text>
        <r>
          <rPr>
            <b/>
            <sz val="9"/>
            <color indexed="81"/>
            <rFont val="Tahoma"/>
            <family val="2"/>
          </rPr>
          <t>Andreas Frömelt:</t>
        </r>
        <r>
          <rPr>
            <sz val="9"/>
            <color indexed="81"/>
            <rFont val="Tahoma"/>
            <family val="2"/>
          </rPr>
          <t xml:space="preserve">
not representative</t>
        </r>
      </text>
    </comment>
    <comment ref="O571" authorId="0" shapeId="0">
      <text>
        <r>
          <rPr>
            <b/>
            <sz val="9"/>
            <color indexed="81"/>
            <rFont val="Tahoma"/>
            <family val="2"/>
          </rPr>
          <t>Andreas Frömelt:</t>
        </r>
        <r>
          <rPr>
            <sz val="9"/>
            <color indexed="81"/>
            <rFont val="Tahoma"/>
            <family val="2"/>
          </rPr>
          <t xml:space="preserve">
excluded due to irregularities / considered to be non-informative</t>
        </r>
      </text>
    </comment>
    <comment ref="O572" authorId="0" shapeId="0">
      <text>
        <r>
          <rPr>
            <b/>
            <sz val="9"/>
            <color indexed="81"/>
            <rFont val="Tahoma"/>
            <family val="2"/>
          </rPr>
          <t>Andreas Frömelt:</t>
        </r>
        <r>
          <rPr>
            <sz val="9"/>
            <color indexed="81"/>
            <rFont val="Tahoma"/>
            <family val="2"/>
          </rPr>
          <t xml:space="preserve">
not representative</t>
        </r>
      </text>
    </comment>
    <comment ref="O573" authorId="0" shapeId="0">
      <text>
        <r>
          <rPr>
            <b/>
            <sz val="9"/>
            <color indexed="81"/>
            <rFont val="Tahoma"/>
            <family val="2"/>
          </rPr>
          <t>Andreas Frömelt:</t>
        </r>
        <r>
          <rPr>
            <sz val="9"/>
            <color indexed="81"/>
            <rFont val="Tahoma"/>
            <family val="2"/>
          </rPr>
          <t xml:space="preserve">
same as category above</t>
        </r>
      </text>
    </comment>
    <comment ref="O574" authorId="0" shapeId="0">
      <text>
        <r>
          <rPr>
            <b/>
            <sz val="9"/>
            <color indexed="81"/>
            <rFont val="Tahoma"/>
            <family val="2"/>
          </rPr>
          <t>Andreas Frömelt:</t>
        </r>
        <r>
          <rPr>
            <sz val="9"/>
            <color indexed="81"/>
            <rFont val="Tahoma"/>
            <family val="2"/>
          </rPr>
          <t xml:space="preserve">
same as category above</t>
        </r>
      </text>
    </comment>
    <comment ref="O575" authorId="0" shapeId="0">
      <text>
        <r>
          <rPr>
            <b/>
            <sz val="9"/>
            <color indexed="81"/>
            <rFont val="Tahoma"/>
            <family val="2"/>
          </rPr>
          <t>Andreas Frömelt:</t>
        </r>
        <r>
          <rPr>
            <sz val="9"/>
            <color indexed="81"/>
            <rFont val="Tahoma"/>
            <family val="2"/>
          </rPr>
          <t xml:space="preserve">
excluded due to outlier</t>
        </r>
      </text>
    </comment>
    <comment ref="O576" authorId="0" shapeId="0">
      <text>
        <r>
          <rPr>
            <b/>
            <sz val="9"/>
            <color indexed="81"/>
            <rFont val="Tahoma"/>
            <family val="2"/>
          </rPr>
          <t>Andreas Frömelt:</t>
        </r>
        <r>
          <rPr>
            <sz val="9"/>
            <color indexed="81"/>
            <rFont val="Tahoma"/>
            <family val="2"/>
          </rPr>
          <t xml:space="preserve">
too specific / not representative</t>
        </r>
      </text>
    </comment>
    <comment ref="O577" authorId="0" shapeId="0">
      <text>
        <r>
          <rPr>
            <b/>
            <sz val="9"/>
            <color indexed="81"/>
            <rFont val="Tahoma"/>
            <family val="2"/>
          </rPr>
          <t>Andreas Frömelt:</t>
        </r>
        <r>
          <rPr>
            <sz val="9"/>
            <color indexed="81"/>
            <rFont val="Tahoma"/>
            <family val="2"/>
          </rPr>
          <t xml:space="preserve">
too specific / not representative</t>
        </r>
      </text>
    </comment>
    <comment ref="O578" authorId="0" shapeId="0">
      <text>
        <r>
          <rPr>
            <b/>
            <sz val="9"/>
            <color indexed="81"/>
            <rFont val="Tahoma"/>
            <family val="2"/>
          </rPr>
          <t>Andreas Frömelt:</t>
        </r>
        <r>
          <rPr>
            <sz val="9"/>
            <color indexed="81"/>
            <rFont val="Tahoma"/>
            <family val="2"/>
          </rPr>
          <t xml:space="preserve">
too specific / not representative</t>
        </r>
      </text>
    </comment>
    <comment ref="O579" authorId="0" shapeId="0">
      <text>
        <r>
          <rPr>
            <b/>
            <sz val="9"/>
            <color indexed="81"/>
            <rFont val="Tahoma"/>
            <family val="2"/>
          </rPr>
          <t>Andreas Frömelt:</t>
        </r>
        <r>
          <rPr>
            <sz val="9"/>
            <color indexed="81"/>
            <rFont val="Tahoma"/>
            <family val="2"/>
          </rPr>
          <t xml:space="preserve">
too specific / not representative</t>
        </r>
      </text>
    </comment>
    <comment ref="O580" authorId="0" shapeId="0">
      <text>
        <r>
          <rPr>
            <b/>
            <sz val="9"/>
            <color indexed="81"/>
            <rFont val="Tahoma"/>
            <family val="2"/>
          </rPr>
          <t>Andreas Frömelt:</t>
        </r>
        <r>
          <rPr>
            <sz val="9"/>
            <color indexed="81"/>
            <rFont val="Tahoma"/>
            <family val="2"/>
          </rPr>
          <t xml:space="preserve">
same as category above</t>
        </r>
      </text>
    </comment>
    <comment ref="O581" authorId="0" shapeId="0">
      <text>
        <r>
          <rPr>
            <b/>
            <sz val="9"/>
            <color indexed="81"/>
            <rFont val="Tahoma"/>
            <family val="2"/>
          </rPr>
          <t>Andreas Frömelt:</t>
        </r>
        <r>
          <rPr>
            <sz val="9"/>
            <color indexed="81"/>
            <rFont val="Tahoma"/>
            <family val="2"/>
          </rPr>
          <t xml:space="preserve">
questionable if representative</t>
        </r>
      </text>
    </comment>
    <comment ref="O582" authorId="0" shapeId="0">
      <text>
        <r>
          <rPr>
            <b/>
            <sz val="9"/>
            <color indexed="81"/>
            <rFont val="Tahoma"/>
            <family val="2"/>
          </rPr>
          <t>Andreas Frömelt:</t>
        </r>
        <r>
          <rPr>
            <sz val="9"/>
            <color indexed="81"/>
            <rFont val="Tahoma"/>
            <family val="2"/>
          </rPr>
          <t xml:space="preserve">
not representative / too specific</t>
        </r>
      </text>
    </comment>
    <comment ref="O583" authorId="0" shapeId="0">
      <text>
        <r>
          <rPr>
            <b/>
            <sz val="9"/>
            <color indexed="81"/>
            <rFont val="Tahoma"/>
            <family val="2"/>
          </rPr>
          <t>Andreas Frömelt:</t>
        </r>
        <r>
          <rPr>
            <sz val="9"/>
            <color indexed="81"/>
            <rFont val="Tahoma"/>
            <family val="2"/>
          </rPr>
          <t xml:space="preserve">
not representative / too specific</t>
        </r>
      </text>
    </comment>
    <comment ref="O584" authorId="0" shapeId="0">
      <text>
        <r>
          <rPr>
            <b/>
            <sz val="9"/>
            <color indexed="81"/>
            <rFont val="Tahoma"/>
            <family val="2"/>
          </rPr>
          <t>Andreas Frömelt:</t>
        </r>
        <r>
          <rPr>
            <sz val="9"/>
            <color indexed="81"/>
            <rFont val="Tahoma"/>
            <family val="2"/>
          </rPr>
          <t xml:space="preserve">
not representative / too specific</t>
        </r>
      </text>
    </comment>
    <comment ref="O585" authorId="0" shapeId="0">
      <text>
        <r>
          <rPr>
            <b/>
            <sz val="9"/>
            <color indexed="81"/>
            <rFont val="Tahoma"/>
            <family val="2"/>
          </rPr>
          <t>Andreas Frömelt:</t>
        </r>
        <r>
          <rPr>
            <sz val="9"/>
            <color indexed="81"/>
            <rFont val="Tahoma"/>
            <family val="2"/>
          </rPr>
          <t xml:space="preserve">
not representative / too specific</t>
        </r>
      </text>
    </comment>
    <comment ref="O586" authorId="0" shapeId="0">
      <text>
        <r>
          <rPr>
            <b/>
            <sz val="9"/>
            <color indexed="81"/>
            <rFont val="Tahoma"/>
            <family val="2"/>
          </rPr>
          <t>Andreas Frömelt:</t>
        </r>
        <r>
          <rPr>
            <sz val="9"/>
            <color indexed="81"/>
            <rFont val="Tahoma"/>
            <family val="2"/>
          </rPr>
          <t xml:space="preserve">
not representative / too specific</t>
        </r>
      </text>
    </comment>
    <comment ref="O587" authorId="0" shapeId="0">
      <text>
        <r>
          <rPr>
            <b/>
            <sz val="9"/>
            <color indexed="81"/>
            <rFont val="Tahoma"/>
            <family val="2"/>
          </rPr>
          <t>Andreas Frömelt:</t>
        </r>
        <r>
          <rPr>
            <sz val="9"/>
            <color indexed="81"/>
            <rFont val="Tahoma"/>
            <family val="2"/>
          </rPr>
          <t xml:space="preserve">
not representative / too specific</t>
        </r>
      </text>
    </comment>
    <comment ref="O588" authorId="0" shapeId="0">
      <text>
        <r>
          <rPr>
            <b/>
            <sz val="9"/>
            <color indexed="81"/>
            <rFont val="Tahoma"/>
            <family val="2"/>
          </rPr>
          <t>Andreas Frömelt:</t>
        </r>
        <r>
          <rPr>
            <sz val="9"/>
            <color indexed="81"/>
            <rFont val="Tahoma"/>
            <family val="2"/>
          </rPr>
          <t xml:space="preserve">
not representative / too specific</t>
        </r>
      </text>
    </comment>
    <comment ref="O589" authorId="0" shapeId="0">
      <text>
        <r>
          <rPr>
            <b/>
            <sz val="9"/>
            <color indexed="81"/>
            <rFont val="Tahoma"/>
            <family val="2"/>
          </rPr>
          <t>Andreas Frömelt:</t>
        </r>
        <r>
          <rPr>
            <sz val="9"/>
            <color indexed="81"/>
            <rFont val="Tahoma"/>
            <family val="2"/>
          </rPr>
          <t xml:space="preserve">
not representative / too specific</t>
        </r>
      </text>
    </comment>
    <comment ref="O590" authorId="0" shapeId="0">
      <text>
        <r>
          <rPr>
            <b/>
            <sz val="9"/>
            <color indexed="81"/>
            <rFont val="Tahoma"/>
            <family val="2"/>
          </rPr>
          <t>Andreas Frömelt:</t>
        </r>
        <r>
          <rPr>
            <sz val="9"/>
            <color indexed="81"/>
            <rFont val="Tahoma"/>
            <family val="2"/>
          </rPr>
          <t xml:space="preserve">
not representative</t>
        </r>
      </text>
    </comment>
    <comment ref="O591" authorId="0" shapeId="0">
      <text>
        <r>
          <rPr>
            <b/>
            <sz val="9"/>
            <color indexed="81"/>
            <rFont val="Tahoma"/>
            <family val="2"/>
          </rPr>
          <t>Andreas Frömelt:</t>
        </r>
        <r>
          <rPr>
            <sz val="9"/>
            <color indexed="81"/>
            <rFont val="Tahoma"/>
            <family val="2"/>
          </rPr>
          <t xml:space="preserve">
not representative / too specific</t>
        </r>
      </text>
    </comment>
    <comment ref="O592" authorId="0" shapeId="0">
      <text>
        <r>
          <rPr>
            <b/>
            <sz val="9"/>
            <color indexed="81"/>
            <rFont val="Tahoma"/>
            <family val="2"/>
          </rPr>
          <t>Andreas Frömelt:</t>
        </r>
        <r>
          <rPr>
            <sz val="9"/>
            <color indexed="81"/>
            <rFont val="Tahoma"/>
            <family val="2"/>
          </rPr>
          <t xml:space="preserve">
not representative / too specific</t>
        </r>
      </text>
    </comment>
    <comment ref="O593" authorId="0" shapeId="0">
      <text>
        <r>
          <rPr>
            <b/>
            <sz val="9"/>
            <color indexed="81"/>
            <rFont val="Tahoma"/>
            <family val="2"/>
          </rPr>
          <t>Andreas Frömelt:</t>
        </r>
        <r>
          <rPr>
            <sz val="9"/>
            <color indexed="81"/>
            <rFont val="Tahoma"/>
            <family val="2"/>
          </rPr>
          <t xml:space="preserve">
not representative</t>
        </r>
      </text>
    </comment>
    <comment ref="O594" authorId="0" shapeId="0">
      <text>
        <r>
          <rPr>
            <b/>
            <sz val="9"/>
            <color indexed="81"/>
            <rFont val="Tahoma"/>
            <family val="2"/>
          </rPr>
          <t>Andreas Frömelt:</t>
        </r>
        <r>
          <rPr>
            <sz val="9"/>
            <color indexed="81"/>
            <rFont val="Tahoma"/>
            <family val="2"/>
          </rPr>
          <t xml:space="preserve">
same as category above</t>
        </r>
      </text>
    </comment>
    <comment ref="O595" authorId="0" shapeId="0">
      <text>
        <r>
          <rPr>
            <b/>
            <sz val="9"/>
            <color indexed="81"/>
            <rFont val="Tahoma"/>
            <family val="2"/>
          </rPr>
          <t>Andreas Frömelt:</t>
        </r>
        <r>
          <rPr>
            <sz val="9"/>
            <color indexed="81"/>
            <rFont val="Tahoma"/>
            <family val="2"/>
          </rPr>
          <t xml:space="preserve">
not representative</t>
        </r>
      </text>
    </comment>
    <comment ref="O596" authorId="0" shapeId="0">
      <text>
        <r>
          <rPr>
            <b/>
            <sz val="9"/>
            <color indexed="81"/>
            <rFont val="Tahoma"/>
            <family val="2"/>
          </rPr>
          <t>Andreas Frömelt:</t>
        </r>
        <r>
          <rPr>
            <sz val="9"/>
            <color indexed="81"/>
            <rFont val="Tahoma"/>
            <family val="2"/>
          </rPr>
          <t xml:space="preserve">
same as category above</t>
        </r>
      </text>
    </comment>
    <comment ref="O597" authorId="0" shapeId="0">
      <text>
        <r>
          <rPr>
            <b/>
            <sz val="9"/>
            <color indexed="81"/>
            <rFont val="Tahoma"/>
            <family val="2"/>
          </rPr>
          <t>Andreas Frömelt:</t>
        </r>
        <r>
          <rPr>
            <sz val="9"/>
            <color indexed="81"/>
            <rFont val="Tahoma"/>
            <family val="2"/>
          </rPr>
          <t xml:space="preserve">
not representative</t>
        </r>
      </text>
    </comment>
    <comment ref="O598" authorId="0" shapeId="0">
      <text>
        <r>
          <rPr>
            <b/>
            <sz val="9"/>
            <color indexed="81"/>
            <rFont val="Tahoma"/>
            <family val="2"/>
          </rPr>
          <t>Andreas Frömelt:</t>
        </r>
        <r>
          <rPr>
            <sz val="9"/>
            <color indexed="81"/>
            <rFont val="Tahoma"/>
            <family val="2"/>
          </rPr>
          <t xml:space="preserve">
not representative / too specific</t>
        </r>
      </text>
    </comment>
    <comment ref="O599" authorId="0" shapeId="0">
      <text>
        <r>
          <rPr>
            <b/>
            <sz val="9"/>
            <color indexed="81"/>
            <rFont val="Tahoma"/>
            <family val="2"/>
          </rPr>
          <t>Andreas Frömelt:</t>
        </r>
        <r>
          <rPr>
            <sz val="9"/>
            <color indexed="81"/>
            <rFont val="Tahoma"/>
            <family val="2"/>
          </rPr>
          <t xml:space="preserve">
not representative / too specific</t>
        </r>
      </text>
    </comment>
    <comment ref="O600" authorId="0" shapeId="0">
      <text>
        <r>
          <rPr>
            <b/>
            <sz val="9"/>
            <color indexed="81"/>
            <rFont val="Tahoma"/>
            <family val="2"/>
          </rPr>
          <t>Andreas Frömelt:</t>
        </r>
        <r>
          <rPr>
            <sz val="9"/>
            <color indexed="81"/>
            <rFont val="Tahoma"/>
            <family val="2"/>
          </rPr>
          <t xml:space="preserve">
not representative / too specific</t>
        </r>
      </text>
    </comment>
    <comment ref="O601" authorId="0" shapeId="0">
      <text>
        <r>
          <rPr>
            <b/>
            <sz val="9"/>
            <color indexed="81"/>
            <rFont val="Tahoma"/>
            <family val="2"/>
          </rPr>
          <t>Andreas Frömelt:</t>
        </r>
        <r>
          <rPr>
            <sz val="9"/>
            <color indexed="81"/>
            <rFont val="Tahoma"/>
            <family val="2"/>
          </rPr>
          <t xml:space="preserve">
not representative / too specific</t>
        </r>
      </text>
    </comment>
    <comment ref="O602" authorId="0" shapeId="0">
      <text>
        <r>
          <rPr>
            <b/>
            <sz val="9"/>
            <color indexed="81"/>
            <rFont val="Tahoma"/>
            <family val="2"/>
          </rPr>
          <t>Andreas Frömelt:</t>
        </r>
        <r>
          <rPr>
            <sz val="9"/>
            <color indexed="81"/>
            <rFont val="Tahoma"/>
            <family val="2"/>
          </rPr>
          <t xml:space="preserve">
not representative / too specific</t>
        </r>
      </text>
    </comment>
    <comment ref="O603" authorId="0" shapeId="0">
      <text>
        <r>
          <rPr>
            <b/>
            <sz val="9"/>
            <color indexed="81"/>
            <rFont val="Tahoma"/>
            <family val="2"/>
          </rPr>
          <t>Andreas Frömelt:</t>
        </r>
        <r>
          <rPr>
            <sz val="9"/>
            <color indexed="81"/>
            <rFont val="Tahoma"/>
            <family val="2"/>
          </rPr>
          <t xml:space="preserve">
not representative / too specific</t>
        </r>
      </text>
    </comment>
    <comment ref="O604" authorId="0" shapeId="0">
      <text>
        <r>
          <rPr>
            <b/>
            <sz val="9"/>
            <color indexed="81"/>
            <rFont val="Tahoma"/>
            <family val="2"/>
          </rPr>
          <t>Andreas Frömelt:</t>
        </r>
        <r>
          <rPr>
            <sz val="9"/>
            <color indexed="81"/>
            <rFont val="Tahoma"/>
            <family val="2"/>
          </rPr>
          <t xml:space="preserve">
excluded due to outlier</t>
        </r>
      </text>
    </comment>
    <comment ref="O605" authorId="0" shapeId="0">
      <text>
        <r>
          <rPr>
            <b/>
            <sz val="9"/>
            <color indexed="81"/>
            <rFont val="Tahoma"/>
            <family val="2"/>
          </rPr>
          <t>Andreas Frömelt:</t>
        </r>
        <r>
          <rPr>
            <sz val="9"/>
            <color indexed="81"/>
            <rFont val="Tahoma"/>
            <family val="2"/>
          </rPr>
          <t xml:space="preserve">
not representative / too specific</t>
        </r>
      </text>
    </comment>
    <comment ref="O606" authorId="0" shapeId="0">
      <text>
        <r>
          <rPr>
            <b/>
            <sz val="9"/>
            <color indexed="81"/>
            <rFont val="Tahoma"/>
            <family val="2"/>
          </rPr>
          <t>Andreas Frömelt:</t>
        </r>
        <r>
          <rPr>
            <sz val="9"/>
            <color indexed="81"/>
            <rFont val="Tahoma"/>
            <family val="2"/>
          </rPr>
          <t xml:space="preserve">
not representative / too specific</t>
        </r>
      </text>
    </comment>
    <comment ref="O607" authorId="0" shapeId="0">
      <text>
        <r>
          <rPr>
            <b/>
            <sz val="9"/>
            <color indexed="81"/>
            <rFont val="Tahoma"/>
            <family val="2"/>
          </rPr>
          <t>Andreas Frömelt:</t>
        </r>
        <r>
          <rPr>
            <sz val="9"/>
            <color indexed="81"/>
            <rFont val="Tahoma"/>
            <family val="2"/>
          </rPr>
          <t xml:space="preserve">
excluded due to outlier</t>
        </r>
      </text>
    </comment>
    <comment ref="O609" authorId="0" shapeId="0">
      <text>
        <r>
          <rPr>
            <b/>
            <sz val="9"/>
            <color indexed="81"/>
            <rFont val="Tahoma"/>
            <family val="2"/>
          </rPr>
          <t>Andreas Frömelt:</t>
        </r>
        <r>
          <rPr>
            <sz val="9"/>
            <color indexed="81"/>
            <rFont val="Tahoma"/>
            <family val="2"/>
          </rPr>
          <t xml:space="preserve">
same as category above</t>
        </r>
      </text>
    </comment>
    <comment ref="O610" authorId="0" shapeId="0">
      <text>
        <r>
          <rPr>
            <b/>
            <sz val="9"/>
            <color indexed="81"/>
            <rFont val="Tahoma"/>
            <family val="2"/>
          </rPr>
          <t>Andreas Frömelt:</t>
        </r>
        <r>
          <rPr>
            <sz val="9"/>
            <color indexed="81"/>
            <rFont val="Tahoma"/>
            <family val="2"/>
          </rPr>
          <t xml:space="preserve">
same as category above</t>
        </r>
      </text>
    </comment>
    <comment ref="O611" authorId="0" shapeId="0">
      <text>
        <r>
          <rPr>
            <b/>
            <sz val="9"/>
            <color indexed="81"/>
            <rFont val="Tahoma"/>
            <family val="2"/>
          </rPr>
          <t>Andreas Frömelt:</t>
        </r>
        <r>
          <rPr>
            <sz val="9"/>
            <color indexed="81"/>
            <rFont val="Tahoma"/>
            <family val="2"/>
          </rPr>
          <t xml:space="preserve">
same as category above</t>
        </r>
      </text>
    </comment>
    <comment ref="O612" authorId="0" shapeId="0">
      <text>
        <r>
          <rPr>
            <b/>
            <sz val="9"/>
            <color indexed="81"/>
            <rFont val="Tahoma"/>
            <family val="2"/>
          </rPr>
          <t>Andreas Frömelt:</t>
        </r>
        <r>
          <rPr>
            <sz val="9"/>
            <color indexed="81"/>
            <rFont val="Tahoma"/>
            <family val="2"/>
          </rPr>
          <t xml:space="preserve">
same as category above</t>
        </r>
      </text>
    </comment>
    <comment ref="O613" authorId="0" shapeId="0">
      <text>
        <r>
          <rPr>
            <b/>
            <sz val="9"/>
            <color indexed="81"/>
            <rFont val="Tahoma"/>
            <family val="2"/>
          </rPr>
          <t>Andreas Frömelt:</t>
        </r>
        <r>
          <rPr>
            <sz val="9"/>
            <color indexed="81"/>
            <rFont val="Tahoma"/>
            <family val="2"/>
          </rPr>
          <t xml:space="preserve">
same as category above</t>
        </r>
      </text>
    </comment>
  </commentList>
</comments>
</file>

<file path=xl/comments2.xml><?xml version="1.0" encoding="utf-8"?>
<comments xmlns="http://schemas.openxmlformats.org/spreadsheetml/2006/main">
  <authors>
    <author>Andreas Frömelt</author>
  </authors>
  <commentList>
    <comment ref="D1" authorId="0" shapeId="0">
      <text>
        <r>
          <rPr>
            <b/>
            <sz val="9"/>
            <color indexed="81"/>
            <rFont val="Tahoma"/>
            <family val="2"/>
          </rPr>
          <t>Andreas Frömelt:</t>
        </r>
        <r>
          <rPr>
            <sz val="9"/>
            <color indexed="81"/>
            <rFont val="Tahoma"/>
            <family val="2"/>
          </rPr>
          <t xml:space="preserve">
Für EXIOBASE: oanda.com Durchschnitt der vierteljährlichen Wechselkurse für 2007</t>
        </r>
      </text>
    </comment>
    <comment ref="J1" authorId="0" shapeId="0">
      <text>
        <r>
          <rPr>
            <b/>
            <sz val="9"/>
            <color indexed="81"/>
            <rFont val="Tahoma"/>
            <family val="2"/>
          </rPr>
          <t>Andreas Frömelt:</t>
        </r>
        <r>
          <rPr>
            <sz val="9"/>
            <color indexed="81"/>
            <rFont val="Tahoma"/>
            <family val="2"/>
          </rPr>
          <t xml:space="preserve">
Name in LCI-DB</t>
        </r>
      </text>
    </comment>
    <comment ref="K1" authorId="0" shapeId="0">
      <text>
        <r>
          <rPr>
            <b/>
            <sz val="9"/>
            <color indexed="81"/>
            <rFont val="Tahoma"/>
            <family val="2"/>
          </rPr>
          <t>Andreas Frömelt:</t>
        </r>
        <r>
          <rPr>
            <sz val="9"/>
            <color indexed="81"/>
            <rFont val="Tahoma"/>
            <family val="2"/>
          </rPr>
          <t xml:space="preserve">
Characterization Factor of Laura to convert activity to effective ingredient --&gt; kind of allocation</t>
        </r>
      </text>
    </comment>
    <comment ref="L1" authorId="0" shapeId="0">
      <text>
        <r>
          <rPr>
            <b/>
            <sz val="9"/>
            <color indexed="81"/>
            <rFont val="Tahoma"/>
            <family val="2"/>
          </rPr>
          <t>Andreas Frömelt:</t>
        </r>
        <r>
          <rPr>
            <sz val="9"/>
            <color indexed="81"/>
            <rFont val="Tahoma"/>
            <family val="2"/>
          </rPr>
          <t xml:space="preserve">
Share of activity contributing to one kg of functional unit</t>
        </r>
      </text>
    </comment>
    <comment ref="Z1" authorId="0" shapeId="0">
      <text>
        <r>
          <rPr>
            <b/>
            <sz val="9"/>
            <color indexed="81"/>
            <rFont val="Tahoma"/>
            <family val="2"/>
          </rPr>
          <t>Andreas Frömelt:</t>
        </r>
        <r>
          <rPr>
            <sz val="9"/>
            <color indexed="81"/>
            <rFont val="Tahoma"/>
            <family val="2"/>
          </rPr>
          <t xml:space="preserve">
pseudo-conversion factor --&gt; set to 1 for all</t>
        </r>
      </text>
    </comment>
    <comment ref="AA1" authorId="0" shapeId="0">
      <text>
        <r>
          <rPr>
            <b/>
            <sz val="9"/>
            <color indexed="81"/>
            <rFont val="Tahoma"/>
            <family val="2"/>
          </rPr>
          <t>Andreas Frömelt:</t>
        </r>
        <r>
          <rPr>
            <sz val="9"/>
            <color indexed="81"/>
            <rFont val="Tahoma"/>
            <family val="2"/>
          </rPr>
          <t xml:space="preserve">
In case of electricity this is the amount in kWh</t>
        </r>
      </text>
    </comment>
    <comment ref="AE1" authorId="0" shapeId="0">
      <text>
        <r>
          <rPr>
            <b/>
            <sz val="9"/>
            <color indexed="81"/>
            <rFont val="Tahoma"/>
            <family val="2"/>
          </rPr>
          <t>Andreas Frömelt:</t>
        </r>
        <r>
          <rPr>
            <sz val="9"/>
            <color indexed="81"/>
            <rFont val="Tahoma"/>
            <family val="2"/>
          </rPr>
          <t xml:space="preserve">
pseudo-conversion factor --&gt; set to 1 for all</t>
        </r>
      </text>
    </comment>
    <comment ref="AF1" authorId="0" shapeId="0">
      <text>
        <r>
          <rPr>
            <b/>
            <sz val="9"/>
            <color indexed="81"/>
            <rFont val="Tahoma"/>
            <family val="2"/>
          </rPr>
          <t>Andreas Frömelt:</t>
        </r>
        <r>
          <rPr>
            <sz val="9"/>
            <color indexed="81"/>
            <rFont val="Tahoma"/>
            <family val="2"/>
          </rPr>
          <t xml:space="preserve">
In case of heat this is the amount in MJ</t>
        </r>
      </text>
    </comment>
    <comment ref="C7" authorId="0" shapeId="0">
      <text>
        <r>
          <rPr>
            <b/>
            <sz val="9"/>
            <color indexed="81"/>
            <rFont val="Tahoma"/>
            <family val="2"/>
          </rPr>
          <t>Andreas Frömelt:</t>
        </r>
        <r>
          <rPr>
            <sz val="9"/>
            <color indexed="81"/>
            <rFont val="Tahoma"/>
            <family val="2"/>
          </rPr>
          <t xml:space="preserve">
Wheat production in Quebec not considered and transport of wheat only for non-Swiss wheat</t>
        </r>
      </text>
    </comment>
    <comment ref="D9" authorId="0" shapeId="0">
      <text>
        <r>
          <rPr>
            <b/>
            <sz val="9"/>
            <color indexed="81"/>
            <rFont val="Tahoma"/>
            <family val="2"/>
          </rPr>
          <t>Andreas Frömelt:</t>
        </r>
        <r>
          <rPr>
            <sz val="9"/>
            <color indexed="81"/>
            <rFont val="Tahoma"/>
            <family val="2"/>
          </rPr>
          <t xml:space="preserve">
14.1 CHF/kg assumed --&gt; based on prices from Migros and Coop --&gt; see sheet "some food prices"</t>
        </r>
      </text>
    </comment>
    <comment ref="D10" authorId="0" shapeId="0">
      <text>
        <r>
          <rPr>
            <b/>
            <sz val="9"/>
            <color indexed="81"/>
            <rFont val="Tahoma"/>
            <family val="2"/>
          </rPr>
          <t>Andreas Frömelt:</t>
        </r>
        <r>
          <rPr>
            <sz val="9"/>
            <color indexed="81"/>
            <rFont val="Tahoma"/>
            <family val="2"/>
          </rPr>
          <t xml:space="preserve">
26.5 CHF/kg assumed --&gt; based on prices/weights from Migros and prices of Steiner bakery --&gt; see sheet "some food prices</t>
        </r>
      </text>
    </comment>
    <comment ref="D43"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44"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68" authorId="0" shapeId="0">
      <text>
        <r>
          <rPr>
            <b/>
            <sz val="9"/>
            <color indexed="81"/>
            <rFont val="Tahoma"/>
            <family val="2"/>
          </rPr>
          <t>Andreas Frömelt:</t>
        </r>
        <r>
          <rPr>
            <sz val="9"/>
            <color indexed="81"/>
            <rFont val="Tahoma"/>
            <family val="2"/>
          </rPr>
          <t xml:space="preserve">
Based on prices from Migros and an assumption to convert "wet" herbs to dried herbs --&gt; see sheet "some_food_prices"</t>
        </r>
      </text>
    </comment>
    <comment ref="D86"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88"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90" authorId="0" shapeId="0">
      <text>
        <r>
          <rPr>
            <b/>
            <sz val="9"/>
            <color indexed="81"/>
            <rFont val="Tahoma"/>
            <family val="2"/>
          </rPr>
          <t>Andreas Frömelt:</t>
        </r>
        <r>
          <rPr>
            <sz val="9"/>
            <color indexed="81"/>
            <rFont val="Tahoma"/>
            <family val="2"/>
          </rPr>
          <t xml:space="preserve">
Conversion based on prices from Migros and Coop for "wet" sauces since we assumed "wet" sauces for the applied ecoinvent-activities
--&gt; see sheet "some_food_prices"</t>
        </r>
      </text>
    </comment>
    <comment ref="D92" authorId="0" shapeId="0">
      <text>
        <r>
          <rPr>
            <b/>
            <sz val="9"/>
            <color indexed="81"/>
            <rFont val="Tahoma"/>
            <family val="2"/>
          </rPr>
          <t>Andreas Frömelt:</t>
        </r>
        <r>
          <rPr>
            <sz val="9"/>
            <color indexed="81"/>
            <rFont val="Tahoma"/>
            <family val="2"/>
          </rPr>
          <t xml:space="preserve">
Conversion based on prices from Migros and Coop for "wet" soups --&gt; ATTENTION very strong ASSUMPTION
--&gt; see sheet "some_food_prices"</t>
        </r>
      </text>
    </comment>
    <comment ref="D94" authorId="0" shapeId="0">
      <text>
        <r>
          <rPr>
            <b/>
            <sz val="9"/>
            <color indexed="81"/>
            <rFont val="Tahoma"/>
            <family val="2"/>
          </rPr>
          <t>Andreas Frömelt:</t>
        </r>
        <r>
          <rPr>
            <sz val="9"/>
            <color indexed="81"/>
            <rFont val="Tahoma"/>
            <family val="2"/>
          </rPr>
          <t xml:space="preserve">
13.2 CHF/kg assumed --&gt; based on prices from Migros and Coop --&gt; see sheet "some food prices" </t>
        </r>
      </text>
    </comment>
    <comment ref="D95" authorId="0" shapeId="0">
      <text>
        <r>
          <rPr>
            <b/>
            <sz val="9"/>
            <color indexed="81"/>
            <rFont val="Tahoma"/>
            <family val="2"/>
          </rPr>
          <t>Andreas Frömelt:</t>
        </r>
        <r>
          <rPr>
            <sz val="9"/>
            <color indexed="81"/>
            <rFont val="Tahoma"/>
            <family val="2"/>
          </rPr>
          <t xml:space="preserve">
23.95 CHF/kg assumed --&gt; based on prices from Migros --&gt; see sheet "some food prices"</t>
        </r>
      </text>
    </comment>
    <comment ref="D199" authorId="0" shapeId="0">
      <text>
        <r>
          <rPr>
            <b/>
            <sz val="9"/>
            <color indexed="81"/>
            <rFont val="Tahoma"/>
            <family val="2"/>
          </rPr>
          <t>Andreas Frömelt:</t>
        </r>
        <r>
          <rPr>
            <sz val="9"/>
            <color indexed="81"/>
            <rFont val="Tahoma"/>
            <family val="2"/>
          </rPr>
          <t xml:space="preserve">
Assumption: pre-processing will already convert chf to units of 35 lt waste bag
4.44 kg is according to Erhebung Kehrichtzusammensetzung 2012 (=Referenzjahr!) - S. 46, Tabelle 8
Negative because this is a waste process (see ecoinvent 3)</t>
        </r>
      </text>
    </comment>
    <comment ref="D200" authorId="0" shapeId="0">
      <text>
        <r>
          <rPr>
            <b/>
            <sz val="9"/>
            <color indexed="81"/>
            <rFont val="Tahoma"/>
            <family val="2"/>
          </rPr>
          <t xml:space="preserve">Andreas Frömelt:
</t>
        </r>
        <r>
          <rPr>
            <sz val="9"/>
            <color indexed="81"/>
            <rFont val="Tahoma"/>
            <family val="2"/>
          </rPr>
          <t>Negative because this is a waste process (see ecoinvent 3)</t>
        </r>
      </text>
    </comment>
    <comment ref="D201" authorId="0" shapeId="0">
      <text>
        <r>
          <rPr>
            <b/>
            <sz val="9"/>
            <color indexed="81"/>
            <rFont val="Tahoma"/>
            <family val="2"/>
          </rPr>
          <t>Andreas Frömelt:</t>
        </r>
        <r>
          <rPr>
            <sz val="9"/>
            <color indexed="81"/>
            <rFont val="Tahoma"/>
            <family val="2"/>
          </rPr>
          <t xml:space="preserve">
Assumption: pre-processing will already convert chf to m3</t>
        </r>
      </text>
    </comment>
    <comment ref="D204" authorId="0" shapeId="0">
      <text>
        <r>
          <rPr>
            <b/>
            <sz val="9"/>
            <color indexed="81"/>
            <rFont val="Tahoma"/>
            <family val="2"/>
          </rPr>
          <t>Andreas Frömelt:</t>
        </r>
        <r>
          <rPr>
            <sz val="9"/>
            <color indexed="81"/>
            <rFont val="Tahoma"/>
            <family val="2"/>
          </rPr>
          <t xml:space="preserve">
Pre-processing shall convert expenditures to kWh</t>
        </r>
      </text>
    </comment>
    <comment ref="D205"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5"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5" authorId="0" shapeId="0">
      <text>
        <r>
          <rPr>
            <b/>
            <sz val="9"/>
            <color indexed="81"/>
            <rFont val="Tahoma"/>
            <family val="2"/>
          </rPr>
          <t>Andreas Frömelt:</t>
        </r>
        <r>
          <rPr>
            <sz val="9"/>
            <color indexed="81"/>
            <rFont val="Tahoma"/>
            <family val="2"/>
          </rPr>
          <t xml:space="preserve">
see sheet "shares of heat energy carriers": share of natural gas (final energy) as of 2013 is only used for STATPOP-LCA, while for archetypes (here!) it is the average of 2009-2011</t>
        </r>
      </text>
    </comment>
    <comment ref="P205"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5"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U205"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5"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Z205"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E205"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J205"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O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AT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D206"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6"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6" authorId="0" shapeId="0">
      <text>
        <r>
          <rPr>
            <b/>
            <sz val="9"/>
            <color indexed="81"/>
            <rFont val="Tahoma"/>
            <family val="2"/>
          </rPr>
          <t>Andreas Frömelt:</t>
        </r>
        <r>
          <rPr>
            <sz val="9"/>
            <color indexed="81"/>
            <rFont val="Tahoma"/>
            <family val="2"/>
          </rPr>
          <t xml:space="preserve">
see sheet "shares of heat energy carriers": share of natural gas (final energy) as of 2013 is only used for STATPOP-LCA, while for archetypes (here!) it is the average of 2009-2011</t>
        </r>
      </text>
    </comment>
    <comment ref="P206"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6"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U206"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6"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Z206"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E206"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J206"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O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AT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F211" authorId="0" shapeId="0">
      <text>
        <r>
          <rPr>
            <b/>
            <sz val="9"/>
            <color indexed="81"/>
            <rFont val="Tahoma"/>
            <family val="2"/>
          </rPr>
          <t>Andreas Frömelt:</t>
        </r>
        <r>
          <rPr>
            <sz val="9"/>
            <color indexed="81"/>
            <rFont val="Tahoma"/>
            <family val="2"/>
          </rPr>
          <t xml:space="preserve">
take expenditures and re-distribute to above categories</t>
        </r>
      </text>
    </comment>
    <comment ref="F213" authorId="0" shapeId="0">
      <text>
        <r>
          <rPr>
            <b/>
            <sz val="9"/>
            <color indexed="81"/>
            <rFont val="Tahoma"/>
            <family val="2"/>
          </rPr>
          <t>Andreas Frömelt:</t>
        </r>
        <r>
          <rPr>
            <sz val="9"/>
            <color indexed="81"/>
            <rFont val="Tahoma"/>
            <family val="2"/>
          </rPr>
          <t xml:space="preserve">
take expenditures and re-distribute to above categories</t>
        </r>
      </text>
    </comment>
    <comment ref="D238" authorId="0" shapeId="0">
      <text>
        <r>
          <rPr>
            <b/>
            <sz val="9"/>
            <color indexed="81"/>
            <rFont val="Tahoma"/>
            <family val="2"/>
          </rPr>
          <t>Andreas Frömelt:</t>
        </r>
        <r>
          <rPr>
            <sz val="9"/>
            <color indexed="81"/>
            <rFont val="Tahoma"/>
            <family val="2"/>
          </rPr>
          <t xml:space="preserve">
For this category, the CFL was abused to compute an average between ceramic goods and glass products</t>
        </r>
      </text>
    </comment>
    <comment ref="K282" authorId="0" shapeId="0">
      <text>
        <r>
          <rPr>
            <b/>
            <sz val="9"/>
            <color indexed="81"/>
            <rFont val="Tahoma"/>
            <family val="2"/>
          </rPr>
          <t>Andreas Frömelt:</t>
        </r>
        <r>
          <rPr>
            <sz val="9"/>
            <color indexed="81"/>
            <rFont val="Tahoma"/>
            <family val="2"/>
          </rPr>
          <t xml:space="preserve">
see sheet "Diesel_Petrol_Conversion": converts liters to vkm</t>
        </r>
      </text>
    </comment>
    <comment ref="L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P282" authorId="0" shapeId="0">
      <text>
        <r>
          <rPr>
            <b/>
            <sz val="9"/>
            <color indexed="81"/>
            <rFont val="Tahoma"/>
            <family val="2"/>
          </rPr>
          <t>Andreas Frömelt:</t>
        </r>
        <r>
          <rPr>
            <sz val="9"/>
            <color indexed="81"/>
            <rFont val="Tahoma"/>
            <family val="2"/>
          </rPr>
          <t xml:space="preserve">
see sheet "Diesel_Petrol_Conversion": converts liters to vkm</t>
        </r>
      </text>
    </comment>
    <comment ref="Q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U282" authorId="0" shapeId="0">
      <text>
        <r>
          <rPr>
            <b/>
            <sz val="9"/>
            <color indexed="81"/>
            <rFont val="Tahoma"/>
            <family val="2"/>
          </rPr>
          <t>Andreas Frömelt:</t>
        </r>
        <r>
          <rPr>
            <sz val="9"/>
            <color indexed="81"/>
            <rFont val="Tahoma"/>
            <family val="2"/>
          </rPr>
          <t xml:space="preserve">
see sheet "Diesel_Petrol_Conversion": converts liters to vkm</t>
        </r>
      </text>
    </comment>
    <comment ref="V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Z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E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J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O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T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Y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K283" authorId="0" shapeId="0">
      <text>
        <r>
          <rPr>
            <b/>
            <sz val="9"/>
            <color indexed="81"/>
            <rFont val="Tahoma"/>
            <family val="2"/>
          </rPr>
          <t>Andreas Frömelt:</t>
        </r>
        <r>
          <rPr>
            <sz val="9"/>
            <color indexed="81"/>
            <rFont val="Tahoma"/>
            <family val="2"/>
          </rPr>
          <t xml:space="preserve">
see sheet "Diesel_Petrol_Conversion": converts liters to vkm</t>
        </r>
      </text>
    </comment>
    <comment ref="L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P283" authorId="0" shapeId="0">
      <text>
        <r>
          <rPr>
            <b/>
            <sz val="9"/>
            <color indexed="81"/>
            <rFont val="Tahoma"/>
            <family val="2"/>
          </rPr>
          <t>Andreas Frömelt:</t>
        </r>
        <r>
          <rPr>
            <sz val="9"/>
            <color indexed="81"/>
            <rFont val="Tahoma"/>
            <family val="2"/>
          </rPr>
          <t xml:space="preserve">
see sheet "Diesel_Petrol_Conversion": converts liters to vkm</t>
        </r>
      </text>
    </comment>
    <comment ref="Q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U283" authorId="0" shapeId="0">
      <text>
        <r>
          <rPr>
            <b/>
            <sz val="9"/>
            <color indexed="81"/>
            <rFont val="Tahoma"/>
            <family val="2"/>
          </rPr>
          <t>Andreas Frömelt:</t>
        </r>
        <r>
          <rPr>
            <sz val="9"/>
            <color indexed="81"/>
            <rFont val="Tahoma"/>
            <family val="2"/>
          </rPr>
          <t xml:space="preserve">
see sheet "Diesel_Petrol_Conversion": converts liters to vkm</t>
        </r>
      </text>
    </comment>
    <comment ref="V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Z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E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J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O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T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Y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D386" authorId="0" shapeId="0">
      <text>
        <r>
          <rPr>
            <b/>
            <sz val="9"/>
            <color indexed="81"/>
            <rFont val="Tahoma"/>
            <family val="2"/>
          </rPr>
          <t>Andreas Frömelt:</t>
        </r>
        <r>
          <rPr>
            <sz val="9"/>
            <color indexed="81"/>
            <rFont val="Tahoma"/>
            <family val="2"/>
          </rPr>
          <t xml:space="preserve">
Durchschnittspreise LIK (Januar 2017): 3.69 CHF/Ausgabe; Assumption: Migroszeitung weighted on 1.3.17: ca. 250g</t>
        </r>
      </text>
    </comment>
    <comment ref="Q386" authorId="0" shapeId="0">
      <text>
        <r>
          <rPr>
            <b/>
            <sz val="9"/>
            <color indexed="81"/>
            <rFont val="Tahoma"/>
            <family val="2"/>
          </rPr>
          <t>Andreas Frömelt:</t>
        </r>
        <r>
          <rPr>
            <sz val="9"/>
            <color indexed="81"/>
            <rFont val="Tahoma"/>
            <family val="2"/>
          </rPr>
          <t xml:space="preserve">
upscaled from the RER-market activity for Swiss-freight-train transportation</t>
        </r>
      </text>
    </comment>
    <comment ref="D408" authorId="0" shapeId="0">
      <text>
        <r>
          <rPr>
            <b/>
            <sz val="9"/>
            <color indexed="81"/>
            <rFont val="Tahoma"/>
            <family val="2"/>
          </rPr>
          <t>Andreas Frömelt:</t>
        </r>
        <r>
          <rPr>
            <sz val="9"/>
            <color indexed="81"/>
            <rFont val="Tahoma"/>
            <family val="2"/>
          </rPr>
          <t xml:space="preserve">
From http://www.fsw.uzh.ch/hstat/nls_rev/ls_files.php?chapter_var=./h we know the historical price for "weisse kernseife" in 1966: 2.36 CHF/kg. This price was then multiplied with the detailed LIK-indices (results for "Reinigungsmittel):
1966-1976: x 1.375
1977 - 1982: x 1.0806
1983 - 2008: x 93.9/53.6
(last one looks weird --&gt; because 2015 = 100%)</t>
        </r>
      </text>
    </comment>
    <comment ref="K547" authorId="0" shapeId="0">
      <text>
        <r>
          <rPr>
            <b/>
            <sz val="9"/>
            <color indexed="81"/>
            <rFont val="Tahoma"/>
            <family val="2"/>
          </rPr>
          <t>Andreas Frömelt:</t>
        </r>
        <r>
          <rPr>
            <sz val="9"/>
            <color indexed="81"/>
            <rFont val="Tahoma"/>
            <family val="2"/>
          </rPr>
          <t xml:space="preserve">
lifetime of desktop computer according to ecoinvent: 4 years
</t>
        </r>
      </text>
    </comment>
    <comment ref="P547" authorId="0" shapeId="0">
      <text>
        <r>
          <rPr>
            <b/>
            <sz val="9"/>
            <color indexed="81"/>
            <rFont val="Tahoma"/>
            <family val="2"/>
          </rPr>
          <t>Andreas Frömelt:</t>
        </r>
        <r>
          <rPr>
            <sz val="9"/>
            <color indexed="81"/>
            <rFont val="Tahoma"/>
            <family val="2"/>
          </rPr>
          <t xml:space="preserve">
lifetime of LCD monitor according to ecoinvent: 6 years</t>
        </r>
      </text>
    </comment>
    <comment ref="Q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U547" authorId="0" shapeId="0">
      <text>
        <r>
          <rPr>
            <b/>
            <sz val="9"/>
            <color indexed="81"/>
            <rFont val="Tahoma"/>
            <family val="2"/>
          </rPr>
          <t>Andreas Frömelt:</t>
        </r>
        <r>
          <rPr>
            <sz val="9"/>
            <color indexed="81"/>
            <rFont val="Tahoma"/>
            <family val="2"/>
          </rPr>
          <t xml:space="preserve">
lifetime of CRT monitor according to ecoinvent: 6 years</t>
        </r>
      </text>
    </comment>
    <comment ref="V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Z547" authorId="0" shapeId="0">
      <text>
        <r>
          <rPr>
            <b/>
            <sz val="9"/>
            <color indexed="81"/>
            <rFont val="Tahoma"/>
            <family val="2"/>
          </rPr>
          <t>Andreas Frömelt:</t>
        </r>
        <r>
          <rPr>
            <sz val="9"/>
            <color indexed="81"/>
            <rFont val="Tahoma"/>
            <family val="2"/>
          </rPr>
          <t xml:space="preserve">
lifetime of keyboards according to ecoinvent: 4 years
</t>
        </r>
      </text>
    </comment>
    <comment ref="AE547" authorId="0" shapeId="0">
      <text>
        <r>
          <rPr>
            <b/>
            <sz val="9"/>
            <color indexed="81"/>
            <rFont val="Tahoma"/>
            <family val="2"/>
          </rPr>
          <t>Andreas Frömelt:</t>
        </r>
        <r>
          <rPr>
            <sz val="9"/>
            <color indexed="81"/>
            <rFont val="Tahoma"/>
            <family val="2"/>
          </rPr>
          <t xml:space="preserve">
lifetime of mouse according to ecoinvent: 4 years
</t>
        </r>
      </text>
    </comment>
    <comment ref="K548" authorId="0" shapeId="0">
      <text>
        <r>
          <rPr>
            <b/>
            <sz val="9"/>
            <color indexed="81"/>
            <rFont val="Tahoma"/>
            <family val="2"/>
          </rPr>
          <t>Andreas Frömelt:</t>
        </r>
        <r>
          <rPr>
            <sz val="9"/>
            <color indexed="81"/>
            <rFont val="Tahoma"/>
            <family val="2"/>
          </rPr>
          <t xml:space="preserve">
lifetime of laptop computer according to ecoinvent: 4 years</t>
        </r>
      </text>
    </comment>
    <comment ref="P548" authorId="0" shapeId="0">
      <text>
        <r>
          <rPr>
            <b/>
            <sz val="9"/>
            <color indexed="81"/>
            <rFont val="Tahoma"/>
            <family val="2"/>
          </rPr>
          <t>Andreas Frömelt:</t>
        </r>
        <r>
          <rPr>
            <sz val="9"/>
            <color indexed="81"/>
            <rFont val="Tahoma"/>
            <family val="2"/>
          </rPr>
          <t xml:space="preserve">
lifetime of mouse according to ecoinvent: 4 years
</t>
        </r>
      </text>
    </comment>
    <comment ref="K549" authorId="0" shapeId="0">
      <text>
        <r>
          <rPr>
            <b/>
            <sz val="9"/>
            <color indexed="81"/>
            <rFont val="Tahoma"/>
            <family val="2"/>
          </rPr>
          <t>Andreas Frömelt:</t>
        </r>
        <r>
          <rPr>
            <sz val="9"/>
            <color indexed="81"/>
            <rFont val="Tahoma"/>
            <family val="2"/>
          </rPr>
          <t xml:space="preserve">
lifetime of printers according to ecoinvent: 4 years
</t>
        </r>
      </text>
    </comment>
    <comment ref="L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 ref="P549" authorId="0" shapeId="0">
      <text>
        <r>
          <rPr>
            <b/>
            <sz val="9"/>
            <color indexed="81"/>
            <rFont val="Tahoma"/>
            <family val="2"/>
          </rPr>
          <t>Andreas Frömelt:</t>
        </r>
        <r>
          <rPr>
            <sz val="9"/>
            <color indexed="81"/>
            <rFont val="Tahoma"/>
            <family val="2"/>
          </rPr>
          <t xml:space="preserve">
lifetime of printers according to ecoinvent: 4 years
</t>
        </r>
      </text>
    </comment>
    <comment ref="Q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List>
</comments>
</file>

<file path=xl/sharedStrings.xml><?xml version="1.0" encoding="utf-8"?>
<sst xmlns="http://schemas.openxmlformats.org/spreadsheetml/2006/main" count="16118" uniqueCount="6616">
  <si>
    <t>-1: not interesting or not for modelling</t>
  </si>
  <si>
    <t>1: regular dist.</t>
  </si>
  <si>
    <t>0.5: maybe predictor</t>
  </si>
  <si>
    <t>2: irregular dist.</t>
  </si>
  <si>
    <t>1:use for pattern recognition</t>
  </si>
  <si>
    <t>1: predictor</t>
  </si>
  <si>
    <t>3: 0 or reg dist.</t>
  </si>
  <si>
    <t>1: yes</t>
  </si>
  <si>
    <t>0: do not use for pattern recognition</t>
  </si>
  <si>
    <t>0: target</t>
  </si>
  <si>
    <t>4: 0 or irreg. dist.</t>
  </si>
  <si>
    <t>0: no</t>
  </si>
  <si>
    <t>header</t>
  </si>
  <si>
    <t>Variablename</t>
  </si>
  <si>
    <t>Variable-Code</t>
  </si>
  <si>
    <t>HABE-Bemerkungen</t>
  </si>
  <si>
    <t>pg-code 1</t>
  </si>
  <si>
    <t>NK-Model all LR KNN 1</t>
  </si>
  <si>
    <t>NK-Model all RF 1</t>
  </si>
  <si>
    <t>NK-Model-Filter basics RF 1</t>
  </si>
  <si>
    <t>NK-Model-Filter basics LR KNN 1</t>
  </si>
  <si>
    <t>NK-Model-Filter RF 1</t>
  </si>
  <si>
    <t>NK-Model-Filter LR KNN 1</t>
  </si>
  <si>
    <t>NK-Model all (Kehricht)</t>
  </si>
  <si>
    <t>NK-Model-Filter basics 1 (Kehricht)</t>
  </si>
  <si>
    <t>NK-Model-Filter 1 (Kehricht)</t>
  </si>
  <si>
    <t>Pattern Recognition 1</t>
  </si>
  <si>
    <t>Pattern Recognition (full) 1</t>
  </si>
  <si>
    <t>Seasonality-Correction 1</t>
  </si>
  <si>
    <t>Pattern Recognition 1 (old)</t>
  </si>
  <si>
    <t>LCA</t>
  </si>
  <si>
    <t>Distribution</t>
  </si>
  <si>
    <t>Periodicity</t>
  </si>
  <si>
    <t>Amounts</t>
  </si>
  <si>
    <t>pg-code 2</t>
  </si>
  <si>
    <t>NK-Model all</t>
  </si>
  <si>
    <t>NK-Model-Filter basics</t>
  </si>
  <si>
    <t>NK-Model-Filter basics 2 (Kehricht)</t>
  </si>
  <si>
    <t>NK-Model-Filter basics (Electricity)</t>
  </si>
  <si>
    <t>NK-Model-Filter</t>
  </si>
  <si>
    <t>NK-Model-Filter 2 (Kehricht)</t>
  </si>
  <si>
    <t>NK-Model-Filter (Electricity)</t>
  </si>
  <si>
    <t>Pattern Recognition 2</t>
  </si>
  <si>
    <t>Pattern Recognition (full) 2</t>
  </si>
  <si>
    <t>Seasonality-Correction 2</t>
  </si>
  <si>
    <t>Pattern Recognition 2 (old)</t>
  </si>
  <si>
    <t>Needs Pre-Processing</t>
  </si>
  <si>
    <t>Pre-Proc. Remarks</t>
  </si>
  <si>
    <t>Database</t>
  </si>
  <si>
    <t>DB-Code</t>
  </si>
  <si>
    <t>DB Remarks</t>
  </si>
  <si>
    <t>Remarks</t>
  </si>
  <si>
    <t>Haushaltsidentifikator</t>
  </si>
  <si>
    <t>HaushaltID</t>
  </si>
  <si>
    <t>-</t>
  </si>
  <si>
    <t>Only metadata</t>
  </si>
  <si>
    <t>Schichtungsvariable</t>
  </si>
  <si>
    <t>Strate01</t>
  </si>
  <si>
    <t>Maybe for weighting</t>
  </si>
  <si>
    <t>Anzahl Adressen im Stichprobenregister pro Schicht</t>
  </si>
  <si>
    <t>SRH03_091011</t>
  </si>
  <si>
    <t>Standard</t>
  </si>
  <si>
    <t>Haushaltsgewichtungsvariable nach Modell 10</t>
  </si>
  <si>
    <t>Gewicht10_091011</t>
  </si>
  <si>
    <t>Erwerbseinkommen [2]</t>
  </si>
  <si>
    <t>E10</t>
  </si>
  <si>
    <t>mixed</t>
  </si>
  <si>
    <t>Income-Model</t>
  </si>
  <si>
    <t>Sum of E11 + E12</t>
  </si>
  <si>
    <t>Einkommen aus unselbständiger Erwerbstätigkeit</t>
  </si>
  <si>
    <t>E11</t>
  </si>
  <si>
    <t>Einkommen aus selbständiger Erwerbstätigkeit</t>
  </si>
  <si>
    <t>E12</t>
  </si>
  <si>
    <t>incl. informal activities</t>
  </si>
  <si>
    <t>Einkommen aus Vermögen und Vermietung</t>
  </si>
  <si>
    <t>E15</t>
  </si>
  <si>
    <t>periodic</t>
  </si>
  <si>
    <t>Primäreinkommen [2]</t>
  </si>
  <si>
    <t>Primaereinkommen08</t>
  </si>
  <si>
    <t>e_primaereink</t>
  </si>
  <si>
    <t>Sum of E10 + E15</t>
  </si>
  <si>
    <t>Renten und Sozialleistungen</t>
  </si>
  <si>
    <t>E20</t>
  </si>
  <si>
    <t>Sum of E21+E22+E23</t>
  </si>
  <si>
    <t>Renten der AHV/IV (1. Säule)</t>
  </si>
  <si>
    <t>E21</t>
  </si>
  <si>
    <t>Renten aus der beruflichen Vorsorge (2. Säule)</t>
  </si>
  <si>
    <t>E22</t>
  </si>
  <si>
    <t>Sozialleistungen und Taggelder</t>
  </si>
  <si>
    <t>E23</t>
  </si>
  <si>
    <t>Monetäre Transfereinkommen von anderen Haushalten</t>
  </si>
  <si>
    <t>E25</t>
  </si>
  <si>
    <t>Bruttoeinkommen</t>
  </si>
  <si>
    <t>Bruttoeinkommen08</t>
  </si>
  <si>
    <t>e_bruttoeink</t>
  </si>
  <si>
    <t>Sum of Primaereink.+E20+E25, Probably best variable for predicting income</t>
  </si>
  <si>
    <t>Obligatorische Transferausgaben</t>
  </si>
  <si>
    <t>A30m</t>
  </si>
  <si>
    <t>Alle Ausgaben in Standard</t>
  </si>
  <si>
    <t>Sum of A33m+A32m+A31m, all the obligat. Transferausg.: makes probably no sense to model or assess environm.</t>
  </si>
  <si>
    <t>Sozialversicherungsbeiträge</t>
  </si>
  <si>
    <t>A31m</t>
  </si>
  <si>
    <t>sind negativ definiert im Gegen-</t>
  </si>
  <si>
    <t>Problem: how to account for</t>
  </si>
  <si>
    <t>Steuern</t>
  </si>
  <si>
    <t>A32m</t>
  </si>
  <si>
    <t>satz zur Tabelle "Ausgaben"</t>
  </si>
  <si>
    <t>budget restrictions if not considered?</t>
  </si>
  <si>
    <t>Krankenkassen: Prämien für die Grundversicherung</t>
  </si>
  <si>
    <t>A33m</t>
  </si>
  <si>
    <t>Monetäre Transferausgaben an andere Haushalte</t>
  </si>
  <si>
    <t>A35m</t>
  </si>
  <si>
    <t>dito</t>
  </si>
  <si>
    <t>Verfügbares Einkommen [3]</t>
  </si>
  <si>
    <t>VerfuegbaresEinkommen08</t>
  </si>
  <si>
    <t>kann auch negative Werte enthalten</t>
  </si>
  <si>
    <t>e_verfuegbeink</t>
  </si>
  <si>
    <t>Sum of Bruttoeink. - A30m - A35; Probl: can have negative values, but would be great for budget restrictions</t>
  </si>
  <si>
    <t>Übrige Versicherungen, Gebühren und Übertragungen</t>
  </si>
  <si>
    <t>A40m</t>
  </si>
  <si>
    <t>Krankenkassen: Prämien für Zusatzversicherungen</t>
  </si>
  <si>
    <t>A41m</t>
  </si>
  <si>
    <t>Übrige Versicherungsprämien</t>
  </si>
  <si>
    <t>A42m</t>
  </si>
  <si>
    <t>Gebühren</t>
  </si>
  <si>
    <t>A43m</t>
  </si>
  <si>
    <t>Spenden, gemachte Geschenke und Einladungen</t>
  </si>
  <si>
    <t>A44m</t>
  </si>
  <si>
    <t>Konsumausgaben</t>
  </si>
  <si>
    <t>A50m</t>
  </si>
  <si>
    <t>Nahrungsmittel und alkoholfreie Getränke</t>
  </si>
  <si>
    <t>A51m</t>
  </si>
  <si>
    <t>Alkoholische Getränke und Tabakwaren</t>
  </si>
  <si>
    <t>A52m</t>
  </si>
  <si>
    <t>Gast- und Beherbergungsstätten</t>
  </si>
  <si>
    <t>A53m</t>
  </si>
  <si>
    <t>Bekleidung und Schuhe</t>
  </si>
  <si>
    <t>A56m</t>
  </si>
  <si>
    <t>Wohnen und Energie</t>
  </si>
  <si>
    <t>A57m</t>
  </si>
  <si>
    <t>Wohnungseinrichtung und laufende Haushaltsführung</t>
  </si>
  <si>
    <t>A58m</t>
  </si>
  <si>
    <t>Gesundheitsausgaben</t>
  </si>
  <si>
    <t>A61m</t>
  </si>
  <si>
    <t>Verkehr</t>
  </si>
  <si>
    <t>A62m</t>
  </si>
  <si>
    <t>Nachrichtenübermittlung</t>
  </si>
  <si>
    <t>A63m</t>
  </si>
  <si>
    <t>Unterhaltung, Erholung und Kultur</t>
  </si>
  <si>
    <t>A66m</t>
  </si>
  <si>
    <t>Andere Waren und Dienstleistungen</t>
  </si>
  <si>
    <t>A69m</t>
  </si>
  <si>
    <t>Sporadische Einkommen [4]</t>
  </si>
  <si>
    <t>E70</t>
  </si>
  <si>
    <t>day-by-day</t>
  </si>
  <si>
    <t>Geschenke, Verkäufe, Rückerstattungen</t>
  </si>
  <si>
    <t>Sparbetrag</t>
  </si>
  <si>
    <t>Sparbetrag08</t>
  </si>
  <si>
    <t>e_sparbetrag</t>
  </si>
  <si>
    <t>computed</t>
  </si>
  <si>
    <t>Difference or Income-model</t>
  </si>
  <si>
    <t>Anzahl Personen pro Haushalt (Mittelwert)</t>
  </si>
  <si>
    <t>AnzahlPersonen98</t>
  </si>
  <si>
    <t>char_nopers</t>
  </si>
  <si>
    <t>All of the houshold</t>
  </si>
  <si>
    <t>Selbständigerwerbende [5]</t>
  </si>
  <si>
    <t>AnzahlSelbstaendiger05</t>
  </si>
  <si>
    <t>char_noselfempl</t>
  </si>
  <si>
    <t>characteristics need</t>
  </si>
  <si>
    <t>Unselbständigerwerbende</t>
  </si>
  <si>
    <t>AnzahlUnselbstaendiger05</t>
  </si>
  <si>
    <t>char_noempl</t>
  </si>
  <si>
    <t>pre-processing --&gt; introduction</t>
  </si>
  <si>
    <t>Rentner</t>
  </si>
  <si>
    <t>AnzahlRentner05</t>
  </si>
  <si>
    <t>char_noretired</t>
  </si>
  <si>
    <t>of new dummy variables, etc.</t>
  </si>
  <si>
    <t>Personen in Ausbildung</t>
  </si>
  <si>
    <t>AnzahlAusbildung05</t>
  </si>
  <si>
    <t>char_noedu</t>
  </si>
  <si>
    <t>Andere [6]</t>
  </si>
  <si>
    <t>AnzahlAndere05</t>
  </si>
  <si>
    <t>char_noothers</t>
  </si>
  <si>
    <t>Characteristics which can be</t>
  </si>
  <si>
    <t>Kinder unter 15 Jahren</t>
  </si>
  <si>
    <t>AnzahlKinder05</t>
  </si>
  <si>
    <t>derived from STATPOP are</t>
  </si>
  <si>
    <t>Personen unter 5 Jahren</t>
  </si>
  <si>
    <t>Anzahl0004Personen08</t>
  </si>
  <si>
    <t>highlighted in green</t>
  </si>
  <si>
    <t>Personen von 5 bis 14 Jahren</t>
  </si>
  <si>
    <t>Anzahl0514Personen08</t>
  </si>
  <si>
    <t>Personen von 15 bis 24 Jahren</t>
  </si>
  <si>
    <t>Anzahl1524Personen08</t>
  </si>
  <si>
    <t>Personen von 25 bis 34 Jahren</t>
  </si>
  <si>
    <t>Anzahl2534Personen08</t>
  </si>
  <si>
    <t>Personen von 35 bis 44 Jahren</t>
  </si>
  <si>
    <t>Anzahl3544Personen08</t>
  </si>
  <si>
    <t>Characteristics in HABE</t>
  </si>
  <si>
    <t>Characteristics in STATPOP</t>
  </si>
  <si>
    <t>Personen von 45 bis 54 Jahren</t>
  </si>
  <si>
    <t>Anzahl4554Personen08</t>
  </si>
  <si>
    <t>Alter</t>
  </si>
  <si>
    <t>age</t>
  </si>
  <si>
    <t>Personen von 55 bis 64 Jahren</t>
  </si>
  <si>
    <t>Anzahl5564Personen08</t>
  </si>
  <si>
    <t>Geschlecht</t>
  </si>
  <si>
    <t>sex</t>
  </si>
  <si>
    <t>both 1=male; 2=female</t>
  </si>
  <si>
    <t>Personen von 65 bis 74 Jahren</t>
  </si>
  <si>
    <t>Anzahl6574Personen08</t>
  </si>
  <si>
    <t>Stellung im HH</t>
  </si>
  <si>
    <t>Personen ab 75 Jahren</t>
  </si>
  <si>
    <t>Anzahl7599Personen08</t>
  </si>
  <si>
    <t>Zivilstand</t>
  </si>
  <si>
    <t>maritalStatus</t>
  </si>
  <si>
    <t>or in STATPOP also: classofmaritalstatus (this would probably fit better the categories, but maritalStatus is more specific)</t>
  </si>
  <si>
    <t>Einpersonenhaushalte</t>
  </si>
  <si>
    <t>Einpersonenhaushalt05</t>
  </si>
  <si>
    <t>Grossregion</t>
  </si>
  <si>
    <t>x/y-coords, BFS-Raumglied.</t>
  </si>
  <si>
    <t>Mieterhaushalte</t>
  </si>
  <si>
    <t>Mieterhaushalt05</t>
  </si>
  <si>
    <t>char_renter</t>
  </si>
  <si>
    <t>this could be an interesting target variable</t>
  </si>
  <si>
    <t>Sprachregion</t>
  </si>
  <si>
    <t>Rentnerhaushalte</t>
  </si>
  <si>
    <t>Rentnerhaushalt05</t>
  </si>
  <si>
    <t>Kanton</t>
  </si>
  <si>
    <t>Haushalte mit einer Referenzperson [7] jünger als 35 Jahre</t>
  </si>
  <si>
    <t>Jungerhaushalt05</t>
  </si>
  <si>
    <t>Altersklasserefpers</t>
  </si>
  <si>
    <t>Haushalte mit einer Frau als Referenzperson [7]</t>
  </si>
  <si>
    <t>FrauAlsReferenzperson05</t>
  </si>
  <si>
    <t>char_femrefpers</t>
  </si>
  <si>
    <t>Einkommensklasse</t>
  </si>
  <si>
    <t>Haushalte mit mindestens einem Auto</t>
  </si>
  <si>
    <t>MindestensEinAuto05</t>
  </si>
  <si>
    <t>This categories are probably rather target variables and considered under Konsumgüter</t>
  </si>
  <si>
    <t>Familientyp</t>
  </si>
  <si>
    <t>Derivable</t>
  </si>
  <si>
    <t>Haushalte mit mindestens einem Velo</t>
  </si>
  <si>
    <t>MindestensEinVelo05</t>
  </si>
  <si>
    <t>Alterskategorien</t>
  </si>
  <si>
    <t>Probably not derivable as referred to Refpers</t>
  </si>
  <si>
    <t>Haushalte mit mindestens einem Computer</t>
  </si>
  <si>
    <t>MindestensEinComputer05</t>
  </si>
  <si>
    <t>Nationalität</t>
  </si>
  <si>
    <t>nationalityCategory</t>
  </si>
  <si>
    <t>both 1=CH; 2=foreigner</t>
  </si>
  <si>
    <t>Haushalte mit mindestens einem Mobiltelefon</t>
  </si>
  <si>
    <t>MindestensEinNatel05</t>
  </si>
  <si>
    <t>Erwerbsstatus</t>
  </si>
  <si>
    <t>Haushalte mit mindestens einem Haustier (Hund oder Katze)</t>
  </si>
  <si>
    <t>MindestensEinHaustier05</t>
  </si>
  <si>
    <t>char_minonepet</t>
  </si>
  <si>
    <t>Erhebungsjahr (Standardtabellen No. 01)</t>
  </si>
  <si>
    <t>Jahr08</t>
  </si>
  <si>
    <t>Grossregion (Standardtabellen No. 02)</t>
  </si>
  <si>
    <t>Grossregion01</t>
  </si>
  <si>
    <t>char_georegion</t>
  </si>
  <si>
    <t>Sprachregion (Standardtabellen No. 03)</t>
  </si>
  <si>
    <t>Sprachregion98</t>
  </si>
  <si>
    <t>char_langregion</t>
  </si>
  <si>
    <t>Kanton (Standardtabellen No. 04)</t>
  </si>
  <si>
    <t>Kanton08</t>
  </si>
  <si>
    <t>char_canton</t>
  </si>
  <si>
    <t>Altersklasse der Referenzperson (Standardtabellen No. 11)</t>
  </si>
  <si>
    <t>AltersklasseRefP08</t>
  </si>
  <si>
    <t>Einkommensklasse (Standardtabellen No. 12)</t>
  </si>
  <si>
    <t>einkommensklasse08_091011</t>
  </si>
  <si>
    <t>Cateogrization according to Bruttoeinkommen</t>
  </si>
  <si>
    <t>I assume that the classification is according to "similar counts binning" (5 equally sized bins)</t>
  </si>
  <si>
    <t>Haushaltstyp (Standardtabellen No. 13, 22, 23, 32, 33, 41, 42 und 43)</t>
  </si>
  <si>
    <t>Familientyp08</t>
  </si>
  <si>
    <t>Haushaltstyp grob (Standardtabellen No. 21 und 31)</t>
  </si>
  <si>
    <t>FamilientypGrob08</t>
  </si>
  <si>
    <t>Haushaltstyp gekreuzt mit der Altersklasse (Standardtabellen No. 21, 31 und 41)</t>
  </si>
  <si>
    <t>FamilientypAlter08</t>
  </si>
  <si>
    <t>Haushaltstyp gekreuzt mit der Einkommensklasse (Standardtabellen No. 22, 23, 32, 33 und 42)</t>
  </si>
  <si>
    <t>familientypeinkommen08_091011</t>
  </si>
  <si>
    <t>Haushaltstyp gekreuzt mit der Anzahl Kinder (Standardtabellen No. 43)</t>
  </si>
  <si>
    <t>FamilientypAnzahlKinder08</t>
  </si>
  <si>
    <t>Ausgaben</t>
  </si>
  <si>
    <t>50: Konsumausgaben</t>
  </si>
  <si>
    <t>A50</t>
  </si>
  <si>
    <t>Agg. Level</t>
  </si>
  <si>
    <t>Sum A51-A53, A56-A58, A61-63, A66-68</t>
  </si>
  <si>
    <t>51: Nahrungsmittel und alkoholfreie Getränke</t>
  </si>
  <si>
    <t>A51</t>
  </si>
  <si>
    <t>Sum of A511+A512</t>
  </si>
  <si>
    <t>511: Nahrungsmittel</t>
  </si>
  <si>
    <t>A511</t>
  </si>
  <si>
    <t>Sum of A5111-A5119</t>
  </si>
  <si>
    <t>5111: Brot und Getreideprodukte</t>
  </si>
  <si>
    <t>A5111</t>
  </si>
  <si>
    <t>M5111a</t>
  </si>
  <si>
    <t>Sum of A5111.01-08</t>
  </si>
  <si>
    <t>5111.01: Reis</t>
  </si>
  <si>
    <t>A511101</t>
  </si>
  <si>
    <t>M511101</t>
  </si>
  <si>
    <t>EI 3.3</t>
  </si>
  <si>
    <t>('ecoinvent 3.3 cutoff', '9e32482c441075cbecb151627e5490c4')</t>
  </si>
  <si>
    <t>Market modelling needed, only GLO</t>
  </si>
  <si>
    <t>Maybe brown rice</t>
  </si>
  <si>
    <t>5111.02: Teigwaren</t>
  </si>
  <si>
    <t>A511102</t>
  </si>
  <si>
    <t>M511102</t>
  </si>
  <si>
    <t>WFDB</t>
  </si>
  <si>
    <t>Market Modelling; Maybe wheat from EI 3.3? Otherwise: WFDB</t>
  </si>
  <si>
    <t>Ingredients: see Christie; for Swiss Wheat Market: Transport only considered for non-Swiss production and wheat production in Quebec was neglected</t>
  </si>
  <si>
    <t>5111.03: Brot</t>
  </si>
  <si>
    <t>A511103</t>
  </si>
  <si>
    <t>M511103</t>
  </si>
  <si>
    <t>('ecoinvent 3.3 cutoff', '8c7d59a4d3880310f61cf3db3a352298')</t>
  </si>
  <si>
    <t>Market modelling needed, there is a Swiss Production Market and a Global</t>
  </si>
  <si>
    <t>5111.04: Gebäck, süsses und salziges</t>
  </si>
  <si>
    <t>A511104</t>
  </si>
  <si>
    <t/>
  </si>
  <si>
    <t>?</t>
  </si>
  <si>
    <t>versch. Fertigproduktewie Kuchen, Crêpes, etc.
Conversion from CHF to kg based on prices by Migros and Coop
Christie?
for Swiss Wheat Market: Transport only considered for non-Swiss production and wheat production in Quebec was neglected</t>
  </si>
  <si>
    <t>5111.05: Sandwich</t>
  </si>
  <si>
    <t>A511105</t>
  </si>
  <si>
    <t>Conversion from CHF to kg based on prices/weights by Migros and prices by Steiner Bakery
for Swiss Wheat Market: Transport only considered for non-Swiss production and wheat production in Quebec was neglected</t>
  </si>
  <si>
    <t>5111.06: Weizenmehl</t>
  </si>
  <si>
    <t>A511106</t>
  </si>
  <si>
    <t>M511106</t>
  </si>
  <si>
    <t>Either Agri-Footprint or EI33</t>
  </si>
  <si>
    <t>for Swiss Wheat Market: Transport only considered for non-Swiss production and wheat production in Quebec was neglected</t>
  </si>
  <si>
    <t>5111.07: Übrige Mehle, Stärken, Griesse, Flocken und Getreidekörner</t>
  </si>
  <si>
    <t>A511107</t>
  </si>
  <si>
    <t>M511107</t>
  </si>
  <si>
    <t>EI33: Maize, Rye, oat, barely, sorghum</t>
  </si>
  <si>
    <t>Shares according to Laura's import data; I assume that Jonas has approximated the import of Maize from Canada with Quebec
For Swiss Barley market: production in Canada was approximated by production in Quebec</t>
  </si>
  <si>
    <t>5111.08: Andere Produkte auf Getreidebasis</t>
  </si>
  <si>
    <t>A511108</t>
  </si>
  <si>
    <t>M511108</t>
  </si>
  <si>
    <t>probably to be modelled together with above, but also including wheat and rice, maybe also to be modelled with A5111104</t>
  </si>
  <si>
    <t>There are 7 main "Getreidearten"
Frühstücksflocken, Kuchenteig, Getreidestöngel oder Popcorn --&gt; Christie
for Swiss Wheat Market: Transport only considered for non-Swiss production and wheat production in Quebec was neglected</t>
  </si>
  <si>
    <t>5112: Fleisch</t>
  </si>
  <si>
    <t>A5112</t>
  </si>
  <si>
    <t>M5112</t>
  </si>
  <si>
    <t>Sum of A5112.01-13</t>
  </si>
  <si>
    <t>5112.01: Rindfleisch</t>
  </si>
  <si>
    <t>A511201</t>
  </si>
  <si>
    <t>M511201</t>
  </si>
  <si>
    <t>('ecoinvent 3.3 cutoff', '3a116166e5c3c5eecc3514c1a808998c')</t>
  </si>
  <si>
    <t>Attention: live weight needs to be converted, transport distances need to be adapted, slaughtering</t>
  </si>
  <si>
    <t>Conversion of live weight to meat prod. --&gt; Laura's Conversion Factors and see Christie</t>
  </si>
  <si>
    <t>ev. ZHAW</t>
  </si>
  <si>
    <t>5112.02: Kalbfleisch</t>
  </si>
  <si>
    <t>A511202</t>
  </si>
  <si>
    <t>M511202</t>
  </si>
  <si>
    <t xml:space="preserve">Attention: live weight needs to be converted, transport distances need to be adapted, slaughtering </t>
  </si>
  <si>
    <t>5112.03: Schweinefleisch, frisch oder tiefgekühlt</t>
  </si>
  <si>
    <t>A511203</t>
  </si>
  <si>
    <t>M511203</t>
  </si>
  <si>
    <t>('ecoinvent 3.3 cutoff', '5851c9f68c10bad1a7d5d0bb34ff9dea')</t>
  </si>
  <si>
    <t>5112.04: Pferdefleisch</t>
  </si>
  <si>
    <t>A511204</t>
  </si>
  <si>
    <t>M511204</t>
  </si>
  <si>
    <t>Maybe negligible (median = 0kg)</t>
  </si>
  <si>
    <t>5112.05: Schaf- und Ziegenfleisch</t>
  </si>
  <si>
    <t>A511205</t>
  </si>
  <si>
    <t>M511205</t>
  </si>
  <si>
    <t>('ecoinvent 3.3 cutoff', 'd5cd854ebd41153b33bc9ef6e2c63f16')</t>
  </si>
  <si>
    <t>Attention: live weight needs to be converted, transport distances need to be adapted / market modelling / slaughtering</t>
  </si>
  <si>
    <t>5112.06: Geflügel, frisch oder tiefgekühlt</t>
  </si>
  <si>
    <t>A511206</t>
  </si>
  <si>
    <t>M511206</t>
  </si>
  <si>
    <t>('ecoinvent 3.3 cutoff', '0134c7c0019b49297c92e5c7b28b64de')</t>
  </si>
  <si>
    <t>Attention: live weight needs to be converted, transport distances need to be adapted, slaughtering included</t>
  </si>
  <si>
    <t>5112.07: Wild und Kaninchenfleisch</t>
  </si>
  <si>
    <t>A511207</t>
  </si>
  <si>
    <t>M511207</t>
  </si>
  <si>
    <t>ev. red meat</t>
  </si>
  <si>
    <t>5112.08: Andere geniessbare Fleischwaren inkl. Innereien, frisch und tiefgekühlt</t>
  </si>
  <si>
    <t>A511208</t>
  </si>
  <si>
    <t>M511208</t>
  </si>
  <si>
    <t>Christie's recipes
for Swiss Wheat Market: Transport only considered for non-Swiss production and wheat production in Quebec was assigned to Canada</t>
  </si>
  <si>
    <t>5112.09: Würste, Wurstwaren und Pasteten</t>
  </si>
  <si>
    <t>A511209</t>
  </si>
  <si>
    <t>M511209</t>
  </si>
  <si>
    <t>Christie's recipes
for Swiss Wheat Market: Transport only considered for non-Swiss production and wheat production in Quebec was neglected</t>
  </si>
  <si>
    <t>5112.10: Schinken, Speck und übriges gesalzenes oder geräuchertes Schweinefleisch</t>
  </si>
  <si>
    <t>A511210</t>
  </si>
  <si>
    <t>M511210</t>
  </si>
  <si>
    <t>Christie's recipes</t>
  </si>
  <si>
    <t>5112.11: Geflügel, grilliert oder geräuchert</t>
  </si>
  <si>
    <t>A511211</t>
  </si>
  <si>
    <t>M511211</t>
  </si>
  <si>
    <t>ev. mit Christie's processed poultry?
for Swiss Wheat Market: Transport only considered for non-Swiss production and wheat production in Quebec was neglected</t>
  </si>
  <si>
    <t>5112.12: Übriges gekochtes, getrocknetes, gesalzenes oder geräuchertes Fleisch</t>
  </si>
  <si>
    <t>A511212</t>
  </si>
  <si>
    <t>M511212</t>
  </si>
  <si>
    <t>Mix from Christie's recipes</t>
  </si>
  <si>
    <t>5112.13: Fleischkonserven und fleischhaltige Erzeugnisse</t>
  </si>
  <si>
    <t>A511213</t>
  </si>
  <si>
    <t>M511213</t>
  </si>
  <si>
    <t>Christie?</t>
  </si>
  <si>
    <t>5113: Fisch</t>
  </si>
  <si>
    <t>A5113</t>
  </si>
  <si>
    <t>M5113</t>
  </si>
  <si>
    <t>Sum of A5113.01-05</t>
  </si>
  <si>
    <t>5113.01: Fisch, frisch oder tiefgekühlt</t>
  </si>
  <si>
    <t>A511301</t>
  </si>
  <si>
    <t>M511301</t>
  </si>
  <si>
    <t>Agribalyse</t>
  </si>
  <si>
    <t>Attention: no transport!, sea bass in cage!
Small trout, Large trout as freshwater fish (same shares), sea bass as saltwater fish</t>
  </si>
  <si>
    <t>Shares for freshwater/saltwater: from Laura's imports</t>
  </si>
  <si>
    <t>5113.02: Meeresfrüchte, frisch oder tiefgekühlt</t>
  </si>
  <si>
    <t>A511302</t>
  </si>
  <si>
    <t>M511302</t>
  </si>
  <si>
    <t>ev. mit A5113.01 zusammenmodellieren</t>
  </si>
  <si>
    <t>dies würde bedeuten, dass man direkt</t>
  </si>
  <si>
    <t>5113.03: Fische und Meeresfrüchte, getrocknet, gesalzen oder geräuchert</t>
  </si>
  <si>
    <t>A511303</t>
  </si>
  <si>
    <t>M511303</t>
  </si>
  <si>
    <t>A5113 modellieren müsste</t>
  </si>
  <si>
    <t>5113.04: Fische und Meeresfrüchte, zubereitet und tiefgekühlt</t>
  </si>
  <si>
    <t>A511304</t>
  </si>
  <si>
    <t>M511304</t>
  </si>
  <si>
    <t>5113.05: Fisch- und andere Konserven auf Basis von Fisch oder Meeresfrüchten</t>
  </si>
  <si>
    <t>A511305</t>
  </si>
  <si>
    <t>M511305</t>
  </si>
  <si>
    <t>5114: Milch, Käse und Eier</t>
  </si>
  <si>
    <t>A5114</t>
  </si>
  <si>
    <t>M5114a</t>
  </si>
  <si>
    <t>Sum of A5114.01-10</t>
  </si>
  <si>
    <t>5114.01: Vollmilch</t>
  </si>
  <si>
    <t>A511401</t>
  </si>
  <si>
    <t>M511401</t>
  </si>
  <si>
    <t>('ecoinvent 3.3 cutoff', '214da18debd3c0074df1c1996cf0fed4')</t>
  </si>
  <si>
    <t>Transport distances need to be adapted</t>
  </si>
  <si>
    <t>see also Christie</t>
  </si>
  <si>
    <t>5114.02: Milchdrink und Magermilch</t>
  </si>
  <si>
    <t>A511402</t>
  </si>
  <si>
    <t>M511402</t>
  </si>
  <si>
    <t>('ecoinvent 3.3 cutoff', '60d5a685916fd39f33104232598ce94e')</t>
  </si>
  <si>
    <t>Transport not yet included</t>
  </si>
  <si>
    <t>5114.03: Hart- und Halbhartkäse</t>
  </si>
  <si>
    <t>A511403</t>
  </si>
  <si>
    <t>M511403</t>
  </si>
  <si>
    <t>Ev. zusammen mit A51114.04</t>
  </si>
  <si>
    <t>5114.04: Weich-, Frisch- und Schmelzkäse</t>
  </si>
  <si>
    <t>A511404</t>
  </si>
  <si>
    <t>M511404</t>
  </si>
  <si>
    <t>('ecoinvent 3.3 cutoff', 'f0c5886548af5402cdc0fa0b19d594bd')</t>
  </si>
  <si>
    <t>5114.05: Rahm</t>
  </si>
  <si>
    <t>A511405</t>
  </si>
  <si>
    <t>M511405</t>
  </si>
  <si>
    <t>('ecoinvent 3.3 cutoff', '666473e88afa700f94923aa537f44f4e')</t>
  </si>
  <si>
    <t>5114.06: Quark</t>
  </si>
  <si>
    <t>A511406</t>
  </si>
  <si>
    <t>M511406</t>
  </si>
  <si>
    <t>5114.07: Joghurt</t>
  </si>
  <si>
    <t>A511407</t>
  </si>
  <si>
    <t>M511407</t>
  </si>
  <si>
    <t>('ecoinvent 3.3 cutoff', 'b6fa4e77e1958eb9db14be457daf87af')</t>
  </si>
  <si>
    <t>5114.08: Andere Milchprodukte und Milch-Ersatzgetränke</t>
  </si>
  <si>
    <t>A511408</t>
  </si>
  <si>
    <t>M511408</t>
  </si>
  <si>
    <t>Flans, gebrannte Crème, Mousses, Lassis
maybe negligible (median = 0kg)</t>
  </si>
  <si>
    <t>5114.09: Frische Eier</t>
  </si>
  <si>
    <t>A511409</t>
  </si>
  <si>
    <t>Egg, national average
ATTENTION: at farm gate</t>
  </si>
  <si>
    <t>different datasets for France
Conversion from CHF to kg based on LIK-average prices (2017) and assumptions on weights for eggs (gallosuisse.ch)</t>
  </si>
  <si>
    <t>5114.10: Verarbeitete Eier</t>
  </si>
  <si>
    <t>A511410</t>
  </si>
  <si>
    <t>ATTENTION: same as above!</t>
  </si>
  <si>
    <t>Maybe negligible (median = 0CHF)
Conversion from CHF to kg based on LIK-average prices (2017) and assumptions on weights for eggs (gallosuisse.ch)</t>
  </si>
  <si>
    <t>5115: Speisefette und -öle</t>
  </si>
  <si>
    <t>A5115</t>
  </si>
  <si>
    <t>M5115</t>
  </si>
  <si>
    <t>Sum of A5115.01-05</t>
  </si>
  <si>
    <t>5115.01: Butter</t>
  </si>
  <si>
    <t>A511501</t>
  </si>
  <si>
    <t>M511501</t>
  </si>
  <si>
    <t>('ecoinvent 3.3 cutoff', 'c589462f74ebeb8af9fa0c9ae06a3a94')</t>
  </si>
  <si>
    <t>Market Modelling</t>
  </si>
  <si>
    <t>Christie</t>
  </si>
  <si>
    <t>5115.02: Margarine</t>
  </si>
  <si>
    <t>A511502</t>
  </si>
  <si>
    <t>M511502</t>
  </si>
  <si>
    <t>only rape seed, ask Christie for more details
WFLDB!</t>
  </si>
  <si>
    <t>for Swiss Rape seed Market: Transport only considered for non-Swiss production and rape seed production in Quebec was neglected (assigned to Canada)
For Swiss Production: intensive and not extensive was chosen</t>
  </si>
  <si>
    <t>5115.03: Andere Pflanzenfette</t>
  </si>
  <si>
    <t>A511503</t>
  </si>
  <si>
    <t>M511503</t>
  </si>
  <si>
    <t>5115.04: Olivenöl</t>
  </si>
  <si>
    <t>A511504</t>
  </si>
  <si>
    <t>M511504</t>
  </si>
  <si>
    <t>Olive Oil in WFDB 
Christie</t>
  </si>
  <si>
    <t>5115.05: Andere pflanzliche Speiseöle und tierische Speisefette</t>
  </si>
  <si>
    <t>A511505</t>
  </si>
  <si>
    <t>M511505</t>
  </si>
  <si>
    <t>Sunflower in WFLDB
Christie</t>
  </si>
  <si>
    <t>Probably in "vegetable oils", rape oil, palm oil, soybean oil, etc. is all included (?)</t>
  </si>
  <si>
    <t>5116: Früchte</t>
  </si>
  <si>
    <t>A5116</t>
  </si>
  <si>
    <t>M5116</t>
  </si>
  <si>
    <t>Sum of A5116.01-13</t>
  </si>
  <si>
    <t>5116.01: Zitronen</t>
  </si>
  <si>
    <t>A511601</t>
  </si>
  <si>
    <t>M511601</t>
  </si>
  <si>
    <t>('ecoinvent 3.3 cutoff', 'b8e1498f178f1649bbea7ee651114754')</t>
  </si>
  <si>
    <t>Market Modelling!</t>
  </si>
  <si>
    <t>5116.02: Orangen und übrige Zitrusfrüchte</t>
  </si>
  <si>
    <t>A511602</t>
  </si>
  <si>
    <t>M511602</t>
  </si>
  <si>
    <t>Market Modelling
Shares (orange:mandarin) according to Laura's import</t>
  </si>
  <si>
    <t>Zitrusfrüchte: Mandarinen, Orangen, Grapefruit, Limetten, Kumquats, Zitrone</t>
  </si>
  <si>
    <t>5116.03: Bananen</t>
  </si>
  <si>
    <t>A511603</t>
  </si>
  <si>
    <t>M511603</t>
  </si>
  <si>
    <t>('ecoinvent 3.3 cutoff', 'd0e9f6f53d454f80ba1bdaa24bc1d38c')</t>
  </si>
  <si>
    <t>5116.04: Äpfel</t>
  </si>
  <si>
    <t>A511604</t>
  </si>
  <si>
    <t>M511604</t>
  </si>
  <si>
    <t>('ecoinvent 3.3 cutoff', '8b5372c6054c266d682049f36e841093')</t>
  </si>
  <si>
    <t>5116.05: Birnen und Quitten</t>
  </si>
  <si>
    <t>A511605</t>
  </si>
  <si>
    <t>M511605</t>
  </si>
  <si>
    <t>('ecoinvent 3.3 cutoff', '40e1c8e160f72f758e56a8003234e1a7')</t>
  </si>
  <si>
    <t>Quitten nicht berücksichtigt</t>
  </si>
  <si>
    <t>5116.06: Steinobst</t>
  </si>
  <si>
    <t>A511606</t>
  </si>
  <si>
    <t>M511606</t>
  </si>
  <si>
    <t>Market Modelling;
peach, apricot, avocado, olive; shares according to Laura's imports</t>
  </si>
  <si>
    <t>Steinobst: Pfirsich, Kirsche, Nektarinen, Aprikose, Zwetschge, Pflaume, Mirabelle, Avocado, Oliven, Mango, Kokosnuss (ist in HABE bei Nüssen)</t>
  </si>
  <si>
    <t>5116.07: Beeren</t>
  </si>
  <si>
    <t>A511607</t>
  </si>
  <si>
    <t>M511607</t>
  </si>
  <si>
    <t>('ecoinvent 3.3 cutoff', '8cfe5fa94b3fab39b877aa12484274b8')</t>
  </si>
  <si>
    <t>Market Modelling; Only Strawberry considered</t>
  </si>
  <si>
    <t>Gemäss HIWI-Recherche: Erdbeeren machen &gt;50% aus</t>
  </si>
  <si>
    <t>5116.08: Trauben</t>
  </si>
  <si>
    <t>A511608</t>
  </si>
  <si>
    <t>M511608</t>
  </si>
  <si>
    <t>('ecoinvent 3.3 cutoff', '4b269edb5fc96101fb186202ee4201e4')</t>
  </si>
  <si>
    <t>5116.09: Melonen und Wassermelonen</t>
  </si>
  <si>
    <t>A511609</t>
  </si>
  <si>
    <t>M511609</t>
  </si>
  <si>
    <t>('ecoinvent 3.3 cutoff', 'be5f29aad9cbb56ea16ffa2cf6d52de4')</t>
  </si>
  <si>
    <t>Only "Melons"</t>
  </si>
  <si>
    <t>5116.10: Übrige exotische Früchte</t>
  </si>
  <si>
    <t>A511610</t>
  </si>
  <si>
    <t>M511610</t>
  </si>
  <si>
    <t>Market Modelling;
Pineapple, Date, Kiwi, Papaya, shares according to Laura's import data</t>
  </si>
  <si>
    <t>HABE: Ananas, Datteln, Feigen, Kiwi, Fruchtsalat</t>
  </si>
  <si>
    <t>5116.11: Nüsse, andere Schalenfrüchte und ölhaltige Früchte</t>
  </si>
  <si>
    <t>A511611</t>
  </si>
  <si>
    <t>M511611</t>
  </si>
  <si>
    <t>Market Modelling; coconut husked/dehusked, almond, peanut, shares according to Laura's import data</t>
  </si>
  <si>
    <t>HABE: Kokosnuss, Marroni, Mandeln, Kressesamen, Kürbiskerne, Sesam</t>
  </si>
  <si>
    <t>5116.12: Anderes Dörrobst</t>
  </si>
  <si>
    <t>A511612</t>
  </si>
  <si>
    <t>M511612</t>
  </si>
  <si>
    <t>('ecoinvent 3.3 cutoff', '2194fc61b72caca550e641f7163a8728')</t>
  </si>
  <si>
    <t>dried palm dates; apples; shares according to Laura's import data</t>
  </si>
  <si>
    <t>5116.13: Fruchtkonserven</t>
  </si>
  <si>
    <t>A511613</t>
  </si>
  <si>
    <t>M511613</t>
  </si>
  <si>
    <t>processing from Christie-ID 143; different fruits which are often found in "Konserven"; shares according to Laura's import data</t>
  </si>
  <si>
    <t>5117: Gemüse</t>
  </si>
  <si>
    <t>A5117</t>
  </si>
  <si>
    <t>M5117a</t>
  </si>
  <si>
    <t>Sum of A5117.01-15</t>
  </si>
  <si>
    <t>5117.01: Grüne Salate und anderes Blattgemüse</t>
  </si>
  <si>
    <t>A511701</t>
  </si>
  <si>
    <t>M511701</t>
  </si>
  <si>
    <t>lettuce, spinach, shares according to laura's import data</t>
  </si>
  <si>
    <t>Kopfsalat, Spinat, Algen, Chicorée, Endivie, Feldsalat, Mangold, Schnittsalat, Petersilie, Rhabarber, Spargel (ist gemäss HABE nicht hier berücksichtigt), Rucola</t>
  </si>
  <si>
    <t>5117.02: Stengelgemüse (Lauch, Fenchel, Sojabohnensprossen, usw.)</t>
  </si>
  <si>
    <t>A511702</t>
  </si>
  <si>
    <t>M511702</t>
  </si>
  <si>
    <t>Attention: equal mix of fennel, celery and onion (for Lauch); no specific import data available!</t>
  </si>
  <si>
    <t>Lauch, Fenchel, Sojabohnensprossen, Sellerie</t>
  </si>
  <si>
    <t>5117.03: Küchenkräuter</t>
  </si>
  <si>
    <t>A511703</t>
  </si>
  <si>
    <t>('ecoinvent 3.3 cutoff', 'd262a320006bba42f34d8780bb2b1441')</t>
  </si>
  <si>
    <t>Attention: only mint is available!
ATTENTION: conversion from CHF to kg: Based on prices from Migros and an ASSUMPTION to convert "wet" herbs to dried herbs</t>
  </si>
  <si>
    <t>5117.04: Kohlgemüse</t>
  </si>
  <si>
    <t>A511704</t>
  </si>
  <si>
    <t>M511704</t>
  </si>
  <si>
    <t>Attention: cabbage vs. cauliflower shares: according to Laura's import data, but red/white cabbage: equal shares and between cauliflower and broccoli: also same shares</t>
  </si>
  <si>
    <t>5117.05: Tomaten</t>
  </si>
  <si>
    <t>A511705</t>
  </si>
  <si>
    <t>M511705</t>
  </si>
  <si>
    <t>('ecoinvent 3.3 cutoff', '7439c966ec4b0641ebcb6b22f7594339')</t>
  </si>
  <si>
    <t>At the moment: only fresh grade considered, what is processed grade?
For Swiss Market: Split for RoW (to unheated, heated and open field) is according to shares within GLO-Market</t>
  </si>
  <si>
    <t>5117.06: Bohnen und Erbsen</t>
  </si>
  <si>
    <t>A511706</t>
  </si>
  <si>
    <t>M511706</t>
  </si>
  <si>
    <t>('ecoinvent 3.3 cutoff', 'e3c7431ba86f4eecaeecb59dc0989870')</t>
  </si>
  <si>
    <t>At the moment: fava bean, Swiss IP; and Protein Pea (maybe rather for feed, but assumption that this is probably similar production for humans) --&gt; shares according to Laura'simport data (broadbean, pea)</t>
  </si>
  <si>
    <t>5117.07: Anderes Fruchtgemüse (Kürbis, Peperoni, usw.)</t>
  </si>
  <si>
    <t>A511707</t>
  </si>
  <si>
    <t>M511707</t>
  </si>
  <si>
    <t>aubergines, zucchini, pepper, sweet corn, cucumber, shares according to Laura's import data (zucchini and pepper: equal shares; both pumpkinetc), sweet corn was assumed to be greencorn in the import data</t>
  </si>
  <si>
    <t>HABE: Artischocken, Auberginen, Kürbis, Pfeffer, Süssmaiskolben, Peperoni</t>
  </si>
  <si>
    <t>5117.08: Zwiebeln</t>
  </si>
  <si>
    <t>A511708</t>
  </si>
  <si>
    <t>M511708</t>
  </si>
  <si>
    <t>('ecoinvent 3.3 cutoff', '6d0f538bf6e0506d0da59b565ccf4b8a')</t>
  </si>
  <si>
    <t>5117.09: Knoblauch</t>
  </si>
  <si>
    <t>A511709</t>
  </si>
  <si>
    <t>M511709</t>
  </si>
  <si>
    <t>Attention: onion --&gt; according to Christie</t>
  </si>
  <si>
    <t>5117.10: Rüben und anderes Wurzelgemüse</t>
  </si>
  <si>
    <t>A511710</t>
  </si>
  <si>
    <t>M511710</t>
  </si>
  <si>
    <t>carrots, asparagus white, asparagus green, radish, sugar beet (as proxy for "normal" beet); shares according to Laura's import data; white and green asparagus: same shares; radish and beet: assumed to be represented by "rootnes" (name in Laura's data) and have equal shares)</t>
  </si>
  <si>
    <t>HABE: Karotten, Ingwer, Rüben, Spargeln, Radieschen</t>
  </si>
  <si>
    <t>5117.11: Frische Pilze</t>
  </si>
  <si>
    <t>A511711</t>
  </si>
  <si>
    <t>M511711</t>
  </si>
  <si>
    <t>?? Ask Christie</t>
  </si>
  <si>
    <t>No LCA-data available</t>
  </si>
  <si>
    <t>5117.12: Pilze und Gemüse, getrocknet oder gedörrt</t>
  </si>
  <si>
    <t>A511712</t>
  </si>
  <si>
    <t>M511712</t>
  </si>
  <si>
    <t>Attention: Only "beans" in Christie's recipes?</t>
  </si>
  <si>
    <t>5117.13: Gemüse und Pilze in Konserven oder anders verarbeitet</t>
  </si>
  <si>
    <t>A511713</t>
  </si>
  <si>
    <t>M511713</t>
  </si>
  <si>
    <t>5117.14: Kartoffeln</t>
  </si>
  <si>
    <t>A511714</t>
  </si>
  <si>
    <t>M511714</t>
  </si>
  <si>
    <t>('ecoinvent 3.3 cutoff', 'e4f785e0f55730418e37f2191ed50d0a')</t>
  </si>
  <si>
    <t>for Swiss potato Market: Transport only considered for non-Swiss production
For Swiss Production: intensive IP and not extensive nor organic was chosen</t>
  </si>
  <si>
    <t>5117.15: Kartoffelhaltige Produkte und anderes Knollengemüse</t>
  </si>
  <si>
    <t>A511715</t>
  </si>
  <si>
    <t>M511715</t>
  </si>
  <si>
    <t>5118: Zucker, Konfitüren, Honig, Schokolade und Süsswaren</t>
  </si>
  <si>
    <t>A5118</t>
  </si>
  <si>
    <t>M5118a</t>
  </si>
  <si>
    <t>Sum of A5118.01-07</t>
  </si>
  <si>
    <t>5118.01: Zucker</t>
  </si>
  <si>
    <t>A511801</t>
  </si>
  <si>
    <t>M511801</t>
  </si>
  <si>
    <t>('ecoinvent 3.3 cutoff', '850ceed8f460bebe52a87636c4e194f7')</t>
  </si>
  <si>
    <t>Already Swiss Market</t>
  </si>
  <si>
    <t>5118.02: Konfitüren, Marmeladen, Kompott</t>
  </si>
  <si>
    <t>A511802</t>
  </si>
  <si>
    <t>M511802</t>
  </si>
  <si>
    <t>5118.03: Honig</t>
  </si>
  <si>
    <t>A511803</t>
  </si>
  <si>
    <t>M511803</t>
  </si>
  <si>
    <t>Attention: same as one above!</t>
  </si>
  <si>
    <t>5118.04: Schokolade</t>
  </si>
  <si>
    <t>A511804</t>
  </si>
  <si>
    <t>M511804</t>
  </si>
  <si>
    <t>('ecoinvent 3.3 cutoff', '61008ed65da4fa6fb60c55166ab9967d')</t>
  </si>
  <si>
    <t>Market modelling; no processing considered!</t>
  </si>
  <si>
    <t>5118.05: Süsswaren</t>
  </si>
  <si>
    <t>A511805</t>
  </si>
  <si>
    <t>ATTENTION: for the conversion from CHF to kg we used prices from Coop and Migros, but the prices showed a very large spread and it was thus difficult to compute a "good" estimate</t>
  </si>
  <si>
    <t>5118.06: Speiseeis</t>
  </si>
  <si>
    <t>A511806</t>
  </si>
  <si>
    <t>M511806</t>
  </si>
  <si>
    <t>Attention: only sorbet considered according to Christie's recipes --&gt; making up for half FU; second half FU: Ice Cream, for which the recipe was created by means of Betty Bossi</t>
  </si>
  <si>
    <t>5118.07: Andere zucker- und/oder kakaohaltige Produkte</t>
  </si>
  <si>
    <t>A511807</t>
  </si>
  <si>
    <t>ATTENTION: for the conversion from CHF to kg we used prices from Coop and Migros, but the prices showed a very large spread and it was thus difficult to compute a "good" estimate
for Swiss Wheat Market: Transport only considered for non-Swiss production and wheat production in Quebec was neglected</t>
  </si>
  <si>
    <t>5119: Saucen, Salz, Gewürze, Suppen und sonstige Nahrungsmittel</t>
  </si>
  <si>
    <t>A5119</t>
  </si>
  <si>
    <t>Model as difference of known subcategories</t>
  </si>
  <si>
    <t>5119.01: Saucen, Würzstoffe und Würze</t>
  </si>
  <si>
    <t>A511901</t>
  </si>
  <si>
    <t>Question: should also Christie's 105 be included?
Conversion from CHF to kg based on prices from Migros and Coop for "wet" sauces since we assumed "wet" sauces for the applied ecoinvent-activities
for Swiss Wheat Market: Transport only considered for non-Swiss production and wheat production in Quebec was neglected</t>
  </si>
  <si>
    <t>5119.02: Salz und Gewürze</t>
  </si>
  <si>
    <t>A511902</t>
  </si>
  <si>
    <t>5119.03: Suppen und Bouillons</t>
  </si>
  <si>
    <t>A511903</t>
  </si>
  <si>
    <t>Question: should also Christie's 105 be included?
Conversion from CHF to kg based on prices from Migros and Coop for "wet" soups --&gt; ATTENTION this is very strong ASSUMPTION
for Swiss Wheat Market: Transport only considered for non-Swiss production and wheat production in Quebec was neglected</t>
  </si>
  <si>
    <t>5119.04: Aromaessenzen, Backpulver und Presshefe</t>
  </si>
  <si>
    <t>A511904</t>
  </si>
  <si>
    <t>5119.05: Küchenfertige Mahlzeiten</t>
  </si>
  <si>
    <t>A511905</t>
  </si>
  <si>
    <t>Conversion from CHF to kg based on prices by Migros and Coop
for Swiss Wheat Market: Transport only considered for non-Swiss production and wheat production in Quebec was neglected</t>
  </si>
  <si>
    <t>5119.06: Vegetarische Sojaprodukte</t>
  </si>
  <si>
    <t>A511906</t>
  </si>
  <si>
    <t>Only Tofu considered</t>
  </si>
  <si>
    <t>Conversion from CHF to kg based on prices from Migros, but ATTENTION: not many product prices found!</t>
  </si>
  <si>
    <t>5119.07: Sonstige Nahrungsmittel</t>
  </si>
  <si>
    <t>A511907</t>
  </si>
  <si>
    <t>5119.08: Babynahrung</t>
  </si>
  <si>
    <t>A511908</t>
  </si>
  <si>
    <t>512: Alkoholfreie Getränke</t>
  </si>
  <si>
    <t>A512</t>
  </si>
  <si>
    <t>Sum of A5121 and A5122</t>
  </si>
  <si>
    <t>5121: Kaffee, Tee und Kakao</t>
  </si>
  <si>
    <t>A5121</t>
  </si>
  <si>
    <t>M5121</t>
  </si>
  <si>
    <t>Sum of A5121.01-04</t>
  </si>
  <si>
    <t>5121.01: Bohnenkaffee und gemahlener Kaffee</t>
  </si>
  <si>
    <t>A512101</t>
  </si>
  <si>
    <t>M512101</t>
  </si>
  <si>
    <t>Market Modelling!
Christie's recipes
Attention: no pre-processing!!
Attention: CFs adapted (not the ones from Christie)</t>
  </si>
  <si>
    <t>What about Kaffeekapseln</t>
  </si>
  <si>
    <t>5121.02: Löslicher Pulverkaffee und Kaffeesurrogate</t>
  </si>
  <si>
    <t>A512102</t>
  </si>
  <si>
    <t>M512102</t>
  </si>
  <si>
    <t>Market Modelling!
Attention: CFs adapted (not the ones from Christie)
Christie's recipes
Attention: no pre-processing!!</t>
  </si>
  <si>
    <t>5121.03: Tee, Kräutertee und Surrogate</t>
  </si>
  <si>
    <t>A512103</t>
  </si>
  <si>
    <t>M512103</t>
  </si>
  <si>
    <t>5121.04: Kakaohaltige Getränke</t>
  </si>
  <si>
    <t>A512104</t>
  </si>
  <si>
    <t>M512104</t>
  </si>
  <si>
    <t>Market Modelling!
Christie's recipes
Attention: no pre-processing!!</t>
  </si>
  <si>
    <t>5122: Mineralwasser, Limonaden und Säfte</t>
  </si>
  <si>
    <t>A5122</t>
  </si>
  <si>
    <t>M5122</t>
  </si>
  <si>
    <t>Sum of A5122.01-05</t>
  </si>
  <si>
    <t>5122.01: Mineralwasser</t>
  </si>
  <si>
    <t>A512201</t>
  </si>
  <si>
    <t>M512201</t>
  </si>
  <si>
    <t>Attention: primitively modelled: RER-tap water and then the processing energy of juices --&gt; tip from Christie</t>
  </si>
  <si>
    <t>5122.02: Alkoholfreie Süssgetränke</t>
  </si>
  <si>
    <t>A512202</t>
  </si>
  <si>
    <t>M512202</t>
  </si>
  <si>
    <t>5122.03: Sirupe für Getränke</t>
  </si>
  <si>
    <t>A512203</t>
  </si>
  <si>
    <t>M512203</t>
  </si>
  <si>
    <t>Own, primitive modelling (partly based on a recipe of betty bossi): RER-tap water, sugar (different CF as for other applications, but also based on Laura), fruitnes</t>
  </si>
  <si>
    <t>5122.04: Fruchtsäfte</t>
  </si>
  <si>
    <t>A512204</t>
  </si>
  <si>
    <t>M512204</t>
  </si>
  <si>
    <t>Market Modelling!
Christie's recipes</t>
  </si>
  <si>
    <t>5122.05: Gemüsesäfte</t>
  </si>
  <si>
    <t>A512205</t>
  </si>
  <si>
    <t>M512205</t>
  </si>
  <si>
    <t>52: Alkoholische Getränke und Tabakwaren</t>
  </si>
  <si>
    <t>A52</t>
  </si>
  <si>
    <t>Sum of A521 and A522</t>
  </si>
  <si>
    <t>521: Alkoholische Getränke</t>
  </si>
  <si>
    <t>A521</t>
  </si>
  <si>
    <t>Sum of A5211-A5213</t>
  </si>
  <si>
    <t>5211: Branntweine</t>
  </si>
  <si>
    <t>A5211</t>
  </si>
  <si>
    <t>M5211</t>
  </si>
  <si>
    <t>Sum of A5211.01-02</t>
  </si>
  <si>
    <t>5211.01: Branntweine</t>
  </si>
  <si>
    <t>A521101</t>
  </si>
  <si>
    <t>M521101</t>
  </si>
  <si>
    <t>For Swiss Barley market: production in Canada was approximated by production in Quebec</t>
  </si>
  <si>
    <t>5211.02: Alkoholische und alkoholfreie Liköre und likörhaltige Aperitifs</t>
  </si>
  <si>
    <t>A521102</t>
  </si>
  <si>
    <t>M521102</t>
  </si>
  <si>
    <t>5212: Weine</t>
  </si>
  <si>
    <t>A5212</t>
  </si>
  <si>
    <t>M5212</t>
  </si>
  <si>
    <t>Sum of A5212.01-09</t>
  </si>
  <si>
    <t>5212.01: Schweizer Rotweine und Rosés</t>
  </si>
  <si>
    <t>A521201</t>
  </si>
  <si>
    <t>M521201</t>
  </si>
  <si>
    <t>No detailed data available</t>
  </si>
  <si>
    <t>5212.02: Ausländische Rotweine und Rosés</t>
  </si>
  <si>
    <t>A521202</t>
  </si>
  <si>
    <t>M521202</t>
  </si>
  <si>
    <t>5212.03: Rotweine und Rosés ohne Herkunftsangabe</t>
  </si>
  <si>
    <t>A521203</t>
  </si>
  <si>
    <t>M521203</t>
  </si>
  <si>
    <t>5212.04: Schweizer Weissweine</t>
  </si>
  <si>
    <t>A521204</t>
  </si>
  <si>
    <t>M521204</t>
  </si>
  <si>
    <t>5212.05: Ausländische Weissweine</t>
  </si>
  <si>
    <t>A521205</t>
  </si>
  <si>
    <t>M521205</t>
  </si>
  <si>
    <t>5212.06: Weissweine ohne Herkunftsangabe</t>
  </si>
  <si>
    <t>A521206</t>
  </si>
  <si>
    <t>M521206</t>
  </si>
  <si>
    <t>5212.07: Schaumweine</t>
  </si>
  <si>
    <t>A521207</t>
  </si>
  <si>
    <t>M521207</t>
  </si>
  <si>
    <t>5212.08: Auf Wein basierte Aperitifs, Apfelweine und Süssweine</t>
  </si>
  <si>
    <t>A521208</t>
  </si>
  <si>
    <t>M521208</t>
  </si>
  <si>
    <t>5212.09: Alkoholfreie Weine, Apfelweine und Aperitifs</t>
  </si>
  <si>
    <t>A521209</t>
  </si>
  <si>
    <t>M521209</t>
  </si>
  <si>
    <t>5213: Bier</t>
  </si>
  <si>
    <t>A5213</t>
  </si>
  <si>
    <t>M5213</t>
  </si>
  <si>
    <t>Sum of A5213.00</t>
  </si>
  <si>
    <t>5213.00: Alkoholhaltiges und alkoholfreies Bier</t>
  </si>
  <si>
    <t>A521300</t>
  </si>
  <si>
    <t>M521300</t>
  </si>
  <si>
    <t>522: Tabakwaren</t>
  </si>
  <si>
    <t>A522</t>
  </si>
  <si>
    <t>5220: Tabakwaren</t>
  </si>
  <si>
    <t>A5220</t>
  </si>
  <si>
    <t>EXIOBASE</t>
  </si>
  <si>
    <t>5220.01: Zigaretten</t>
  </si>
  <si>
    <t>A522001</t>
  </si>
  <si>
    <t>5220.02: Zigarren, Zigarillos und andere Tabakwaren (inkl. Drogen)</t>
  </si>
  <si>
    <t>A522002</t>
  </si>
  <si>
    <t>53: Gast- und Beherbergungsstätten</t>
  </si>
  <si>
    <t>A53</t>
  </si>
  <si>
    <t>531: Gaststätten</t>
  </si>
  <si>
    <t>A531</t>
  </si>
  <si>
    <t>5311: Restaurants, Cafés und Bars</t>
  </si>
  <si>
    <t>A5311</t>
  </si>
  <si>
    <t>Since we want to exclude "Bei Privaten", this level of detail (second lowest) was chosen</t>
  </si>
  <si>
    <t>5311.01: Mahlzeiten in Restaurants, Cafés und Bars</t>
  </si>
  <si>
    <t>A531101</t>
  </si>
  <si>
    <t>5311.02: Alkoholfreie Getränke in Restaurants, Cafés und Bars</t>
  </si>
  <si>
    <t>A531102</t>
  </si>
  <si>
    <t>5311.03: Alkoholische Getränke in Restaurants, Cafés und Bars</t>
  </si>
  <si>
    <t>A531103</t>
  </si>
  <si>
    <t>5312: Selbstbedienungsrestaurants und Take-aways</t>
  </si>
  <si>
    <t>A5312</t>
  </si>
  <si>
    <t>5312.01: Mahlzeiten in Selbstbedienungsrestaurants und Take-aways</t>
  </si>
  <si>
    <t>A531201</t>
  </si>
  <si>
    <t>5312.02: Alkoholfreie Getränke in Selbstbedienungsrestaurants und Take-aways</t>
  </si>
  <si>
    <t>A531202</t>
  </si>
  <si>
    <t>5312.03: Alkoholische Getränke in Selbstbedienungsrestaurants und Take-aways</t>
  </si>
  <si>
    <t>A531203</t>
  </si>
  <si>
    <t>5313: Kantinen</t>
  </si>
  <si>
    <t>A5313</t>
  </si>
  <si>
    <t>5313.01: Mahlzeiten in Kantinen</t>
  </si>
  <si>
    <t>A531301</t>
  </si>
  <si>
    <t>5313.02: Alkoholfreie Getränke in Kantinen</t>
  </si>
  <si>
    <t>A531302</t>
  </si>
  <si>
    <t>5313.03: Alkoholische Getränke in Kantinen</t>
  </si>
  <si>
    <t>A531303</t>
  </si>
  <si>
    <t>5314: Bei Privaten</t>
  </si>
  <si>
    <t>A5314</t>
  </si>
  <si>
    <t>5314.01: Mahlzeiten bei Privaten anlässlich von Einladungen</t>
  </si>
  <si>
    <t>A531401</t>
  </si>
  <si>
    <t>5314.02: Alkoholfreie Getränke bei Privaten anlässlich von Einladungen</t>
  </si>
  <si>
    <t>A531402</t>
  </si>
  <si>
    <t>5314.03: Alkoholische Getränke bei Privaten anlässlich von Einladungen</t>
  </si>
  <si>
    <t>A531403</t>
  </si>
  <si>
    <t>532: Beherbergungsstätten</t>
  </si>
  <si>
    <t>A532</t>
  </si>
  <si>
    <t>high exp</t>
  </si>
  <si>
    <t>5320: Beherbergungsstätten</t>
  </si>
  <si>
    <t>A5320</t>
  </si>
  <si>
    <t>5320.01: Hotels, Pensionen und Privatzimmer</t>
  </si>
  <si>
    <t>A532001</t>
  </si>
  <si>
    <t>5320.02: Ferienwohnungen, Campingplätze und sonstige Übernachtungen</t>
  </si>
  <si>
    <t>A532002</t>
  </si>
  <si>
    <t>56: Bekleidung und Schuhe</t>
  </si>
  <si>
    <t>A56</t>
  </si>
  <si>
    <t>561: Bekleidung</t>
  </si>
  <si>
    <t>A561</t>
  </si>
  <si>
    <t>5611: Kleiderstoffe</t>
  </si>
  <si>
    <t>A5611</t>
  </si>
  <si>
    <t>5611.00: Kleiderstoffe</t>
  </si>
  <si>
    <t>A561100</t>
  </si>
  <si>
    <t>5612: Herrenbekleidung</t>
  </si>
  <si>
    <t>A5612</t>
  </si>
  <si>
    <t>This level of detail (second lowest) was chosen in order to take into account that "kleiderstoffe" and "Bekleidungszubehör" need different exiobase-activities</t>
  </si>
  <si>
    <t>5612.01: Herrenmäntel, -jacken und -anzüge</t>
  </si>
  <si>
    <t>A561201</t>
  </si>
  <si>
    <t>5612.02: Hosen für Herren</t>
  </si>
  <si>
    <t>A561202</t>
  </si>
  <si>
    <t>5612.03: Hemden für Herren</t>
  </si>
  <si>
    <t>A561203</t>
  </si>
  <si>
    <t>5612.04: Pullover und T-shirts für Herren</t>
  </si>
  <si>
    <t>A561204</t>
  </si>
  <si>
    <t>5612.05: Unterwäsche und übrige Herrenbekleidung</t>
  </si>
  <si>
    <t>A561205</t>
  </si>
  <si>
    <t>5612.06: Sport- und Arbeitskleider für Herren</t>
  </si>
  <si>
    <t>A561206</t>
  </si>
  <si>
    <t>5613: Damenbekleidung</t>
  </si>
  <si>
    <t>A5613</t>
  </si>
  <si>
    <t>5613.01: Mäntel, Jacken und Anzüge für Damen</t>
  </si>
  <si>
    <t>A561301</t>
  </si>
  <si>
    <t>5613.02: Röcke für Damen</t>
  </si>
  <si>
    <t>A561302</t>
  </si>
  <si>
    <t>5613.03: Hosen für Damen</t>
  </si>
  <si>
    <t>A561303</t>
  </si>
  <si>
    <t>5613.04: Blusen für Damen</t>
  </si>
  <si>
    <t>A561304</t>
  </si>
  <si>
    <t>5613.05: Pullover und T-shirts für Damen</t>
  </si>
  <si>
    <t>A561305</t>
  </si>
  <si>
    <t>5613.06: Unterwäsche und übrige Damenbekleidung</t>
  </si>
  <si>
    <t>A561306</t>
  </si>
  <si>
    <t>5613.07: Sport- und Arbeitskleider für Damen</t>
  </si>
  <si>
    <t>A561307</t>
  </si>
  <si>
    <t>5614: Kinderbekleidung (0 bis 13 Jahre)</t>
  </si>
  <si>
    <t>A5614</t>
  </si>
  <si>
    <t>5614.01: Mäntel, Jacken und Anzüge für Kinder ab 3 Jahren</t>
  </si>
  <si>
    <t>A561401</t>
  </si>
  <si>
    <t>5614.02: Hosen für Kinder ab 3 Jahren</t>
  </si>
  <si>
    <t>A561402</t>
  </si>
  <si>
    <t>5614.03: Blusen, Pullover und T-Shirts für Kinder ab 3 Jahren</t>
  </si>
  <si>
    <t>A561403</t>
  </si>
  <si>
    <t>5614.04: Unterwäsche und übrige Kleider für Kinder ab 3 Jahren</t>
  </si>
  <si>
    <t>A561404</t>
  </si>
  <si>
    <t>5614.05: Sportkleider für Kinder ab 3 Jahren</t>
  </si>
  <si>
    <t>A561405</t>
  </si>
  <si>
    <t>5614.06: Kleider für Kleinkinder bis 2 Jahre</t>
  </si>
  <si>
    <t>A561406</t>
  </si>
  <si>
    <t>5615: Bekleidungszubehör, Näh- und Strickwaren</t>
  </si>
  <si>
    <t>A5615</t>
  </si>
  <si>
    <t>5615.01: Bekleidungszubehör</t>
  </si>
  <si>
    <t>A561501</t>
  </si>
  <si>
    <t>Chosen according to un-stats-description</t>
  </si>
  <si>
    <t>5615.02: Näh- und Strickwaren</t>
  </si>
  <si>
    <t>A561502</t>
  </si>
  <si>
    <t>5616: Reinigung, Reparaturen und Miete von Bekleidung</t>
  </si>
  <si>
    <t>A5616</t>
  </si>
  <si>
    <t>5616.00: Reinigung, Reparaturen und Miete von Bekleidung</t>
  </si>
  <si>
    <t>A561600</t>
  </si>
  <si>
    <t>Process "repair of personal and household goods" chosen according to description on unstats.un.org</t>
  </si>
  <si>
    <t>562: Schuhe</t>
  </si>
  <si>
    <t>A562</t>
  </si>
  <si>
    <t>5621: Herrenschuhe</t>
  </si>
  <si>
    <t>A5621</t>
  </si>
  <si>
    <t>maybe this could be modelled by tanning &amp; dressing of leather, but with regard to env. impacts, wearing apparel is probably the "safe side" --&gt; revision: according to unstats.un.org, it is rather "tanning &amp; dressing of leather"</t>
  </si>
  <si>
    <t>5621.00: Herrenschuhe</t>
  </si>
  <si>
    <t>A562100</t>
  </si>
  <si>
    <t>5622: Damenschuhe</t>
  </si>
  <si>
    <t>A5622</t>
  </si>
  <si>
    <t>5622.00: Damenschuhe</t>
  </si>
  <si>
    <t>A562200</t>
  </si>
  <si>
    <t>5623: Kinder- und Bébéschuhe</t>
  </si>
  <si>
    <t>A5623</t>
  </si>
  <si>
    <t>5623.00: Kinder- und Bébéschuhe</t>
  </si>
  <si>
    <t>A562300</t>
  </si>
  <si>
    <t>5624: Reparaturen und Miete von Schuhen</t>
  </si>
  <si>
    <t>A5624</t>
  </si>
  <si>
    <t>5624.00: Reparaturen und Miete von Schuhen, Zubehör für Schuhe</t>
  </si>
  <si>
    <t>A562400</t>
  </si>
  <si>
    <t>57: Wohnen und Energie</t>
  </si>
  <si>
    <t>A57</t>
  </si>
  <si>
    <t>571: Miete, Hypothekarzinsen, Nebenkosten und Energie des Hauptwohnsitzes</t>
  </si>
  <si>
    <t>A571</t>
  </si>
  <si>
    <t>5711: Nettomiete oder Hypothekarzinsen des Hauptwohnsitzes</t>
  </si>
  <si>
    <t>A5711</t>
  </si>
  <si>
    <t>5711.00: Nettomiete oder Hypothekarzinsen des Hauptwohnsitzes</t>
  </si>
  <si>
    <t>A571100</t>
  </si>
  <si>
    <t>5712: Nebenkosten des Hauptwohnsitzes</t>
  </si>
  <si>
    <t>A5712</t>
  </si>
  <si>
    <t>5712.01: Nebenkosten pauschal des Hauptwohnsitzes</t>
  </si>
  <si>
    <t>A571201</t>
  </si>
  <si>
    <t>extract energy costs</t>
  </si>
  <si>
    <t>5712.02: Kehrichtabfuhrgebühren des Hauptwohnsitzes</t>
  </si>
  <si>
    <t>A571202</t>
  </si>
  <si>
    <t>mx571202</t>
  </si>
  <si>
    <t>convert chf to number of 35 liter waste bags via waste-prices</t>
  </si>
  <si>
    <t>ecoinvent</t>
  </si>
  <si>
    <t>('ecoinvent 3.3 cutoff', '5af7a9958f04d38623a3f9fa554e6786')</t>
  </si>
  <si>
    <t>Only MSWI with fly ash extraction is included in the market (in 2012: 56% to fly ash extraction, with increasing tendency) --&gt; probably fine</t>
  </si>
  <si>
    <t>MAYBE: perform sensitivity analysis with regard to landfilling-process (also included in the waste market) which is too high according to Mélanie</t>
  </si>
  <si>
    <t>5712.03: Abwassergebühren des Hauptwohnsitzes</t>
  </si>
  <si>
    <t>A571203</t>
  </si>
  <si>
    <t>mx571203</t>
  </si>
  <si>
    <t>overwrite by m3 of water</t>
  </si>
  <si>
    <t>5712.04: Wasserzins des Hauptwohnsitzes</t>
  </si>
  <si>
    <t>A571204</t>
  </si>
  <si>
    <t>mx571204</t>
  </si>
  <si>
    <t>convert chf to m3 via water-prices</t>
  </si>
  <si>
    <t>5712.05: Laufende Unterhaltskosten des Hauptwohnsitzes</t>
  </si>
  <si>
    <t>A571205</t>
  </si>
  <si>
    <t>Exiobase</t>
  </si>
  <si>
    <t>ATTENTION: not sure if process is correct --&gt; took a "repair" process (but maybe: construction better) --&gt; revised after phone call with BFS --&gt; other business activities, but still unsure</t>
  </si>
  <si>
    <t>5713: Energie des Hauptwohnsitzes</t>
  </si>
  <si>
    <t>A5713</t>
  </si>
  <si>
    <t>5713.01: Elektrizität des Hauptwohnsitzes</t>
  </si>
  <si>
    <t>A571301</t>
  </si>
  <si>
    <t>mx571301</t>
  </si>
  <si>
    <t>Convert CHF to kWh via electricity_prices</t>
  </si>
  <si>
    <t>ATTENTION: if heat pump: we only consider electricity at the moment --&gt; idea: maybe define threshold to include HP</t>
  </si>
  <si>
    <t>5713.02: Gas und andere Brennstoffe des Hauptwohnsitzes</t>
  </si>
  <si>
    <t>A571302</t>
  </si>
  <si>
    <t>mx571302</t>
  </si>
  <si>
    <t>Convert CHF to MJ lower heating value final energy</t>
  </si>
  <si>
    <t>ATTENTION: maybe instead of heat-mix: use energy carrier according to GWS; District heating is not represented!!!</t>
  </si>
  <si>
    <t>5713.03: Zentralheizung oder Fernwärme des Hauptwohnsitzes</t>
  </si>
  <si>
    <t>A571303</t>
  </si>
  <si>
    <t>mx571303</t>
  </si>
  <si>
    <t>572: Miete, Hypothekarzinsen, Nebenkosten und Energie der Nebenwohnsitze</t>
  </si>
  <si>
    <t>A572</t>
  </si>
  <si>
    <t>5721: Nettomiete und Hypothekarzinsen der Nebenwohnsitze</t>
  </si>
  <si>
    <t>A5721</t>
  </si>
  <si>
    <t>5721.00: Nettomiete und Hypothekarzinsen der Nebenwohnsitze</t>
  </si>
  <si>
    <t>A572100</t>
  </si>
  <si>
    <t>5722: Nebenkosten der Nebenwohnsitze</t>
  </si>
  <si>
    <t>A5722</t>
  </si>
  <si>
    <t>5722.00: Nebenkosten der Nebenwohnsitze</t>
  </si>
  <si>
    <t>A572200</t>
  </si>
  <si>
    <t>Add to Nebenkosten --&gt; same split as for Hauptwohnsitz</t>
  </si>
  <si>
    <t>5723: Energie (Nebenwohnsitze)</t>
  </si>
  <si>
    <t>A5723</t>
  </si>
  <si>
    <t>ATTENTION: the impacts of secondary homes is estimated whiile doing LCA --&gt; there will be a column inserted called mx5723 which contains the environemtal impacts of secondary home expenditures.</t>
  </si>
  <si>
    <t>5723.00: Energie der Nebenwohnsitze</t>
  </si>
  <si>
    <t>A572300</t>
  </si>
  <si>
    <t>Add to Energie --&gt; same split as for Hauptwohnsitz</t>
  </si>
  <si>
    <t>573: Reparaturen und Unterhalt der Wohnung</t>
  </si>
  <si>
    <t>A573</t>
  </si>
  <si>
    <t>Not 100% sure about process --&gt; took construction</t>
  </si>
  <si>
    <t>5730: Reparaturen und Unterhalt der Wohnung</t>
  </si>
  <si>
    <t>A5730</t>
  </si>
  <si>
    <t>5730.01: Baumaterial für selbst durchgeführte Reparaturen</t>
  </si>
  <si>
    <t>A573001</t>
  </si>
  <si>
    <t>5730.02: Reparaturen durch Dritte</t>
  </si>
  <si>
    <t>A573002</t>
  </si>
  <si>
    <t>58: Wohnungseinrichtung und laufende Haushaltsführung</t>
  </si>
  <si>
    <t>A58</t>
  </si>
  <si>
    <t>581: Möbel, Dekoration und Bodenbeläge, inkl. Reparaturen</t>
  </si>
  <si>
    <t>A581</t>
  </si>
  <si>
    <t>"Bodenbeläge" not explicitly considered --&gt; according to UN-ISIC: would be either "Textiles" for "Teppiche" or "Wood products" for other floor coverings; "Reparaturen" also not considered</t>
  </si>
  <si>
    <t>ATTENTION: how about lifetime of furniture?</t>
  </si>
  <si>
    <t>5810: Möbel, Dekoration und Bodenbeläge, inkl. Reparaturen</t>
  </si>
  <si>
    <t>A5810</t>
  </si>
  <si>
    <t>5810.01: Möbel für Wohnzimmer oder Büro</t>
  </si>
  <si>
    <t>A581001</t>
  </si>
  <si>
    <t>5810.02: Möbel für Schlafzimmer oder Kinderzimmer</t>
  </si>
  <si>
    <t>A581002</t>
  </si>
  <si>
    <t>5810.03: Möbel für Küche, Badzimmer, Garten und andere Räume</t>
  </si>
  <si>
    <t>A581003</t>
  </si>
  <si>
    <t>5810.04: Einrichtungszubehör und Kunstwerke</t>
  </si>
  <si>
    <t>A581004</t>
  </si>
  <si>
    <t>5810.05: Teppiche und andere Bodenbeläge</t>
  </si>
  <si>
    <t>A581005</t>
  </si>
  <si>
    <t>582: Haushaltswäsche und Heimtextilien</t>
  </si>
  <si>
    <t>A582</t>
  </si>
  <si>
    <t>5820: Haushaltswäsche und Heimtextilien</t>
  </si>
  <si>
    <t>A5820</t>
  </si>
  <si>
    <t>5820.01: Matratzen, Duvets und Kissen</t>
  </si>
  <si>
    <t>A582001</t>
  </si>
  <si>
    <t>5820.02: Decken, Bettwäsche, andere Haushaltswäsche und -textilien</t>
  </si>
  <si>
    <t>A582002</t>
  </si>
  <si>
    <t>5820.03: Wandbehänge, Vorhänge, Möbelbezugsstoffe und Zubehör</t>
  </si>
  <si>
    <t>A582003</t>
  </si>
  <si>
    <t>583: Haushalts- und Küchengeräte</t>
  </si>
  <si>
    <t>A583</t>
  </si>
  <si>
    <t>5831: Haushaltgeräte</t>
  </si>
  <si>
    <t>A5831</t>
  </si>
  <si>
    <t>5831.01: Kühlschränke, Geschirrspülmaschinen, Waschmaschinen und Wäschetrockner</t>
  </si>
  <si>
    <t>A583101</t>
  </si>
  <si>
    <t xml:space="preserve">Process "Machinery &amp; equipment" was chosen according to description on unstats.un.org (ISIC 3.1); BUT ATTENTION: if ISIC 4 applies (description point to 3.1), then it would be "electrical equipment", which is probably rather approximated by "electrical machinery &amp; apparatus" </t>
  </si>
  <si>
    <t>5831.02: Kochherde, Grills, Heiz- und Raumpflegegeräte</t>
  </si>
  <si>
    <t>A583102</t>
  </si>
  <si>
    <t>5831.03: Kleine elektrische Haushaltsgeräte</t>
  </si>
  <si>
    <t>A583103</t>
  </si>
  <si>
    <t>5831.04: Reparaturen von Haushaltsgeräten</t>
  </si>
  <si>
    <t>A583104</t>
  </si>
  <si>
    <t>5832: Küchen- und Kochgeräte</t>
  </si>
  <si>
    <t>A5832</t>
  </si>
  <si>
    <t>5832.01: Glaswaren, Geschirr</t>
  </si>
  <si>
    <t>A583201</t>
  </si>
  <si>
    <t>ATTENTION: simple average of ceramic goods and glass products; BTW: according to UN-ISIC: the ceramic process should be called "manufacture of other porcelain &amp; ceramic goods" and belongs to "manufacture of other non-metallic goods", but this is not available in exiobase</t>
  </si>
  <si>
    <t>5832.02: Besteck</t>
  </si>
  <si>
    <t>A583202</t>
  </si>
  <si>
    <t>Process "fabricated metal products" chosen according to description on unstats.un.org</t>
  </si>
  <si>
    <t>5832.03: Küchen- und Kochgeräte</t>
  </si>
  <si>
    <t>A583203</t>
  </si>
  <si>
    <t>5832.04: Anderes Zubehör für die Haushaltsführung</t>
  </si>
  <si>
    <t>A583204</t>
  </si>
  <si>
    <t>not quite sure if  "fabricated metal products" is best proxy here, but it covers a lot of tools, etc for domestic use</t>
  </si>
  <si>
    <t>584: Werkzeuge für Haus und Garten</t>
  </si>
  <si>
    <t>A584</t>
  </si>
  <si>
    <t>5841: Werkzeuge und Zubehör ohne Motor für Haus und Garten</t>
  </si>
  <si>
    <t>A5841</t>
  </si>
  <si>
    <t>5841.01: Kleinmaterial und Zubehör für den Unterhalt von Haus und Garten</t>
  </si>
  <si>
    <t>A584101</t>
  </si>
  <si>
    <t>5841.02: Werkzeuge ohne Motor für Haus und Garten</t>
  </si>
  <si>
    <t>A584102</t>
  </si>
  <si>
    <t>5842: Maschinen mit Motor für Haus und Garten</t>
  </si>
  <si>
    <t>A5842</t>
  </si>
  <si>
    <t>Process "Machinery &amp; Equipment" chosen according to description on unstats.un.org</t>
  </si>
  <si>
    <t>5842.00: Maschinen mit Motor für Haus und Garten</t>
  </si>
  <si>
    <t>A584200</t>
  </si>
  <si>
    <t>585: Laufende Haushaltsführung</t>
  </si>
  <si>
    <t>A585</t>
  </si>
  <si>
    <t>5851: Nicht dauerhafte Haushaltsartikel</t>
  </si>
  <si>
    <t>A5851</t>
  </si>
  <si>
    <t>5851.01: Wasch- und Reinigungsmittel</t>
  </si>
  <si>
    <t>A585101</t>
  </si>
  <si>
    <t>Process "chemicals nec" chosen according to description on unstats.un.org</t>
  </si>
  <si>
    <t>5851.02: Reinigungsmaterial</t>
  </si>
  <si>
    <t>A585102</t>
  </si>
  <si>
    <t>Process "manufacture nec" chosen according to description on unstats.un.org</t>
  </si>
  <si>
    <t>5851.03: Abfallsäcke ohne Gebühren, aus Plastik oder Papier</t>
  </si>
  <si>
    <t>A585103</t>
  </si>
  <si>
    <t>ATTENTION: simple average for rubber and paper! BUT: processes are adequate according to ISIC</t>
  </si>
  <si>
    <t>5851.04: Sonstige nicht dauerhafte Haushaltsartikel</t>
  </si>
  <si>
    <t>A585104</t>
  </si>
  <si>
    <t>ATTENTION: no LCA-data found!!!! --&gt; as proxy: retail trade</t>
  </si>
  <si>
    <t>5852: Häusliche Dienste</t>
  </si>
  <si>
    <t>A5852</t>
  </si>
  <si>
    <t>5852.00: Häusliche Dienste</t>
  </si>
  <si>
    <t>A585200</t>
  </si>
  <si>
    <t>Process "Other business activities" chosen according to description on unstats.un.org</t>
  </si>
  <si>
    <t>61: Gesundheitsausgaben</t>
  </si>
  <si>
    <t>A61</t>
  </si>
  <si>
    <t>611: Pharmazeutische Produkte, Sanitätsmaterial und medizinische Geräte</t>
  </si>
  <si>
    <t>A611</t>
  </si>
  <si>
    <t>6110: Pharmazeutische Produkte, Sanitätsmaterial und medizinische Geräte</t>
  </si>
  <si>
    <t>A6110</t>
  </si>
  <si>
    <t>6110.01: Medikamente</t>
  </si>
  <si>
    <t>A611001</t>
  </si>
  <si>
    <t>Process "Chemicals nec" chosen according to description on unstats.un.org</t>
  </si>
  <si>
    <t>6110.02: Brillen und Kontaktlinsen</t>
  </si>
  <si>
    <t>A611002</t>
  </si>
  <si>
    <t>Process "Manufacture of medical and optical instruments" chosen according to description on unstats.un.org</t>
  </si>
  <si>
    <t>6110.03: Sanitätsmaterial, therapeutische Geräte und Material</t>
  </si>
  <si>
    <t>A611003</t>
  </si>
  <si>
    <t>ATTENTION: very simple average between "Chemicals nec" and "Medical and optical instruments": according to ISIC, both processes are possible, share unknown (simple assumption: 50:50) not clear if this process should also include paper, plastic or textile processes...</t>
  </si>
  <si>
    <t>612: Arztleistungen und Dienstleistungen der Spitäler</t>
  </si>
  <si>
    <t>A612</t>
  </si>
  <si>
    <t>6120: Arztleistungen und Dienstleistungen der Spitäler</t>
  </si>
  <si>
    <t>A6120</t>
  </si>
  <si>
    <t>6120.01: Arztleistungen</t>
  </si>
  <si>
    <t>A612001</t>
  </si>
  <si>
    <t>6120.02: Zahnarztleistungen</t>
  </si>
  <si>
    <t>A612002</t>
  </si>
  <si>
    <t>6120.03: Medizinische Labors und Röntgeninstitute</t>
  </si>
  <si>
    <t>A612003</t>
  </si>
  <si>
    <t>6120.04: Dienstleistungen der Spitäler</t>
  </si>
  <si>
    <t>A612004</t>
  </si>
  <si>
    <t>6120.05: Andere ambulante medizinische Dienstleistungen</t>
  </si>
  <si>
    <t>A612005</t>
  </si>
  <si>
    <t>62: Verkehr</t>
  </si>
  <si>
    <t>A62</t>
  </si>
  <si>
    <t>621: Kauf und Betrieb von Personenfahrzeugen</t>
  </si>
  <si>
    <t>A621</t>
  </si>
  <si>
    <t>6211: Autos</t>
  </si>
  <si>
    <t>A6211</t>
  </si>
  <si>
    <t>Manufacture of cars is included in the LCA-process of driving a car</t>
  </si>
  <si>
    <t>6211.01: Neue Autos</t>
  </si>
  <si>
    <t>A621101</t>
  </si>
  <si>
    <t>6211.02: Occasionsautos</t>
  </si>
  <si>
    <t>A621102</t>
  </si>
  <si>
    <t>6212: Motorräder, Motorroller und Mopeds</t>
  </si>
  <si>
    <t>A6212</t>
  </si>
  <si>
    <t>ATTENTION: we do not have LCA-data for motorbikes available, so petrol bought is allocated to cars</t>
  </si>
  <si>
    <t>6212.00: Motorräder, Motorroller und Mopeds</t>
  </si>
  <si>
    <t>A621200</t>
  </si>
  <si>
    <t>6213: Fahrräder</t>
  </si>
  <si>
    <t>A6213</t>
  </si>
  <si>
    <t>Simple Microcensus-Model</t>
  </si>
  <si>
    <t>Manufacture of bikes is included in the LCA-process of driving a bike; For the LCA we will insert a new column called mx6213 for the demand of bikes</t>
  </si>
  <si>
    <t>6213.00: Fahrräder</t>
  </si>
  <si>
    <t>A621300</t>
  </si>
  <si>
    <t>Manufacture of bikes is included in the LCA-process of driving a bike</t>
  </si>
  <si>
    <t>6214: Zubehör und Ersatzteile für Fahrzeuge</t>
  </si>
  <si>
    <t>A6214</t>
  </si>
  <si>
    <t>Included in the LCA-process of driving a car/bike</t>
  </si>
  <si>
    <t>6214.01: Zubehör und Ersatzteile für motorisierte Fahrzeuge</t>
  </si>
  <si>
    <t>A621401</t>
  </si>
  <si>
    <t>6214.02: Zubehör und Ersatzteile für nicht-motorisierte Fahrzeuge</t>
  </si>
  <si>
    <t>A621402</t>
  </si>
  <si>
    <t>6215: Treibstoffe und Schmiermittel</t>
  </si>
  <si>
    <t>A6215</t>
  </si>
  <si>
    <t>M6215a</t>
  </si>
  <si>
    <t>6215.01: Benzin</t>
  </si>
  <si>
    <t>A621501</t>
  </si>
  <si>
    <t>M621501</t>
  </si>
  <si>
    <t>conversion from liters to vkm according to ecoinvent; shares of petrol-car-activities: default is Switzerland 2013 (Fahrzeugbestand acc. to BFS), but goal is to include cantonal fleets for all HH</t>
  </si>
  <si>
    <t>ATTENTION: think again about vkm vs. pkm</t>
  </si>
  <si>
    <t>6215.02: Diesel</t>
  </si>
  <si>
    <t>A621502</t>
  </si>
  <si>
    <t>M621502</t>
  </si>
  <si>
    <t>conversion from liters to vkm according to ecoinvent; shares of diesel-car-activities: default is Switzerland 2013 (Fahrzeugbestand acc. to BFS), but goal is to include cantonal fleets for all HH</t>
  </si>
  <si>
    <t>6215.03: Schmiermittel und andere Pflegemittel für Fahrzeuge</t>
  </si>
  <si>
    <t>A621503</t>
  </si>
  <si>
    <t>6216: Service und Reparaturen an Fahrzeugen</t>
  </si>
  <si>
    <t>A6216</t>
  </si>
  <si>
    <t>6216.00: Service und Reparaturen an Fahrzeugen</t>
  </si>
  <si>
    <t>A621600</t>
  </si>
  <si>
    <t>6217: Übrige Dienstleistungen im Bereich Personenfahrzeuge</t>
  </si>
  <si>
    <t>A6217</t>
  </si>
  <si>
    <t>No environmental impacts expected</t>
  </si>
  <si>
    <t>6217.01: Miete von Garagen und Einstellplätzen</t>
  </si>
  <si>
    <t>A621701</t>
  </si>
  <si>
    <t>6217.02: Parkieren</t>
  </si>
  <si>
    <t>A621702</t>
  </si>
  <si>
    <t>6217.03: Leasing von Fahrzeugen</t>
  </si>
  <si>
    <t>A621703</t>
  </si>
  <si>
    <t>6217.04: Autobahnvignetten Schweiz</t>
  </si>
  <si>
    <t>A621704</t>
  </si>
  <si>
    <t>6217.05: Übrige Dienstleistungen (Fahrzeugmiete usw.)</t>
  </si>
  <si>
    <t>A621705</t>
  </si>
  <si>
    <t>622: Verkehrsdienstleistungen</t>
  </si>
  <si>
    <t>A622</t>
  </si>
  <si>
    <t>6221: Beförderung von Personen auf Schienen</t>
  </si>
  <si>
    <t>A6221</t>
  </si>
  <si>
    <t>6221.01: Zug, Billette oder Streckenabonnemente</t>
  </si>
  <si>
    <t>A622101</t>
  </si>
  <si>
    <t>ATTENTION: for this category we will insert a mx-attribute later on with the demand estimated by simple microcensus-model --&gt; will contain all pkm for train transport; Shares between long-distance, urban and regional trains according to ÖV-statistics by BFS; BUT ATTENTION: urban and regional trains: same split assumed</t>
  </si>
  <si>
    <t>6221.02: Tram, Billette oder Streckenabonnemente</t>
  </si>
  <si>
    <t>A622102</t>
  </si>
  <si>
    <t>ATTENTION: for this category we will insert a mx-attribute later on with the demand estimated by simple microcensus-model --&gt; will contain all pkm for urban transport; Shares between tram, regular bus and trolley-bus according to ÖV-statistics by BFS</t>
  </si>
  <si>
    <t>6222: Beförderung von Personen auf Strassen</t>
  </si>
  <si>
    <t>A6222</t>
  </si>
  <si>
    <t>6222.01: Bus, Billette oder Streckenabonnemente</t>
  </si>
  <si>
    <t>A622201</t>
  </si>
  <si>
    <t>ATTENTION: for this category we will insert a mx-attribute later on with the demand estimated by simple microcensus-model --&gt; will contain all pkm for postauto transport (coaches);</t>
  </si>
  <si>
    <t>6222.02: Taxifahrten</t>
  </si>
  <si>
    <t>A622202</t>
  </si>
  <si>
    <t>ATTENTION: maybe change to a ecoinvent-process</t>
  </si>
  <si>
    <t>6223: Beförderung von Personen mit Flugzeugen</t>
  </si>
  <si>
    <t>A6223</t>
  </si>
  <si>
    <t>6223.00: Flugzeug, Billette</t>
  </si>
  <si>
    <t>A622300</t>
  </si>
  <si>
    <t>exiobase</t>
  </si>
  <si>
    <t>ATTENTION: maybe change to ecoinvent-process and ATTENTION: not clear if freight transport is also included in air transport (or how it is split) --&gt; yes it is included</t>
  </si>
  <si>
    <t>6224: Beförderung von Personen auf Wasserwegen</t>
  </si>
  <si>
    <t>A6224</t>
  </si>
  <si>
    <t>ATTENTION: maybe change to ecoinvent-process and ATTENTION: not clear if freight transport is also included in water transport (or how it is split) --&gt; yes it is included</t>
  </si>
  <si>
    <t>6224.00: Schiff, Billette oder Streckenabonnemente</t>
  </si>
  <si>
    <t>A622400</t>
  </si>
  <si>
    <t>6225: Kombinierte Transportmittel</t>
  </si>
  <si>
    <t>A6225</t>
  </si>
  <si>
    <t>Environmental impacts are considered by above categories which will be filled by results of the simple microcensus-model</t>
  </si>
  <si>
    <t>6225.01: Generalabonnemente und Tageskarten SBB</t>
  </si>
  <si>
    <t>A622501</t>
  </si>
  <si>
    <t>6225.02: Halbtaxabonnemente SBB</t>
  </si>
  <si>
    <t>A622502</t>
  </si>
  <si>
    <t>6225.03: Billette für regionalen oder städtischen Verkehrsverbund</t>
  </si>
  <si>
    <t>A622503</t>
  </si>
  <si>
    <t>6225.04: Abonnemente für regionalen oder städtischen Verkehrsverbund</t>
  </si>
  <si>
    <t>A622504</t>
  </si>
  <si>
    <t>6226: Weitere Verkehrsdienstleistungen</t>
  </si>
  <si>
    <t>A6226</t>
  </si>
  <si>
    <t>6226.00: Andere Personen- oder Warentransporte ohne Skilift</t>
  </si>
  <si>
    <t>A622600</t>
  </si>
  <si>
    <t>63: Nachrichtenübermittlung</t>
  </si>
  <si>
    <t>A63</t>
  </si>
  <si>
    <t>631: Posttaxen</t>
  </si>
  <si>
    <t>A631</t>
  </si>
  <si>
    <t>6310: Posttaxen</t>
  </si>
  <si>
    <t>A6310</t>
  </si>
  <si>
    <t>6310.00: Posttaxen</t>
  </si>
  <si>
    <t>A631000</t>
  </si>
  <si>
    <t>632: Apparate und Dienstleistungen für Telekommunikation</t>
  </si>
  <si>
    <t>A632</t>
  </si>
  <si>
    <t>6321: Kauf und Miete von Telefonapparaten und Faxgeräten</t>
  </si>
  <si>
    <t>A6321</t>
  </si>
  <si>
    <t>6321.00: Kauf und Miete von Telefonapparaten und Faxgeräten</t>
  </si>
  <si>
    <t>A632100</t>
  </si>
  <si>
    <t>6322: Festnetztelefonie</t>
  </si>
  <si>
    <t>A6322</t>
  </si>
  <si>
    <t>Similar problem as for mobility: an Abo does not allow for investigating how much telecommunications is used</t>
  </si>
  <si>
    <t>6322.01: Festnetz: Abonnemente und Anschlussgebühren</t>
  </si>
  <si>
    <t>A632201</t>
  </si>
  <si>
    <t>6322.02: Festnetz: Gesprächsgebühren</t>
  </si>
  <si>
    <t>A632202</t>
  </si>
  <si>
    <t>6322.03: Festnetz: Gebühren fürs Internet (ohne Internetabo)</t>
  </si>
  <si>
    <t>A632203</t>
  </si>
  <si>
    <t>6322.04: Festnetz: Pauschalbetrag für Abonnement und Gesprächsgebühren</t>
  </si>
  <si>
    <t>A632204</t>
  </si>
  <si>
    <t>6323: Mobiltelefonie</t>
  </si>
  <si>
    <t>A6323</t>
  </si>
  <si>
    <t>6323.01: Mobiltelefonie: Abonnemente</t>
  </si>
  <si>
    <t>A632301</t>
  </si>
  <si>
    <t>6323.02: Mobiltelefonie: Gesprächs- und Internetgebühren</t>
  </si>
  <si>
    <t>A632302</t>
  </si>
  <si>
    <t>6323.03: Mobiltelefonie: Pauschalbetrag für Abonnement und Gesprächsgebühren</t>
  </si>
  <si>
    <t>A632303</t>
  </si>
  <si>
    <t>6324: Dienstleistungen des Internetproviders</t>
  </si>
  <si>
    <t>A6324</t>
  </si>
  <si>
    <t>6324.01: Internetprovider: Dienstleistungen durch TV-Kabelnetz</t>
  </si>
  <si>
    <t>A632401</t>
  </si>
  <si>
    <t>6324.02: Internetprovider: Andere Dienstleistungen</t>
  </si>
  <si>
    <t>A632402</t>
  </si>
  <si>
    <t>66: Unterhaltung, Erholung und Kultur</t>
  </si>
  <si>
    <t>A66</t>
  </si>
  <si>
    <t>661: Audiovisuelle-, Foto- und EDV-Ausrüstung und Zubehör</t>
  </si>
  <si>
    <t>A661</t>
  </si>
  <si>
    <t>6611: Radios, Audio-, Fernseh- und Videogeräte</t>
  </si>
  <si>
    <t>A6611</t>
  </si>
  <si>
    <t>6611.00: Radios, Audio-, Fernseh- und Videogeräte</t>
  </si>
  <si>
    <t>A661100</t>
  </si>
  <si>
    <t>6612: Foto- und Filmausrüstungen, optische Instrumente</t>
  </si>
  <si>
    <t>A6612</t>
  </si>
  <si>
    <t>6612.00: Foto- und Filmausrüstungen, optische Instrumente</t>
  </si>
  <si>
    <t>A661200</t>
  </si>
  <si>
    <t>"optical instruments" is the correct proxy for photography and optical instruments, but "manufacture of television, etc." would be correct for video cameras</t>
  </si>
  <si>
    <t>6613: Computer, Büromaschinen und andere Peripheriegeräte</t>
  </si>
  <si>
    <t>A6613</t>
  </si>
  <si>
    <t>6613.01: Computer</t>
  </si>
  <si>
    <t>A661301</t>
  </si>
  <si>
    <t>Computers &amp; printers are available in ecoinvent --&gt; therefore, we decided to compute environmental impacts based on the "Konsumgüter" and considering a lifetime of the devices</t>
  </si>
  <si>
    <t>6613.02: Drucker, elektronische Agenden und anderes Informatikzubehör</t>
  </si>
  <si>
    <t>A661302</t>
  </si>
  <si>
    <t>6614: Tonträger, Datenträger, Videokassetten und Filme</t>
  </si>
  <si>
    <t>A6614</t>
  </si>
  <si>
    <t>Not quite sure if "publishing, printing &amp; reproduction of recorded media" is the best proxy</t>
  </si>
  <si>
    <t>6614.01: Musiktonträger, unbespielt oder bespielt</t>
  </si>
  <si>
    <t>A661401</t>
  </si>
  <si>
    <t>6614.02: DVD und VHS, unbespielt oder bespielt</t>
  </si>
  <si>
    <t>A661402</t>
  </si>
  <si>
    <t>6614.03: Multimediadatenträger, unbespielt oder bespielt</t>
  </si>
  <si>
    <t>A661403</t>
  </si>
  <si>
    <t>662: Weitere Ausstattung und Artikel für Unterhaltungszwecke</t>
  </si>
  <si>
    <t>A662</t>
  </si>
  <si>
    <t>6621: Dauerhafte Güter für Freizeit und Sport</t>
  </si>
  <si>
    <t>A6621</t>
  </si>
  <si>
    <t xml:space="preserve">Very difficult category! musical instruments, fitness equipment, billiard and pingpong tables are covered by "furniture", aircrafts and boats are covered by "manufacture of other transport" and motorhomes and golf carts are covered by "motor vehicles" --&gt; ATTENTION: we assumed same shares for all of these three exiobase-activities </t>
  </si>
  <si>
    <t>6621.00: Dauerhafte Güter für Freizeit und Sport</t>
  </si>
  <si>
    <t>A662100</t>
  </si>
  <si>
    <t>6622: Spielzeug, Gesellschaftsspiele und Zeitvertreib</t>
  </si>
  <si>
    <t>A6622</t>
  </si>
  <si>
    <t>6622.01: Spielzeuge</t>
  </si>
  <si>
    <t>A662201</t>
  </si>
  <si>
    <t>6622.02: Gesellschaftsspiele</t>
  </si>
  <si>
    <t>A662202</t>
  </si>
  <si>
    <t>6622.03: Elektronische oder elektrische Spiele</t>
  </si>
  <si>
    <t>A662203</t>
  </si>
  <si>
    <t>6622.04: Sammlungen und sonstige Waren für Unterhaltungszwecke</t>
  </si>
  <si>
    <t>A662204</t>
  </si>
  <si>
    <t>6623: Sport- und Campingartikel sowie Zubehör</t>
  </si>
  <si>
    <t>A6623</t>
  </si>
  <si>
    <t>6623.01: Wintersportartikel</t>
  </si>
  <si>
    <t>A662301</t>
  </si>
  <si>
    <t>6623.02: Andere Sportartikel</t>
  </si>
  <si>
    <t>A662302</t>
  </si>
  <si>
    <t>6623.03: Camping- und nichtsportliche Freizeitartikel</t>
  </si>
  <si>
    <t>A662303</t>
  </si>
  <si>
    <t>6624: Pflanzen und nicht dauerhafte Güter für die Gartenpflege</t>
  </si>
  <si>
    <t>A6624</t>
  </si>
  <si>
    <t>Not quite sure if "cultivation of crops nec" is the best proxy; according to un-stats-description, the "Growing of crops; market gardening; horticulture" would be correct -&gt; after first results we decided to not model this category since with cultivation of crops nec, we obviously introduce a large land use impact in ReCiPe (but almost no impact for IPCC -&gt; so one wrong, the other no influence)</t>
  </si>
  <si>
    <t>6624.00: Pflanzen und nicht dauerhafte Güter für die Gartenpflege</t>
  </si>
  <si>
    <t>A662400</t>
  </si>
  <si>
    <t>6625: Haustiere und Produkte für deren Haltung</t>
  </si>
  <si>
    <t>A6625</t>
  </si>
  <si>
    <t>6625.01: Haustiere und Produkte für deren Haltung</t>
  </si>
  <si>
    <t>A662501</t>
  </si>
  <si>
    <t>"Processing of food" was chosen according to un-stats-description to cover animal food products; ATTENTION: ISIC names this category "Manufacture of prepared animal feeds" which belongs to "Manufacture of food and beverages"; ATTENTION: the animal itself is not accounted for!</t>
  </si>
  <si>
    <t>6625.02: Tierarztleistungen und übrige Dienstleistungen für Haustiere</t>
  </si>
  <si>
    <t>A662502</t>
  </si>
  <si>
    <t xml:space="preserve">"Health" was chosen according to un-stats-description to cover veterinary services, BUT: other pet care services would be covered by "Other service activities" </t>
  </si>
  <si>
    <t>663: Dienstleistungen für Sport, Erholung und Kultur</t>
  </si>
  <si>
    <t>A663</t>
  </si>
  <si>
    <t>6631: Dienstleistungen für Sport und Erholung</t>
  </si>
  <si>
    <t>A6631</t>
  </si>
  <si>
    <t>6631.01: Eintritte für Sportveranstaltungen</t>
  </si>
  <si>
    <t>A663101</t>
  </si>
  <si>
    <t>6631.02: Dienstleistungen von Sport- und Freizeitanlagen, ohne Skilifte</t>
  </si>
  <si>
    <t>A663102</t>
  </si>
  <si>
    <t>6631.03: Billette und Abonnemente für Seilbahnen, inklusiv Skilifte</t>
  </si>
  <si>
    <t>A663103</t>
  </si>
  <si>
    <t>Not quite sure if "other transport" is the best proxy (according to ISIC rev 4, it would be fine)</t>
  </si>
  <si>
    <t>6631.04: Miete von Sport- und Freizeitartikeln</t>
  </si>
  <si>
    <t>A663104</t>
  </si>
  <si>
    <t>6631.05: Sport- und Bastelkurse</t>
  </si>
  <si>
    <t>A663105</t>
  </si>
  <si>
    <t>6631.06: Musik- und Tanzkurse</t>
  </si>
  <si>
    <t>A663106</t>
  </si>
  <si>
    <t>6631.07: Beiträge an Sportclubs oder -vereine</t>
  </si>
  <si>
    <t>A663107</t>
  </si>
  <si>
    <t>Quite sure that this is correct, but maybe also "activities of membership organizations"</t>
  </si>
  <si>
    <t>6631.08: Beiträge an Freizeitvereine</t>
  </si>
  <si>
    <t>A663108</t>
  </si>
  <si>
    <t>6631.09: Andere Kurse im Freizeitbereich</t>
  </si>
  <si>
    <t>A663109</t>
  </si>
  <si>
    <t>6632: Kulturelle Dienstleistungen</t>
  </si>
  <si>
    <t>A6632</t>
  </si>
  <si>
    <t>6632.01: Theater und Konzerte</t>
  </si>
  <si>
    <t>A663201</t>
  </si>
  <si>
    <t>6632.02: Kino</t>
  </si>
  <si>
    <t>A663202</t>
  </si>
  <si>
    <t>6632.03: Museen, Ausstellungen, Bibliotheken, zoologische Gärten u.ä.</t>
  </si>
  <si>
    <t>A663203</t>
  </si>
  <si>
    <t>6632.04: Radio- und Fernsehkonzession</t>
  </si>
  <si>
    <t>A663204</t>
  </si>
  <si>
    <t>6632.05: Abonnemente für Privatfernsehen</t>
  </si>
  <si>
    <t>A663205</t>
  </si>
  <si>
    <t>6632.06: Abonnemente für Kabelfernsehen</t>
  </si>
  <si>
    <t>A663206</t>
  </si>
  <si>
    <t>6632.07: Miete von Geräten und von DVDs und CDs</t>
  </si>
  <si>
    <t>A663207</t>
  </si>
  <si>
    <t>6632.08: Beiträge an kulturelle Vereinigungen</t>
  </si>
  <si>
    <t>A663208</t>
  </si>
  <si>
    <t>6632.09: Sonstige Dienstleistungen im Unterhaltungs- und Kulturbereich</t>
  </si>
  <si>
    <t>A663209</t>
  </si>
  <si>
    <t>6633: Spieleinsätze</t>
  </si>
  <si>
    <t>A6633</t>
  </si>
  <si>
    <t>6633.00: Spieleinsätze (Lotto und andere Spiele)</t>
  </si>
  <si>
    <t>A663300</t>
  </si>
  <si>
    <t>664: Bücher, Presseerzeugnisse und Papeteriewaren</t>
  </si>
  <si>
    <t>A664</t>
  </si>
  <si>
    <t>6641: Bücher und Broschüren</t>
  </si>
  <si>
    <t>A6641</t>
  </si>
  <si>
    <t>6641.00: Bücher und Broschüren</t>
  </si>
  <si>
    <t>A664100</t>
  </si>
  <si>
    <t>6642: Zeitungen und Zeitschriften</t>
  </si>
  <si>
    <t>A6642</t>
  </si>
  <si>
    <t>Swiss production is chosen; freight-train transportation is included by upscaling information in RER-market-activity</t>
  </si>
  <si>
    <t>ATTENTION: lorry-transport (which is important for RER-market activity) is not considered due to lack of data; "Abos" bias the real amount of newspaper consumed; "Gratis-Zeitungen" are not considered!</t>
  </si>
  <si>
    <t>6642.01: Zeitungen und Zeitschriften, Einzelausgaben</t>
  </si>
  <si>
    <t>A664201</t>
  </si>
  <si>
    <t>6642.02: Zeitungen und Zeitschriften, Abonnemente</t>
  </si>
  <si>
    <t>A664202</t>
  </si>
  <si>
    <t>6643: Übrige Druckerzeugnisse</t>
  </si>
  <si>
    <t>A6643</t>
  </si>
  <si>
    <t>6643.01: Übrige Druckerzeugnisse</t>
  </si>
  <si>
    <t>A664301</t>
  </si>
  <si>
    <t>6643.02: Schreib- und Zeichenmaterial</t>
  </si>
  <si>
    <t>A664302</t>
  </si>
  <si>
    <t>665: Pauschalreisen</t>
  </si>
  <si>
    <t>A665</t>
  </si>
  <si>
    <t>6650: Pauschalreisen</t>
  </si>
  <si>
    <t>A6650</t>
  </si>
  <si>
    <t>6650.00: Pauschalreisen</t>
  </si>
  <si>
    <t>A665000</t>
  </si>
  <si>
    <t xml:space="preserve"> </t>
  </si>
  <si>
    <t>ATTENTION: according to un-stats-description (from COICOP to CPC to ISIC), we cover this category by "other land transport" and "travel agencies services", we further include "Hotels&amp;Restaurants" --&gt; ATTENTION: all of them same shares AND: flights are not explicitly included!!!!</t>
  </si>
  <si>
    <t>67: Schul- und Ausbildungsgebühren</t>
  </si>
  <si>
    <t>A67</t>
  </si>
  <si>
    <t>In den Übersichtstabellen werden die Posten "A67" und "A68" aggregiert unter "A69" aufgeführt.</t>
  </si>
  <si>
    <t>ATTENTION: only a small part of the whole Swiss education system is directly financed by HH --&gt; most of educational activities are directly covered by the state</t>
  </si>
  <si>
    <t>670: Schul- und Ausbildungsgebühren</t>
  </si>
  <si>
    <t>A670</t>
  </si>
  <si>
    <t>6700: Schul- und Ausbildungsgebühren</t>
  </si>
  <si>
    <t>A6700</t>
  </si>
  <si>
    <t>6700.01: Kindergarten, Primarschule, Real- und Sekundarschule (bis 9. Schuljahr)</t>
  </si>
  <si>
    <t>A670001</t>
  </si>
  <si>
    <t>6700.02: Gymnasium, Berufsmatur, Berufs- und Wirtschaftsschulen, höhere Berufsbildung</t>
  </si>
  <si>
    <t>A670002</t>
  </si>
  <si>
    <t>6700.03: Fachhochschule, Universität, ETH</t>
  </si>
  <si>
    <t>A670003</t>
  </si>
  <si>
    <t>6700.04: Fortbildungskurse</t>
  </si>
  <si>
    <t>A670004</t>
  </si>
  <si>
    <t>68: Andere Waren und Dienstleistungen</t>
  </si>
  <si>
    <t>A68</t>
  </si>
  <si>
    <t>681: Körperpflege</t>
  </si>
  <si>
    <t>A681</t>
  </si>
  <si>
    <t>6811: Apparate und Artikel für die Körperpflege</t>
  </si>
  <si>
    <t>A6811</t>
  </si>
  <si>
    <t>6811.01: Elektrische Apparate für die Körperpflege</t>
  </si>
  <si>
    <t>A681101</t>
  </si>
  <si>
    <t>6811.02: Nichtelektrische Apparate für die Körperpflege</t>
  </si>
  <si>
    <t>A681102</t>
  </si>
  <si>
    <t>6811.03: Nichtdauerhafte Artikel aus Watte und Papier für Körperpflege</t>
  </si>
  <si>
    <t>A681103</t>
  </si>
  <si>
    <t>6811.04: Körperseife und Badezusatz</t>
  </si>
  <si>
    <t>A681104</t>
  </si>
  <si>
    <t>ATTENTION: conversion from CHF to kg is uncertain: is based on a price for weisse Kernseife in the year 1966 and then extrapolated by detailed LIK-data to 2008</t>
  </si>
  <si>
    <t>6811.05: Haarpflegemittel</t>
  </si>
  <si>
    <t>A681105</t>
  </si>
  <si>
    <t>6811.06: Zahnpflegemittel</t>
  </si>
  <si>
    <t>A681106</t>
  </si>
  <si>
    <t>6811.07: Sonstige Körperpflege- und Kosmetikprodukte</t>
  </si>
  <si>
    <t>A681107</t>
  </si>
  <si>
    <t>6812: Coiffeur und Körperpflege</t>
  </si>
  <si>
    <t>A6812</t>
  </si>
  <si>
    <t>6812.00: Coiffeur und Körperpflege</t>
  </si>
  <si>
    <t>A681200</t>
  </si>
  <si>
    <t>682: Persönliche Ausstattung</t>
  </si>
  <si>
    <t>A682</t>
  </si>
  <si>
    <t>6820: Persönliche Ausstattung</t>
  </si>
  <si>
    <t>A6820</t>
  </si>
  <si>
    <t>6820.01: Schmuck und Uhren</t>
  </si>
  <si>
    <t>A682001</t>
  </si>
  <si>
    <t>ATTENTION: proxies used: "manufacture nec" and "manufacture of watches and clocks", both chosen according to un-stats-description --&gt; BUT same shares assumed --&gt; could be improved; AND: for precious metals: also ecoinvent-activity available</t>
  </si>
  <si>
    <t>6820.02: Reise-, Leder- und Babyartikel</t>
  </si>
  <si>
    <t>A682002</t>
  </si>
  <si>
    <t>ATTENTION: again a very difficult category --&gt; at the moment only leather products are covered!</t>
  </si>
  <si>
    <t>6820.03: Übrige persönliche Ausstattung</t>
  </si>
  <si>
    <t>A682003</t>
  </si>
  <si>
    <t>ATTENTION: again a very difficult category --&gt; in fact not possible to cover, but we approximate by "manufacture nec" (see un-stats-description) --&gt; HABE description goes in the direction that this are rather small goods</t>
  </si>
  <si>
    <t>683: Soziale, finanzielle und andere Dienstleistungen</t>
  </si>
  <si>
    <t>A683</t>
  </si>
  <si>
    <t>6831: Soziale Dienstleistungen</t>
  </si>
  <si>
    <t>A6831</t>
  </si>
  <si>
    <t>6831.00: Krippen, Spielgruppen und andere soziale Dienstleistungen</t>
  </si>
  <si>
    <t>A683100</t>
  </si>
  <si>
    <t>6832: Finanzielle Dienstleistungen</t>
  </si>
  <si>
    <t>A6832</t>
  </si>
  <si>
    <t>"Financial intermediation" is probably the best proxy, BUT ATTENTION: it is questionable if money spent in this category reflects the env. impacts of financial intermediation correctly…</t>
  </si>
  <si>
    <t>6832.00: Finanzielle Dienstleistungen</t>
  </si>
  <si>
    <t>A683200</t>
  </si>
  <si>
    <t>6833: Beiträge an Organisationen und Vereine</t>
  </si>
  <si>
    <t>A6833</t>
  </si>
  <si>
    <t>same problem as for "finanzielle Dienstleistungen"</t>
  </si>
  <si>
    <t>6833.01: Beiträge an politische Parteien, Vereinigungen oder Bewegungen</t>
  </si>
  <si>
    <t>A683301</t>
  </si>
  <si>
    <t>6833.02: Beiträge an Gewerkschaften oder Berufsverbände</t>
  </si>
  <si>
    <t>A683302</t>
  </si>
  <si>
    <t>6833.03: Beiträge an religiöse Vereinigungen</t>
  </si>
  <si>
    <t>A683303</t>
  </si>
  <si>
    <t>6833.04: Beiträge an Umweltschutzorganisationen</t>
  </si>
  <si>
    <t>A683304</t>
  </si>
  <si>
    <t>6833.05: Beiträge an andere Vereine</t>
  </si>
  <si>
    <t>A683305</t>
  </si>
  <si>
    <t>6834: Andere Dienstleistungen sowie Verluste aus Vermietung</t>
  </si>
  <si>
    <t>A6834</t>
  </si>
  <si>
    <t>ATTENTION: not clear what "Verluste aus Vermietung" exactly means; we approximate category by "other services", but maybe "other business activities" would be a better proxy! --&gt; After phone call with BFS: other business activities would also be OK, but other services definitely covers part of this category; ATTENTION: there is probably an outlier in the HABE data!!!!</t>
  </si>
  <si>
    <t>6834.00: Andere Diensteistungen sowie Verluste aus Vermietung</t>
  </si>
  <si>
    <t>A683400</t>
  </si>
  <si>
    <t>30: Obligatorische Transferausgaben</t>
  </si>
  <si>
    <t>A30</t>
  </si>
  <si>
    <t>31: Sozialversicherungsbeiträge</t>
  </si>
  <si>
    <t>A31</t>
  </si>
  <si>
    <t>310: Sozialversicherungsbeiträge</t>
  </si>
  <si>
    <t>A310</t>
  </si>
  <si>
    <t>3100: Sozialversicherungsbeiträge</t>
  </si>
  <si>
    <t>A3100</t>
  </si>
  <si>
    <t>3100.01: AHV, IV und EO: Beiträge</t>
  </si>
  <si>
    <t>A310001</t>
  </si>
  <si>
    <t>3100.02: Arbeitslosenversicherungsbeiträge (ALV)</t>
  </si>
  <si>
    <t>A310002</t>
  </si>
  <si>
    <t>3100.03: Nichtberufsunfallversicherungsbeiträge (NBU)</t>
  </si>
  <si>
    <t>A310003</t>
  </si>
  <si>
    <t>3100.04: Pensionskassenbeiträge (BVG)</t>
  </si>
  <si>
    <t>A310004</t>
  </si>
  <si>
    <t>ATTENTION: one HH (maybe self-employed) paid a large amount to PK --&gt; looks like a outlier, but probably isn't</t>
  </si>
  <si>
    <t>3100.05: Andere Sozialversicherungsbeiträge</t>
  </si>
  <si>
    <t>A310005</t>
  </si>
  <si>
    <t>32: Steuern</t>
  </si>
  <si>
    <t>A32</t>
  </si>
  <si>
    <t>320: Steuern</t>
  </si>
  <si>
    <t>A320</t>
  </si>
  <si>
    <t>3200: Steuern</t>
  </si>
  <si>
    <t>A3200</t>
  </si>
  <si>
    <t>3200.01: Quellensteuer</t>
  </si>
  <si>
    <t>A320001</t>
  </si>
  <si>
    <t>3200.02: Direkte Bundessteuer</t>
  </si>
  <si>
    <t>A320002</t>
  </si>
  <si>
    <t>3200.03: Kantonale Einkommens- und Vermögenssteuern</t>
  </si>
  <si>
    <t>A320003</t>
  </si>
  <si>
    <t>3200.04: Kommunale, Kirchen- und andere Einkommens- und Vermögenssteuern</t>
  </si>
  <si>
    <t>A320004</t>
  </si>
  <si>
    <t>33: Krankenkassen: Prämien für die Grundversicherung</t>
  </si>
  <si>
    <t>A33</t>
  </si>
  <si>
    <t>No environmental impacts expected; respectively: the money spent in this category does not reflect the effectively caused environmental impacts by health care!</t>
  </si>
  <si>
    <t>330: Krankenkassen: Prämien für die Grundversicherung</t>
  </si>
  <si>
    <t>A330</t>
  </si>
  <si>
    <t>3300: Krankenkassen: Prämien für die Grundversicherung</t>
  </si>
  <si>
    <t>A3300</t>
  </si>
  <si>
    <t>3300.01: Krankenkassen: Prämien für die Grundversicherung</t>
  </si>
  <si>
    <t>A330001</t>
  </si>
  <si>
    <t>3300.02: Krankenkassen: Prämien für die Unfallversicherung (ohne Berufsunfälle)</t>
  </si>
  <si>
    <t>A330002</t>
  </si>
  <si>
    <t>35: Monetäre Transferausgaben an andere Haushalte</t>
  </si>
  <si>
    <t>A35</t>
  </si>
  <si>
    <t>No environmental impacts expected; respectively: the environmental impacts are caused by the HH receiving this money</t>
  </si>
  <si>
    <t>36: Monetäre Transferausgaben an andere Haushalte</t>
  </si>
  <si>
    <t>A36</t>
  </si>
  <si>
    <t>360: Monetäre Transferausgaben an andere Haushalte</t>
  </si>
  <si>
    <t>A360</t>
  </si>
  <si>
    <t>3600: Bezahlte Alimente und Unterstützungsbeiträge</t>
  </si>
  <si>
    <t>A3600</t>
  </si>
  <si>
    <t>3600.01: Bezahlte Alimente</t>
  </si>
  <si>
    <t>A360001</t>
  </si>
  <si>
    <t>3600.02: Unterstützungsbeiträge an andere private Haushalte</t>
  </si>
  <si>
    <t>A360002</t>
  </si>
  <si>
    <t>ATTENTION: very high amount for one HH --&gt; probably not an outlier, but could disturb pattern recognition</t>
  </si>
  <si>
    <t>3600.03: Regelmässige Geschenke an andere Haushalte</t>
  </si>
  <si>
    <t>A360003</t>
  </si>
  <si>
    <t>40: Übrige Versicherungen, Gebühren und Übertragungen</t>
  </si>
  <si>
    <t>A40</t>
  </si>
  <si>
    <t>41: Krankenkasse: Prämien für Zusatzversicherungen</t>
  </si>
  <si>
    <t>A41</t>
  </si>
  <si>
    <t>410: Krankenkasse: Prämien für Zusatzversicherungen</t>
  </si>
  <si>
    <t>A410</t>
  </si>
  <si>
    <t>4100: Krankenkasse: Prämien für Zusatzversicherungen</t>
  </si>
  <si>
    <t>A4100</t>
  </si>
  <si>
    <t>4100.01: Prämien für die Spitalzusatzversicherung</t>
  </si>
  <si>
    <t>A410001</t>
  </si>
  <si>
    <t>4100.02: Prämien für weitere Zusatzversicherungen</t>
  </si>
  <si>
    <t>A410002</t>
  </si>
  <si>
    <t>42: Übrige Versicherungsprämien</t>
  </si>
  <si>
    <t>A42</t>
  </si>
  <si>
    <t>Questionable if this should be considered for causing environmental impacts</t>
  </si>
  <si>
    <t>420: Übrige Versicherungsprämien</t>
  </si>
  <si>
    <t>A420</t>
  </si>
  <si>
    <t>4201: Prämien für die Haushalts-, Haftpflicht-, Brand- und andere Gebäudeversicherungen</t>
  </si>
  <si>
    <t>A4201</t>
  </si>
  <si>
    <t>4201.01: Prämien für die Hausratsversicherung (Haushaltsversicherung)</t>
  </si>
  <si>
    <t>A420101</t>
  </si>
  <si>
    <t>4201.02: Prämien für die private Haftpflichtversicherung</t>
  </si>
  <si>
    <t>A420102</t>
  </si>
  <si>
    <t>4201.03: Hausrats- und Haftpflichtversicherung: kombinierte Prämie</t>
  </si>
  <si>
    <t>A420103</t>
  </si>
  <si>
    <t>4201.04: Prämien für Brand- und andere Gebäudeversicherungen</t>
  </si>
  <si>
    <t>A420104</t>
  </si>
  <si>
    <t>4202: Prämien für die Fahrzeugversicherung</t>
  </si>
  <si>
    <t>A4202</t>
  </si>
  <si>
    <t>4202.01: Versicherungsprämien für motorisierte Fahrzeuge</t>
  </si>
  <si>
    <t>A420201</t>
  </si>
  <si>
    <t>4202.02: Versicherungsprämien für nicht motorisierte Fahrzeuge</t>
  </si>
  <si>
    <t>A420202</t>
  </si>
  <si>
    <t>4203: Prämien für andere Privatversicherungen</t>
  </si>
  <si>
    <t>A4203</t>
  </si>
  <si>
    <t>4203.01: Prämien für die Rechtsschutzversicherung</t>
  </si>
  <si>
    <t>A420301</t>
  </si>
  <si>
    <t>4203.02: Organisationen mit Versicherungsanteil (Rega, ETI-Schutzbrief usw.): Beiträge</t>
  </si>
  <si>
    <t>A420302</t>
  </si>
  <si>
    <t>4203.03: Prämien für die Reiseversicherung</t>
  </si>
  <si>
    <t>A420303</t>
  </si>
  <si>
    <t>4203.04: Prämien für andere Privatversicherungen</t>
  </si>
  <si>
    <t>A420304</t>
  </si>
  <si>
    <t>43: Gebühren</t>
  </si>
  <si>
    <t>A43</t>
  </si>
  <si>
    <t>Questionable if this should be considered for causing environmental impacts; ATTENTION: not sure if best proxy chosen</t>
  </si>
  <si>
    <t>430: Gebühren</t>
  </si>
  <si>
    <t>A430</t>
  </si>
  <si>
    <t>4300: Gebühren</t>
  </si>
  <si>
    <t>A4300</t>
  </si>
  <si>
    <t>4300.01: Liegenschaftssteuer</t>
  </si>
  <si>
    <t>A430001</t>
  </si>
  <si>
    <t>4300.02: Fahrzeugsteuer</t>
  </si>
  <si>
    <t>A430002</t>
  </si>
  <si>
    <t>4300.03: Militärpflichtersatz</t>
  </si>
  <si>
    <t>A430003</t>
  </si>
  <si>
    <t>4300.04: Bussen</t>
  </si>
  <si>
    <t>A430004</t>
  </si>
  <si>
    <t>4300.05: Gebühren für Dienstleistungen des Staates</t>
  </si>
  <si>
    <t>A430005</t>
  </si>
  <si>
    <t>4300.06: Andere Gebühren</t>
  </si>
  <si>
    <t>A430006</t>
  </si>
  <si>
    <t>44: Spenden, gemachte Geschenke und Einladungen</t>
  </si>
  <si>
    <t>A44</t>
  </si>
  <si>
    <t>441: Spenden</t>
  </si>
  <si>
    <t>A441</t>
  </si>
  <si>
    <t>ATTENTION: not considered, but could maybe covered by "activities by membership organizations" --&gt; after phone call with BFS decided not to consider</t>
  </si>
  <si>
    <t>4410: Spenden</t>
  </si>
  <si>
    <t>A4410</t>
  </si>
  <si>
    <t>4410.00: Bargeldspenden an private Organisationen ohne Erwerbscharakter</t>
  </si>
  <si>
    <t>A441000</t>
  </si>
  <si>
    <t>442: Gemachte Geschenke und Einladungen</t>
  </si>
  <si>
    <t>A442</t>
  </si>
  <si>
    <t>To avoid double-counting, we decided to proceed as follows</t>
  </si>
  <si>
    <t>4421: Verschenkte Nahrungsmittel und alkoholfreie Getränke</t>
  </si>
  <si>
    <t>A4421</t>
  </si>
  <si>
    <t>with these categories: if HH invites: the HH recieving the</t>
  </si>
  <si>
    <t>4421.01: Verschenkte Schokolade und Süsswaren</t>
  </si>
  <si>
    <t>A442101</t>
  </si>
  <si>
    <t>products invitation is responsible for the environmental</t>
  </si>
  <si>
    <t>4421.02: Andere verschenkte Nahrungsmittel und alkoholfreie Getränke</t>
  </si>
  <si>
    <t>A442102</t>
  </si>
  <si>
    <t>impacts, EXCEPT: invitations in the inviting household's</t>
  </si>
  <si>
    <t>4422: Verschenkte alkoholische Getränke und Tabakwaren</t>
  </si>
  <si>
    <t>A4422</t>
  </si>
  <si>
    <t>home are allocated to the inviting houshold.</t>
  </si>
  <si>
    <t>4422.00: Verschenkte alkoholische Getränke und Tabakwaren</t>
  </si>
  <si>
    <t>A442200</t>
  </si>
  <si>
    <t>4423: Gemachte Einladungen in Gaststätten</t>
  </si>
  <si>
    <t>A4423</t>
  </si>
  <si>
    <t>4423.01: Gemachte Einladungen zu Mahlzeiten in Restaurants, Cafés und Bars</t>
  </si>
  <si>
    <t>A442301</t>
  </si>
  <si>
    <t>4423.02: Gemachte Einladungen zu alkoholfreien Getränken in Restaurants, Cafés und Bars</t>
  </si>
  <si>
    <t>A442302</t>
  </si>
  <si>
    <t>4423.03: Gemachte Einladungen zu alkoholischen Getränken in Restaurants, Cafés und Bars</t>
  </si>
  <si>
    <t>A442303</t>
  </si>
  <si>
    <t>4423.04: Gemachte Einladungen zu Mahlzeiten in Selbstbedienungsrestaurants</t>
  </si>
  <si>
    <t>A442304</t>
  </si>
  <si>
    <t>4423.05: Gemachte Einladungen zu alkoholfreien Getränken in Selbstbedienungsrestaurants</t>
  </si>
  <si>
    <t>A442305</t>
  </si>
  <si>
    <t>4423.06: Gemachte Einladungen zu alkoholischen Getränken in Selbstbedienungsrestaurants</t>
  </si>
  <si>
    <t>A442306</t>
  </si>
  <si>
    <t>4423.07: Gemachte Einladungen zu Mahlzeiten in Kantinen</t>
  </si>
  <si>
    <t>A442307</t>
  </si>
  <si>
    <t>4423.08: Gemachte Einladungen zu Getränken in Kantinen</t>
  </si>
  <si>
    <t>A442308</t>
  </si>
  <si>
    <t>4424: Verschenkte Bekleidung und Schuhe</t>
  </si>
  <si>
    <t>A4424</t>
  </si>
  <si>
    <t>4424.01: Verschenkte Kinderbekleidung</t>
  </si>
  <si>
    <t>A442401</t>
  </si>
  <si>
    <t>4424.02: Andere verschenkte Bekleidung (Herren, Damen) und Schuhe</t>
  </si>
  <si>
    <t>A442402</t>
  </si>
  <si>
    <t>4425: Gemachte Geschenke: Wohnungseinrichtung und laufende Haushaltsführung</t>
  </si>
  <si>
    <t>A4425</t>
  </si>
  <si>
    <t>4425.00: Gemachte Geschenke: Wohnungseinrichtung und laufende Haushaltsführung</t>
  </si>
  <si>
    <t>A442500</t>
  </si>
  <si>
    <t>4426: Gemachte Geschenke: Verkehr</t>
  </si>
  <si>
    <t>A4426</t>
  </si>
  <si>
    <t>4426.00: Gemachte Geschenke: Verkehr</t>
  </si>
  <si>
    <t>A442600</t>
  </si>
  <si>
    <t>4427: Gemachte Geschenke: Unterhaltung, Erholung und Kultur</t>
  </si>
  <si>
    <t>A4427</t>
  </si>
  <si>
    <t>4427.01: Verschenkte Spielzeuge und Gesellschaftsspiele</t>
  </si>
  <si>
    <t>A442701</t>
  </si>
  <si>
    <t>4427.02: Verschenkte Pflanzen und nicht dauerhafte Güter für die Gartenpflege</t>
  </si>
  <si>
    <t>A442702</t>
  </si>
  <si>
    <t>4427.03: Verschenkte Bücher und Broschüren</t>
  </si>
  <si>
    <t>A442703</t>
  </si>
  <si>
    <t>4427.04: Verschenkte Zeitungen und Zeitschriften</t>
  </si>
  <si>
    <t>A442704</t>
  </si>
  <si>
    <t>4427.05: Verschenkte übrige Druckerzeugnisse und Schreib- und Zeichenmaterial</t>
  </si>
  <si>
    <t>A442705</t>
  </si>
  <si>
    <t>4427.06: Andere gemachte Geschenke: Unterhaltung, Erholung und Kultur</t>
  </si>
  <si>
    <t>A442706</t>
  </si>
  <si>
    <t>4428: Gemachte Geschenke: andere Waren und Dienstleistungen</t>
  </si>
  <si>
    <t>A4428</t>
  </si>
  <si>
    <t>4428.01: Gemachte Geschenke: Körperpflege</t>
  </si>
  <si>
    <t>A442801</t>
  </si>
  <si>
    <t>4428.02: Gemachte Geschenke: Persönliche Ausstattung</t>
  </si>
  <si>
    <t>A442802</t>
  </si>
  <si>
    <t>4428.03: Andere verschenkte Waren und Dienstleistungen</t>
  </si>
  <si>
    <t>A442803</t>
  </si>
  <si>
    <t>80: Prämien für die Lebensversicherung</t>
  </si>
  <si>
    <t>A80</t>
  </si>
  <si>
    <t>Die Prämien für die Lebensversicherung werden als Teil des Sparbetrages betrachtet.</t>
  </si>
  <si>
    <t>Questionable if this should be considered for causing environmental impacts --&gt; decided not to consider as this is more like "Vermögen"</t>
  </si>
  <si>
    <t>81: Prämien für die Lebensversicherung</t>
  </si>
  <si>
    <t>A81</t>
  </si>
  <si>
    <t>810: Prämien für die Lebensversicherung</t>
  </si>
  <si>
    <t>A810</t>
  </si>
  <si>
    <t>8100: Prämien für die Lebensversicherung</t>
  </si>
  <si>
    <t>A8100</t>
  </si>
  <si>
    <t>8100.01: Prämien für die Säule 3A (gebundene Lebensversicherung)</t>
  </si>
  <si>
    <t>A810001</t>
  </si>
  <si>
    <t>8100.02: Prämien für die Säule 3B (nicht gebundene Lebensversicherung)</t>
  </si>
  <si>
    <t>A810002</t>
  </si>
  <si>
    <t>Konsumgüter</t>
  </si>
  <si>
    <t>Neuwagen</t>
  </si>
  <si>
    <t>AnzahlNeuwagen11</t>
  </si>
  <si>
    <t>cg_nonewcars</t>
  </si>
  <si>
    <t>Considered in the ecoinvent-activities for cars</t>
  </si>
  <si>
    <t>Gebrauchtwagen</t>
  </si>
  <si>
    <t>AnzahlGebrauchtwagen11</t>
  </si>
  <si>
    <t>cg_nousedcars</t>
  </si>
  <si>
    <t>Motorräder</t>
  </si>
  <si>
    <t>AnzahlMotorraeder11</t>
  </si>
  <si>
    <t>cg_nomotorbikes</t>
  </si>
  <si>
    <t>Fahrräder</t>
  </si>
  <si>
    <t>AnzahlFahrraeder11</t>
  </si>
  <si>
    <t>cg_nobicycles</t>
  </si>
  <si>
    <t>Considered in the ecoinvent-activities for bikes</t>
  </si>
  <si>
    <t>Tiefkühler</t>
  </si>
  <si>
    <t>AnzahlTiefkuehler11</t>
  </si>
  <si>
    <t>zur alleinigen Verfügung des Haushalts</t>
  </si>
  <si>
    <t>cg_nofreezers</t>
  </si>
  <si>
    <t>Assumption: expenditures of certain HH-type corresponds to the HH-type-specific lifetime --&gt; env. impacts via EXIOBASE computable</t>
  </si>
  <si>
    <t>Geschirrspüler</t>
  </si>
  <si>
    <t>AnzahlGeschirrspueler11</t>
  </si>
  <si>
    <t>cg_nodishwashers</t>
  </si>
  <si>
    <t>Waschmaschinen (inklusive Kombimaschinen mit Tumbler)</t>
  </si>
  <si>
    <t>AnzahlWaschmaschinen11</t>
  </si>
  <si>
    <t>cg_nowashmachines</t>
  </si>
  <si>
    <t>Tumbler</t>
  </si>
  <si>
    <t>AnzahlWaeschetrockner11</t>
  </si>
  <si>
    <t>cg_nodriers</t>
  </si>
  <si>
    <t>Klassische Fernsehgeräte (Röhrenfernseher)</t>
  </si>
  <si>
    <t>AnzahlRoehrenfernseher11</t>
  </si>
  <si>
    <t>cg_nocrttvs</t>
  </si>
  <si>
    <t>LCD-, Plasma- oder DLP-Fernsehgeräte</t>
  </si>
  <si>
    <t>AnzahlLCDFernseher11</t>
  </si>
  <si>
    <t>cg_nolcdtvs</t>
  </si>
  <si>
    <t>Satellitenempfangsanlagen</t>
  </si>
  <si>
    <t>AnzahlParabolantennen11</t>
  </si>
  <si>
    <t>cg_nosat</t>
  </si>
  <si>
    <t>Videokameras</t>
  </si>
  <si>
    <t>AnzahlVideokameras11</t>
  </si>
  <si>
    <t>cg_nocams</t>
  </si>
  <si>
    <t>Videorecorder</t>
  </si>
  <si>
    <t>AnzahlVideorecorder11</t>
  </si>
  <si>
    <t>cg_novideorecs</t>
  </si>
  <si>
    <t>Spielkonsolen</t>
  </si>
  <si>
    <t>AnzahlSpielkonsolen11</t>
  </si>
  <si>
    <t>cg_novieogames</t>
  </si>
  <si>
    <t>Desktop-Computer</t>
  </si>
  <si>
    <t>AnzahlDesktopComputer11</t>
  </si>
  <si>
    <t>cg_nodesktoppcs</t>
  </si>
  <si>
    <t>ATTENTION: same shares for displays (LCD and CRT) --&gt; according to SimaPro: probably good average, rather on the safe side; same shares; lifetimes considered according to ecoinvent</t>
  </si>
  <si>
    <t>Tragbare Computer</t>
  </si>
  <si>
    <t>AnzahlLaptopComputer11</t>
  </si>
  <si>
    <t>cg_nolaptops</t>
  </si>
  <si>
    <t>ATTENTION: an optical mouse is included; lifetimes according to ecoinvent</t>
  </si>
  <si>
    <t>Drucker (inklusive Multifunktionsdrucker)</t>
  </si>
  <si>
    <t>AnzahlDrucker11</t>
  </si>
  <si>
    <t>cg_noprinters</t>
  </si>
  <si>
    <t>ATTENTION: same shares for colour and b/w printers --&gt; according to SimaPro: anyway almost identical results</t>
  </si>
  <si>
    <t>Mobiltelefone</t>
  </si>
  <si>
    <t>AnzahlMobiltelefone11</t>
  </si>
  <si>
    <t>cg_nomobilephones</t>
  </si>
  <si>
    <t>MP3-Player</t>
  </si>
  <si>
    <t>AnzahlMP3Player11</t>
  </si>
  <si>
    <t>cg_nomp3players</t>
  </si>
  <si>
    <t>GPS-Navigationsgeräte (fürs Auto oder Handheldgeräte)</t>
  </si>
  <si>
    <t>AnzahlGPSGeraete11</t>
  </si>
  <si>
    <t>cg_nogps</t>
  </si>
  <si>
    <t>Generierte Haushaltscharakteristiken</t>
  </si>
  <si>
    <t>Grossregion (Dummy Variable) Genferseeregion</t>
  </si>
  <si>
    <t>char_georegion_ge</t>
  </si>
  <si>
    <t>Grossregion (Dummy Variable) Espace Mittelland</t>
  </si>
  <si>
    <t>char_georegion_mit</t>
  </si>
  <si>
    <t>Grossregion (Dummy Variable) Nordwestschweiz</t>
  </si>
  <si>
    <t>char_georegion_nw</t>
  </si>
  <si>
    <t>Grossregion (Dummy Variable) Ostschweiz</t>
  </si>
  <si>
    <t>char_georegion_ost</t>
  </si>
  <si>
    <t>Grossregion (Dummy Variable) Tessin</t>
  </si>
  <si>
    <t>char_georegion_ti</t>
  </si>
  <si>
    <t>Grossregion (Dummy Variable) Zentralschweiz</t>
  </si>
  <si>
    <t>char_georegion_zen</t>
  </si>
  <si>
    <t>Grossregion (Dummy Variable) Zürich</t>
  </si>
  <si>
    <t>char_georegion_zh</t>
  </si>
  <si>
    <t>Kanton (Dummy Variable) Aargau</t>
  </si>
  <si>
    <t>char_kanton_ag</t>
  </si>
  <si>
    <t>Kanton (Dummy Variable) Bern</t>
  </si>
  <si>
    <t>char_kanton_be</t>
  </si>
  <si>
    <t>Kanton (Dummy Variable) Genf</t>
  </si>
  <si>
    <t>char_kanton_ge</t>
  </si>
  <si>
    <t>Kanton (Dummy Variable) Luzern</t>
  </si>
  <si>
    <t>char_kanton_lu</t>
  </si>
  <si>
    <t>Kanton (Dummy Variable) übrige Kantone</t>
  </si>
  <si>
    <t>char_kanton_rest</t>
  </si>
  <si>
    <t>Kanton (Dummy Variable) St. Gallen</t>
  </si>
  <si>
    <t>char_kanton_sg</t>
  </si>
  <si>
    <t>Kanton (Dummy Variable) Tessin</t>
  </si>
  <si>
    <t>char_kanton_ti</t>
  </si>
  <si>
    <t>Kanton (Dummy Variable) Waadt</t>
  </si>
  <si>
    <t>char_kanton_vd</t>
  </si>
  <si>
    <t>Kanton (Dummy Variable) Zürich</t>
  </si>
  <si>
    <t>char_kanton_zh</t>
  </si>
  <si>
    <t>Sprachregion (Dummy Variable) Deutsche und rätoromanische Schweiz</t>
  </si>
  <si>
    <t>char_langregion_dch</t>
  </si>
  <si>
    <t>Sprachregion (Dummy Variable) Französische Schweiz</t>
  </si>
  <si>
    <t>char_langregion_fch</t>
  </si>
  <si>
    <t>Sprachregion (Dummy Variable) Italienische Schweiz</t>
  </si>
  <si>
    <t>char_langregion_ich</t>
  </si>
  <si>
    <t>Anzahl ausländische Personen im Haushalt</t>
  </si>
  <si>
    <t>char_noausl</t>
  </si>
  <si>
    <t>Anzahl Schweizer im Haushalt</t>
  </si>
  <si>
    <t>char_noch</t>
  </si>
  <si>
    <t>Anzahl geschiedene Personen im Haushalt</t>
  </si>
  <si>
    <t>char_nodiv</t>
  </si>
  <si>
    <t>Anzahl verheiratete Personen im Haushalt</t>
  </si>
  <si>
    <t>char_nomarried</t>
  </si>
  <si>
    <t>Anzahl unverheiratete Personen im Haushalt</t>
  </si>
  <si>
    <t>char_nounwed</t>
  </si>
  <si>
    <t>Anzahl verwitwete Personen im haushalt</t>
  </si>
  <si>
    <t>char_nowid</t>
  </si>
  <si>
    <t>Weibliche Personen von 0 bis 4 Jahren</t>
  </si>
  <si>
    <t>char_nofem0004</t>
  </si>
  <si>
    <t>Weibliche Personen von 5 bis 14 Jahren</t>
  </si>
  <si>
    <t>char_nofem0514</t>
  </si>
  <si>
    <t>Weibliche Personen von 15 bis 24 Jahren</t>
  </si>
  <si>
    <t>char_nofem1524</t>
  </si>
  <si>
    <t>Weibliche Personen von 25 bis 34 Jahren</t>
  </si>
  <si>
    <t>char_nofem2534</t>
  </si>
  <si>
    <t>Weibliche Personen von 35 bis 44 Jahren</t>
  </si>
  <si>
    <t>char_nofem3544</t>
  </si>
  <si>
    <t>Weibliche Personen von 45 bis 54 Jahren</t>
  </si>
  <si>
    <t>char_nofem4554</t>
  </si>
  <si>
    <t>Weibliche Personen von 55 bis 64 Jahren</t>
  </si>
  <si>
    <t>char_nofem5564</t>
  </si>
  <si>
    <t>Weibliche Personen von 65 bis 74 Jahren</t>
  </si>
  <si>
    <t>char_nofem6574</t>
  </si>
  <si>
    <t>Weibliche Personen &gt;75 Jahren</t>
  </si>
  <si>
    <t>char_nofem7599</t>
  </si>
  <si>
    <t>Männliche Personen von 0 bis 4 Jahren</t>
  </si>
  <si>
    <t>char_nomale0004</t>
  </si>
  <si>
    <t>Männliche Personen von 5 bis 14 Jahren</t>
  </si>
  <si>
    <t>char_nomale0514</t>
  </si>
  <si>
    <t>Männliche Personen von 15 bis 24 Jahren</t>
  </si>
  <si>
    <t>char_nomale1524</t>
  </si>
  <si>
    <t>Männliche Personen von 25 bis 34 Jahren</t>
  </si>
  <si>
    <t>char_nomale2534</t>
  </si>
  <si>
    <t>Männliche Personen von 35 bis 44 Jahren</t>
  </si>
  <si>
    <t>char_nomale3544</t>
  </si>
  <si>
    <t>Männliche Personen von 45 bis 54 Jahren</t>
  </si>
  <si>
    <t>char_nomale4554</t>
  </si>
  <si>
    <t>Männliche Personen von 55 bis 64 Jahren</t>
  </si>
  <si>
    <t>char_nomale5564</t>
  </si>
  <si>
    <t>Männliche Personen von 65 bis 74 Jahren</t>
  </si>
  <si>
    <t>char_nomale6574</t>
  </si>
  <si>
    <t>Männliche Personen &gt;75 Jahren</t>
  </si>
  <si>
    <t>char_nomale7599</t>
  </si>
  <si>
    <t>ConversionDem2FU</t>
  </si>
  <si>
    <t>ExtraStep</t>
  </si>
  <si>
    <t>Role</t>
  </si>
  <si>
    <t>Link to Christie</t>
  </si>
  <si>
    <t>On 1</t>
  </si>
  <si>
    <t>Activity 1</t>
  </si>
  <si>
    <t>DB Act 1</t>
  </si>
  <si>
    <t>CFL Act 1</t>
  </si>
  <si>
    <t>Amount Act 1</t>
  </si>
  <si>
    <t>On 2</t>
  </si>
  <si>
    <t>Activity 2</t>
  </si>
  <si>
    <t>DB Act 2</t>
  </si>
  <si>
    <t>CFL Act 2</t>
  </si>
  <si>
    <t>Amount Act 2</t>
  </si>
  <si>
    <t>On 3</t>
  </si>
  <si>
    <t>Activity 3</t>
  </si>
  <si>
    <t>DB Act 3</t>
  </si>
  <si>
    <t>CFL Act 3</t>
  </si>
  <si>
    <t>Amount Act 3</t>
  </si>
  <si>
    <t>On 4</t>
  </si>
  <si>
    <t>Processing: Electricity</t>
  </si>
  <si>
    <t>DB Act 4</t>
  </si>
  <si>
    <t>CFL Act 4</t>
  </si>
  <si>
    <t>Amount Act 4</t>
  </si>
  <si>
    <t>On 5</t>
  </si>
  <si>
    <t>Processing: Heat</t>
  </si>
  <si>
    <t>DB Act 5</t>
  </si>
  <si>
    <t>CFL Act 5</t>
  </si>
  <si>
    <t>Amount Act 5</t>
  </si>
  <si>
    <t>On 6</t>
  </si>
  <si>
    <t>Activity 6</t>
  </si>
  <si>
    <t>DB Act 6</t>
  </si>
  <si>
    <t>CFL Act 6</t>
  </si>
  <si>
    <t>Amount Act 6</t>
  </si>
  <si>
    <t>On 7</t>
  </si>
  <si>
    <t>Activity 7</t>
  </si>
  <si>
    <t>DB Act 7</t>
  </si>
  <si>
    <t>CFL Act 7</t>
  </si>
  <si>
    <t>Amount Act 7</t>
  </si>
  <si>
    <t>On 8</t>
  </si>
  <si>
    <t>Activity 8</t>
  </si>
  <si>
    <t>DB Act 8</t>
  </si>
  <si>
    <t>CFL Act 8</t>
  </si>
  <si>
    <t>Amount Act 8</t>
  </si>
  <si>
    <t>On 9</t>
  </si>
  <si>
    <t>Activity 9</t>
  </si>
  <si>
    <t>DB Act 9</t>
  </si>
  <si>
    <t>CFL Act 9</t>
  </si>
  <si>
    <t>Amount Act 9</t>
  </si>
  <si>
    <t>On 10</t>
  </si>
  <si>
    <t>Activity 10</t>
  </si>
  <si>
    <t>DB Act 10</t>
  </si>
  <si>
    <t>CFL Act 10</t>
  </si>
  <si>
    <t>Amount Act 10</t>
  </si>
  <si>
    <t>On 11</t>
  </si>
  <si>
    <t>Activity 11</t>
  </si>
  <si>
    <t>DB Act 11</t>
  </si>
  <si>
    <t>CFL Act 11</t>
  </si>
  <si>
    <t>Amount Act 11</t>
  </si>
  <si>
    <t>On 12</t>
  </si>
  <si>
    <t>Activity 12</t>
  </si>
  <si>
    <t>DB Act 12</t>
  </si>
  <si>
    <t>CFL Act 12</t>
  </si>
  <si>
    <t>Amount Act 12</t>
  </si>
  <si>
    <t>On 13</t>
  </si>
  <si>
    <t>Activity 13</t>
  </si>
  <si>
    <t>DB Act 13</t>
  </si>
  <si>
    <t>CFL Act 13</t>
  </si>
  <si>
    <t>Amount Act 13</t>
  </si>
  <si>
    <t>On 14</t>
  </si>
  <si>
    <t>Activity 14</t>
  </si>
  <si>
    <t>DB Act 14</t>
  </si>
  <si>
    <t>CFL Act 14</t>
  </si>
  <si>
    <t>Amount Act 14</t>
  </si>
  <si>
    <t>On 15</t>
  </si>
  <si>
    <t>Activity 15</t>
  </si>
  <si>
    <t>DB Act 15</t>
  </si>
  <si>
    <t>CFL Act 15</t>
  </si>
  <si>
    <t>Amount Act 15</t>
  </si>
  <si>
    <t>On 16</t>
  </si>
  <si>
    <t>Activity 16</t>
  </si>
  <si>
    <t>DB Act 16</t>
  </si>
  <si>
    <t>CFL Act 16</t>
  </si>
  <si>
    <t>Amount Act 16</t>
  </si>
  <si>
    <t>On 17</t>
  </si>
  <si>
    <t>Activity 17</t>
  </si>
  <si>
    <t>DB Act 17</t>
  </si>
  <si>
    <t>CFL Act 17</t>
  </si>
  <si>
    <t>Amount Act 17</t>
  </si>
  <si>
    <t>On 18</t>
  </si>
  <si>
    <t>Activity 18</t>
  </si>
  <si>
    <t>DB Act 18</t>
  </si>
  <si>
    <t>CFL Act 18</t>
  </si>
  <si>
    <t>Amount Act 18</t>
  </si>
  <si>
    <t>On 19</t>
  </si>
  <si>
    <t>Activity 19</t>
  </si>
  <si>
    <t>DB Act 19</t>
  </si>
  <si>
    <t>CFL Act 19</t>
  </si>
  <si>
    <t>Amount Act 19</t>
  </si>
  <si>
    <t>On 20</t>
  </si>
  <si>
    <t>Activity 20</t>
  </si>
  <si>
    <t>DB Act 20</t>
  </si>
  <si>
    <t>CFL Act 20</t>
  </si>
  <si>
    <t>Amount Act 20</t>
  </si>
  <si>
    <t>On 21</t>
  </si>
  <si>
    <t>Activity 21</t>
  </si>
  <si>
    <t>DB Act 21</t>
  </si>
  <si>
    <t>CFL Act 21</t>
  </si>
  <si>
    <t>Amount Act 21</t>
  </si>
  <si>
    <t>On 22</t>
  </si>
  <si>
    <t>Activity 22</t>
  </si>
  <si>
    <t>DB Act 22</t>
  </si>
  <si>
    <t>CFL Act 22</t>
  </si>
  <si>
    <t>Amount Act 22</t>
  </si>
  <si>
    <t>On 23</t>
  </si>
  <si>
    <t>Activity 23</t>
  </si>
  <si>
    <t>DB Act 23</t>
  </si>
  <si>
    <t>CFL Act 23</t>
  </si>
  <si>
    <t>Amount Act 23</t>
  </si>
  <si>
    <t>On 24</t>
  </si>
  <si>
    <t>Activity 24</t>
  </si>
  <si>
    <t>DB Act 24</t>
  </si>
  <si>
    <t>CFL Act 24</t>
  </si>
  <si>
    <t>Amount Act 24</t>
  </si>
  <si>
    <t>On 25</t>
  </si>
  <si>
    <t>Activity 25</t>
  </si>
  <si>
    <t>DB Act 25</t>
  </si>
  <si>
    <t>CFL Act 25</t>
  </si>
  <si>
    <t>Amount Act 25</t>
  </si>
  <si>
    <t>On 26</t>
  </si>
  <si>
    <t>Activity 26</t>
  </si>
  <si>
    <t>DB Act 26</t>
  </si>
  <si>
    <t>CFL Act 26</t>
  </si>
  <si>
    <t>Amount Act 26</t>
  </si>
  <si>
    <t>On 27</t>
  </si>
  <si>
    <t>Activity 27</t>
  </si>
  <si>
    <t>DB Act 27</t>
  </si>
  <si>
    <t>CFL Act 27</t>
  </si>
  <si>
    <t>Amount Act 27</t>
  </si>
  <si>
    <t>On 28</t>
  </si>
  <si>
    <t>Activity 28</t>
  </si>
  <si>
    <t>DB Act 28</t>
  </si>
  <si>
    <t>CFL Act 28</t>
  </si>
  <si>
    <t>Amount Act 28</t>
  </si>
  <si>
    <t>On 29</t>
  </si>
  <si>
    <t>Activity 29</t>
  </si>
  <si>
    <t>DB Act 29</t>
  </si>
  <si>
    <t>CFL Act 29</t>
  </si>
  <si>
    <t>Amount Act 29</t>
  </si>
  <si>
    <t>On 30</t>
  </si>
  <si>
    <t>Activity 30</t>
  </si>
  <si>
    <t>DB Act 30</t>
  </si>
  <si>
    <t>CFL Act 30</t>
  </si>
  <si>
    <t>Amount Act 30</t>
  </si>
  <si>
    <t>On 31</t>
  </si>
  <si>
    <t>Activity 31</t>
  </si>
  <si>
    <t>DB Act 31</t>
  </si>
  <si>
    <t>CFL Act 31</t>
  </si>
  <si>
    <t>Amount Act 31</t>
  </si>
  <si>
    <t>On 32</t>
  </si>
  <si>
    <t>Activity 32</t>
  </si>
  <si>
    <t>DB Act 32</t>
  </si>
  <si>
    <t>CFL Act 32</t>
  </si>
  <si>
    <t>Amount Act 32</t>
  </si>
  <si>
    <t>On 33</t>
  </si>
  <si>
    <t>Activity 33</t>
  </si>
  <si>
    <t>DB Act 33</t>
  </si>
  <si>
    <t>CFL Act 33</t>
  </si>
  <si>
    <t>Amount Act 33</t>
  </si>
  <si>
    <t>On 34</t>
  </si>
  <si>
    <t>Activity 34</t>
  </si>
  <si>
    <t>DB Act 34</t>
  </si>
  <si>
    <t>CFL Act 34</t>
  </si>
  <si>
    <t>Amount Act 34</t>
  </si>
  <si>
    <t>On 35</t>
  </si>
  <si>
    <t>Activity 35</t>
  </si>
  <si>
    <t>DB Act 35</t>
  </si>
  <si>
    <t>CFL Act 35</t>
  </si>
  <si>
    <t>Amount Act 35</t>
  </si>
  <si>
    <t>On 36</t>
  </si>
  <si>
    <t>Activity 36</t>
  </si>
  <si>
    <t>DB Act 36</t>
  </si>
  <si>
    <t>CFL Act 36</t>
  </si>
  <si>
    <t>Amount Act 36</t>
  </si>
  <si>
    <t>On 37</t>
  </si>
  <si>
    <t>Activity 37</t>
  </si>
  <si>
    <t>DB Act 37</t>
  </si>
  <si>
    <t>CFL Act 37</t>
  </si>
  <si>
    <t>Amount Act 37</t>
  </si>
  <si>
    <t>On 38</t>
  </si>
  <si>
    <t>Activity 38</t>
  </si>
  <si>
    <t>DB Act 38</t>
  </si>
  <si>
    <t>CFL Act 38</t>
  </si>
  <si>
    <t>Amount Act 38</t>
  </si>
  <si>
    <t>On 39</t>
  </si>
  <si>
    <t>Activity 39</t>
  </si>
  <si>
    <t>DB Act 39</t>
  </si>
  <si>
    <t>CFL Act 39</t>
  </si>
  <si>
    <t>Amount Act 39</t>
  </si>
  <si>
    <t>On 40</t>
  </si>
  <si>
    <t>Activity 40</t>
  </si>
  <si>
    <t>DB Act 40</t>
  </si>
  <si>
    <t>CFL Act 40</t>
  </si>
  <si>
    <t>Amount Act 40</t>
  </si>
  <si>
    <t>On 41</t>
  </si>
  <si>
    <t>Activity 41</t>
  </si>
  <si>
    <t>DB Act 41</t>
  </si>
  <si>
    <t>CFL Act 41</t>
  </si>
  <si>
    <t>Amount Act 41</t>
  </si>
  <si>
    <t>On 42</t>
  </si>
  <si>
    <t>Activity 42</t>
  </si>
  <si>
    <t>DB Act 42</t>
  </si>
  <si>
    <t>CFL Act 42</t>
  </si>
  <si>
    <t>Amount Act 42</t>
  </si>
  <si>
    <t>On 43</t>
  </si>
  <si>
    <t>Activity 43</t>
  </si>
  <si>
    <t>DB Act 43</t>
  </si>
  <si>
    <t>CFL Act 43</t>
  </si>
  <si>
    <t>Amount Act 43</t>
  </si>
  <si>
    <t>On 44</t>
  </si>
  <si>
    <t>Activity 44</t>
  </si>
  <si>
    <t>DB Act 44</t>
  </si>
  <si>
    <t>CFL Act 44</t>
  </si>
  <si>
    <t>Amount Act 44</t>
  </si>
  <si>
    <t>On 45</t>
  </si>
  <si>
    <t>Activity 45</t>
  </si>
  <si>
    <t>DB Act 45</t>
  </si>
  <si>
    <t>CFL Act 45</t>
  </si>
  <si>
    <t>Amount Act 45</t>
  </si>
  <si>
    <t>On 46</t>
  </si>
  <si>
    <t>Activity 46</t>
  </si>
  <si>
    <t>DB Act 46</t>
  </si>
  <si>
    <t>CFL Act 46</t>
  </si>
  <si>
    <t>Amount Act 46</t>
  </si>
  <si>
    <t>On 47</t>
  </si>
  <si>
    <t>Activity 47</t>
  </si>
  <si>
    <t>DB Act 47</t>
  </si>
  <si>
    <t>CFL Act 47</t>
  </si>
  <si>
    <t>Amount Act 47</t>
  </si>
  <si>
    <t>On 48</t>
  </si>
  <si>
    <t>Activity 48</t>
  </si>
  <si>
    <t>DB Act 48</t>
  </si>
  <si>
    <t>CFL Act 48</t>
  </si>
  <si>
    <t>Amount Act 48</t>
  </si>
  <si>
    <t>On 49</t>
  </si>
  <si>
    <t>Activity 49</t>
  </si>
  <si>
    <t>DB Act 49</t>
  </si>
  <si>
    <t>CFL Act 49</t>
  </si>
  <si>
    <t>Amount Act 49</t>
  </si>
  <si>
    <t>On 50</t>
  </si>
  <si>
    <t>Activity 50</t>
  </si>
  <si>
    <t>DB Act 50</t>
  </si>
  <si>
    <t>CFL Act 50</t>
  </si>
  <si>
    <t>Amount Act 50</t>
  </si>
  <si>
    <t>On 51</t>
  </si>
  <si>
    <t>Activity 51</t>
  </si>
  <si>
    <t>DB Act 51</t>
  </si>
  <si>
    <t>CFL Act 51</t>
  </si>
  <si>
    <t>Amount Act 51</t>
  </si>
  <si>
    <t>On 52</t>
  </si>
  <si>
    <t>Activity 52</t>
  </si>
  <si>
    <t>DB Act 52</t>
  </si>
  <si>
    <t>CFL Act 52</t>
  </si>
  <si>
    <t>Amount Act 52</t>
  </si>
  <si>
    <t>On 53</t>
  </si>
  <si>
    <t>Activity 53</t>
  </si>
  <si>
    <t>DB Act 53</t>
  </si>
  <si>
    <t>CFL Act 53</t>
  </si>
  <si>
    <t>Amount Act 53</t>
  </si>
  <si>
    <t>On 54</t>
  </si>
  <si>
    <t>Activity 54</t>
  </si>
  <si>
    <t>DB Act 54</t>
  </si>
  <si>
    <t>CFL Act 54</t>
  </si>
  <si>
    <t>Amount Act 54</t>
  </si>
  <si>
    <t>On 55</t>
  </si>
  <si>
    <t>Activity 55</t>
  </si>
  <si>
    <t>DB Act 55</t>
  </si>
  <si>
    <t>CFL Act 55</t>
  </si>
  <si>
    <t>Amount Act 55</t>
  </si>
  <si>
    <t>On 56</t>
  </si>
  <si>
    <t>Activity 56</t>
  </si>
  <si>
    <t>DB Act 56</t>
  </si>
  <si>
    <t>CFL Act 56</t>
  </si>
  <si>
    <t>Amount Act 56</t>
  </si>
  <si>
    <t>On 57</t>
  </si>
  <si>
    <t>Activity 57</t>
  </si>
  <si>
    <t>DB Act 57</t>
  </si>
  <si>
    <t>CFL Act 57</t>
  </si>
  <si>
    <t>Amount Act 57</t>
  </si>
  <si>
    <t>On 58</t>
  </si>
  <si>
    <t>Activity 58</t>
  </si>
  <si>
    <t>DB Act 58</t>
  </si>
  <si>
    <t>CFL Act 58</t>
  </si>
  <si>
    <t>Amount Act 58</t>
  </si>
  <si>
    <t>On 59</t>
  </si>
  <si>
    <t>Activity 59</t>
  </si>
  <si>
    <t>DB Act 59</t>
  </si>
  <si>
    <t>CFL Act 59</t>
  </si>
  <si>
    <t>Amount Act 59</t>
  </si>
  <si>
    <t>On 60</t>
  </si>
  <si>
    <t>Activity 60</t>
  </si>
  <si>
    <t>DB Act 60</t>
  </si>
  <si>
    <t>CFL Act 60</t>
  </si>
  <si>
    <t>Amount Act 60</t>
  </si>
  <si>
    <t>On 61</t>
  </si>
  <si>
    <t>Activity 61</t>
  </si>
  <si>
    <t>DB Act 61</t>
  </si>
  <si>
    <t>CFL Act 61</t>
  </si>
  <si>
    <t>Amount Act 61</t>
  </si>
  <si>
    <t>On 62</t>
  </si>
  <si>
    <t>Activity 62</t>
  </si>
  <si>
    <t>DB Act 62</t>
  </si>
  <si>
    <t>CFL Act 62</t>
  </si>
  <si>
    <t>Amount Act 62</t>
  </si>
  <si>
    <t>On 63</t>
  </si>
  <si>
    <t>Activity 63</t>
  </si>
  <si>
    <t>DB Act 63</t>
  </si>
  <si>
    <t>CFL Act 63</t>
  </si>
  <si>
    <t>Amount Act 63</t>
  </si>
  <si>
    <t>On 64</t>
  </si>
  <si>
    <t>Activity 64</t>
  </si>
  <si>
    <t>DB Act 64</t>
  </si>
  <si>
    <t>CFL Act 64</t>
  </si>
  <si>
    <t>Amount Act 64</t>
  </si>
  <si>
    <t>On 65</t>
  </si>
  <si>
    <t>Activity 65</t>
  </si>
  <si>
    <t>DB Act 65</t>
  </si>
  <si>
    <t>CFL Act 65</t>
  </si>
  <si>
    <t>Amount Act 65</t>
  </si>
  <si>
    <t>On 66</t>
  </si>
  <si>
    <t>Activity 66</t>
  </si>
  <si>
    <t>DB Act 66</t>
  </si>
  <si>
    <t>CFL Act 66</t>
  </si>
  <si>
    <t>Amount Act 66</t>
  </si>
  <si>
    <t>On 67</t>
  </si>
  <si>
    <t>Activity 67</t>
  </si>
  <si>
    <t>DB Act 67</t>
  </si>
  <si>
    <t>CFL Act 67</t>
  </si>
  <si>
    <t>Amount Act 67</t>
  </si>
  <si>
    <t>On 68</t>
  </si>
  <si>
    <t>Activity 68</t>
  </si>
  <si>
    <t>DB Act 68</t>
  </si>
  <si>
    <t>CFL Act 68</t>
  </si>
  <si>
    <t>Amount Act 68</t>
  </si>
  <si>
    <t>On 69</t>
  </si>
  <si>
    <t>Activity 69</t>
  </si>
  <si>
    <t>DB Act 69</t>
  </si>
  <si>
    <t>CFL Act 69</t>
  </si>
  <si>
    <t>Amount Act 69</t>
  </si>
  <si>
    <t>On 70</t>
  </si>
  <si>
    <t>Activity 70</t>
  </si>
  <si>
    <t>DB Act 70</t>
  </si>
  <si>
    <t>CFL Act 70</t>
  </si>
  <si>
    <t>Amount Act 70</t>
  </si>
  <si>
    <t>On 71</t>
  </si>
  <si>
    <t>Activity 71</t>
  </si>
  <si>
    <t>DB Act 71</t>
  </si>
  <si>
    <t>CFL Act 71</t>
  </si>
  <si>
    <t>Amount Act 71</t>
  </si>
  <si>
    <t>On 72</t>
  </si>
  <si>
    <t>Activity 72</t>
  </si>
  <si>
    <t>DB Act 72</t>
  </si>
  <si>
    <t>CFL Act 72</t>
  </si>
  <si>
    <t>Amount Act 72</t>
  </si>
  <si>
    <t>On 73</t>
  </si>
  <si>
    <t>Activity 73</t>
  </si>
  <si>
    <t>DB Act 73</t>
  </si>
  <si>
    <t>CFL Act 73</t>
  </si>
  <si>
    <t>Amount Act 73</t>
  </si>
  <si>
    <t>On 74</t>
  </si>
  <si>
    <t>Activity 74</t>
  </si>
  <si>
    <t>DB Act 74</t>
  </si>
  <si>
    <t>CFL Act 74</t>
  </si>
  <si>
    <t>Amount Act 74</t>
  </si>
  <si>
    <t>On 75</t>
  </si>
  <si>
    <t>Activity 75</t>
  </si>
  <si>
    <t>DB Act 75</t>
  </si>
  <si>
    <t>CFL Act 75</t>
  </si>
  <si>
    <t>Amount Act 75</t>
  </si>
  <si>
    <t>On 76</t>
  </si>
  <si>
    <t>Activity 76</t>
  </si>
  <si>
    <t>DB Act 76</t>
  </si>
  <si>
    <t>CFL Act 76</t>
  </si>
  <si>
    <t>Amount Act 76</t>
  </si>
  <si>
    <t>On 77</t>
  </si>
  <si>
    <t>Activity 77</t>
  </si>
  <si>
    <t>DB Act 77</t>
  </si>
  <si>
    <t>CFL Act 77</t>
  </si>
  <si>
    <t>Amount Act 77</t>
  </si>
  <si>
    <t>On 78</t>
  </si>
  <si>
    <t>Activity 78</t>
  </si>
  <si>
    <t>DB Act 78</t>
  </si>
  <si>
    <t>CFL Act 78</t>
  </si>
  <si>
    <t>Amount Act 78</t>
  </si>
  <si>
    <t>On 79</t>
  </si>
  <si>
    <t>Activity 79</t>
  </si>
  <si>
    <t>DB Act 79</t>
  </si>
  <si>
    <t>CFL Act 79</t>
  </si>
  <si>
    <t>Amount Act 79</t>
  </si>
  <si>
    <t>On 80</t>
  </si>
  <si>
    <t>Activity 80</t>
  </si>
  <si>
    <t>DB Act 80</t>
  </si>
  <si>
    <t>CFL Act 80</t>
  </si>
  <si>
    <t>Amount Act 80</t>
  </si>
  <si>
    <t>On 81</t>
  </si>
  <si>
    <t>Activity 81</t>
  </si>
  <si>
    <t>DB Act 81</t>
  </si>
  <si>
    <t>CFL Act 81</t>
  </si>
  <si>
    <t>Amount Act 81</t>
  </si>
  <si>
    <t>On 82</t>
  </si>
  <si>
    <t>Activity 82</t>
  </si>
  <si>
    <t>DB Act 82</t>
  </si>
  <si>
    <t>CFL Act 82</t>
  </si>
  <si>
    <t>Amount Act 82</t>
  </si>
  <si>
    <t>On 83</t>
  </si>
  <si>
    <t>Activity 83</t>
  </si>
  <si>
    <t>DB Act 83</t>
  </si>
  <si>
    <t>CFL Act 83</t>
  </si>
  <si>
    <t>Amount Act 83</t>
  </si>
  <si>
    <t>On 84</t>
  </si>
  <si>
    <t>Activity 84</t>
  </si>
  <si>
    <t>DB Act 84</t>
  </si>
  <si>
    <t>CFL Act 84</t>
  </si>
  <si>
    <t>Amount Act 84</t>
  </si>
  <si>
    <t>On 85</t>
  </si>
  <si>
    <t>Activity 85</t>
  </si>
  <si>
    <t>DB Act 85</t>
  </si>
  <si>
    <t>CFL Act 85</t>
  </si>
  <si>
    <t>Amount Act 85</t>
  </si>
  <si>
    <t>On 86</t>
  </si>
  <si>
    <t>Activity 86</t>
  </si>
  <si>
    <t>DB Act 86</t>
  </si>
  <si>
    <t>CFL Act 86</t>
  </si>
  <si>
    <t>Amount Act 86</t>
  </si>
  <si>
    <t>On 87</t>
  </si>
  <si>
    <t>Activity 87</t>
  </si>
  <si>
    <t>DB Act 87</t>
  </si>
  <si>
    <t>CFL Act 87</t>
  </si>
  <si>
    <t>Amount Act 87</t>
  </si>
  <si>
    <t>On 88</t>
  </si>
  <si>
    <t>Activity 88</t>
  </si>
  <si>
    <t>DB Act 88</t>
  </si>
  <si>
    <t>CFL Act 88</t>
  </si>
  <si>
    <t>Amount Act 88</t>
  </si>
  <si>
    <t>On 89</t>
  </si>
  <si>
    <t>Activity 89</t>
  </si>
  <si>
    <t>DB Act 89</t>
  </si>
  <si>
    <t>CFL Act 89</t>
  </si>
  <si>
    <t>Amount Act 89</t>
  </si>
  <si>
    <t>On 90</t>
  </si>
  <si>
    <t>Activity 90</t>
  </si>
  <si>
    <t>DB Act 90</t>
  </si>
  <si>
    <t>CFL Act 90</t>
  </si>
  <si>
    <t>Amount Act 90</t>
  </si>
  <si>
    <t>On 91</t>
  </si>
  <si>
    <t>Activity 91</t>
  </si>
  <si>
    <t>DB Act 91</t>
  </si>
  <si>
    <t>CFL Act 91</t>
  </si>
  <si>
    <t>Amount Act 91</t>
  </si>
  <si>
    <t>On 92</t>
  </si>
  <si>
    <t>Activity 92</t>
  </si>
  <si>
    <t>DB Act 92</t>
  </si>
  <si>
    <t>CFL Act 92</t>
  </si>
  <si>
    <t>Amount Act 92</t>
  </si>
  <si>
    <t>On 93</t>
  </si>
  <si>
    <t>Activity 93</t>
  </si>
  <si>
    <t>DB Act 93</t>
  </si>
  <si>
    <t>CFL Act 93</t>
  </si>
  <si>
    <t>Amount Act 93</t>
  </si>
  <si>
    <t>On 94</t>
  </si>
  <si>
    <t>Activity 94</t>
  </si>
  <si>
    <t>DB Act 94</t>
  </si>
  <si>
    <t>CFL Act 94</t>
  </si>
  <si>
    <t>Amount Act 94</t>
  </si>
  <si>
    <t>On 95</t>
  </si>
  <si>
    <t>Activity 95</t>
  </si>
  <si>
    <t>DB Act 95</t>
  </si>
  <si>
    <t>CFL Act 95</t>
  </si>
  <si>
    <t>Amount Act 95</t>
  </si>
  <si>
    <t>On 96</t>
  </si>
  <si>
    <t>Activity 96</t>
  </si>
  <si>
    <t>DB Act 96</t>
  </si>
  <si>
    <t>CFL Act 96</t>
  </si>
  <si>
    <t>Amount Act 96</t>
  </si>
  <si>
    <t>On 97</t>
  </si>
  <si>
    <t>Activity 97</t>
  </si>
  <si>
    <t>DB Act 97</t>
  </si>
  <si>
    <t>CFL Act 97</t>
  </si>
  <si>
    <t>Amount Act 97</t>
  </si>
  <si>
    <t>On 98</t>
  </si>
  <si>
    <t>Activity 98</t>
  </si>
  <si>
    <t>DB Act 98</t>
  </si>
  <si>
    <t>CFL Act 98</t>
  </si>
  <si>
    <t>Amount Act 98</t>
  </si>
  <si>
    <t>On 99</t>
  </si>
  <si>
    <t>Activity 99</t>
  </si>
  <si>
    <t>DB Act 99</t>
  </si>
  <si>
    <t>CFL Act 99</t>
  </si>
  <si>
    <t>Amount Act 99</t>
  </si>
  <si>
    <t>On 100</t>
  </si>
  <si>
    <t>Activity 100</t>
  </si>
  <si>
    <t>DB Act 100</t>
  </si>
  <si>
    <t>CFL Act 100</t>
  </si>
  <si>
    <t>Amount Act 100</t>
  </si>
  <si>
    <t>On 101</t>
  </si>
  <si>
    <t>Activity 101</t>
  </si>
  <si>
    <t>DB Act 101</t>
  </si>
  <si>
    <t>CFL Act 101</t>
  </si>
  <si>
    <t>Amount Act 101</t>
  </si>
  <si>
    <t>On 102</t>
  </si>
  <si>
    <t>Activity 102</t>
  </si>
  <si>
    <t>DB Act 102</t>
  </si>
  <si>
    <t>CFL Act 102</t>
  </si>
  <si>
    <t>Amount Act 102</t>
  </si>
  <si>
    <t>On 103</t>
  </si>
  <si>
    <t>Activity 103</t>
  </si>
  <si>
    <t>DB Act 103</t>
  </si>
  <si>
    <t>CFL Act 103</t>
  </si>
  <si>
    <t>Amount Act 103</t>
  </si>
  <si>
    <t>On 104</t>
  </si>
  <si>
    <t>Activity 104</t>
  </si>
  <si>
    <t>DB Act 104</t>
  </si>
  <si>
    <t>CFL Act 104</t>
  </si>
  <si>
    <t>Amount Act 104</t>
  </si>
  <si>
    <t>On 105</t>
  </si>
  <si>
    <t>Activity 105</t>
  </si>
  <si>
    <t>DB Act 105</t>
  </si>
  <si>
    <t>CFL Act 105</t>
  </si>
  <si>
    <t>Amount Act 105</t>
  </si>
  <si>
    <t>On 106</t>
  </si>
  <si>
    <t>Activity 106</t>
  </si>
  <si>
    <t>DB Act 106</t>
  </si>
  <si>
    <t>CFL Act 106</t>
  </si>
  <si>
    <t>Amount Act 106</t>
  </si>
  <si>
    <t>On 107</t>
  </si>
  <si>
    <t>Activity 107</t>
  </si>
  <si>
    <t>DB Act 107</t>
  </si>
  <si>
    <t>CFL Act 107</t>
  </si>
  <si>
    <t>Amount Act 107</t>
  </si>
  <si>
    <t>On 108</t>
  </si>
  <si>
    <t>Activity 108</t>
  </si>
  <si>
    <t>DB Act 108</t>
  </si>
  <si>
    <t>CFL Act 108</t>
  </si>
  <si>
    <t>Amount Act 108</t>
  </si>
  <si>
    <t>On 109</t>
  </si>
  <si>
    <t>Activity 109</t>
  </si>
  <si>
    <t>DB Act 109</t>
  </si>
  <si>
    <t>CFL Act 109</t>
  </si>
  <si>
    <t>Amount Act 109</t>
  </si>
  <si>
    <t>On 110</t>
  </si>
  <si>
    <t>Activity 110</t>
  </si>
  <si>
    <t>DB Act 110</t>
  </si>
  <si>
    <t>CFL Act 110</t>
  </si>
  <si>
    <t>Amount Act 110</t>
  </si>
  <si>
    <t>On 111</t>
  </si>
  <si>
    <t>Activity 111</t>
  </si>
  <si>
    <t>DB Act 111</t>
  </si>
  <si>
    <t>CFL Act 111</t>
  </si>
  <si>
    <t>Amount Act 111</t>
  </si>
  <si>
    <t>On 112</t>
  </si>
  <si>
    <t>Activity 112</t>
  </si>
  <si>
    <t>DB Act 112</t>
  </si>
  <si>
    <t>CFL Act 112</t>
  </si>
  <si>
    <t>Amount Act 112</t>
  </si>
  <si>
    <t>On 113</t>
  </si>
  <si>
    <t>Activity 113</t>
  </si>
  <si>
    <t>DB Act 113</t>
  </si>
  <si>
    <t>CFL Act 113</t>
  </si>
  <si>
    <t>Amount Act 113</t>
  </si>
  <si>
    <t>On 114</t>
  </si>
  <si>
    <t>Activity 114</t>
  </si>
  <si>
    <t>DB Act 114</t>
  </si>
  <si>
    <t>CFL Act 114</t>
  </si>
  <si>
    <t>Amount Act 114</t>
  </si>
  <si>
    <t>On 115</t>
  </si>
  <si>
    <t>Activity 115</t>
  </si>
  <si>
    <t>DB Act 115</t>
  </si>
  <si>
    <t>CFL Act 115</t>
  </si>
  <si>
    <t>Amount Act 115</t>
  </si>
  <si>
    <t>On 116</t>
  </si>
  <si>
    <t>Activity 116</t>
  </si>
  <si>
    <t>DB Act 116</t>
  </si>
  <si>
    <t>CFL Act 116</t>
  </si>
  <si>
    <t>Amount Act 116</t>
  </si>
  <si>
    <t>On 117</t>
  </si>
  <si>
    <t>Activity 117</t>
  </si>
  <si>
    <t>DB Act 117</t>
  </si>
  <si>
    <t>CFL Act 117</t>
  </si>
  <si>
    <t>Amount Act 117</t>
  </si>
  <si>
    <t>On 118</t>
  </si>
  <si>
    <t>Activity 118</t>
  </si>
  <si>
    <t>DB Act 118</t>
  </si>
  <si>
    <t>CFL Act 118</t>
  </si>
  <si>
    <t>Amount Act 118</t>
  </si>
  <si>
    <t>On 119</t>
  </si>
  <si>
    <t>Activity 119</t>
  </si>
  <si>
    <t>DB Act 119</t>
  </si>
  <si>
    <t>CFL Act 119</t>
  </si>
  <si>
    <t>Amount Act 119</t>
  </si>
  <si>
    <t>On 120</t>
  </si>
  <si>
    <t>Activity 120</t>
  </si>
  <si>
    <t>DB Act 120</t>
  </si>
  <si>
    <t>CFL Act 120</t>
  </si>
  <si>
    <t>Amount Act 120</t>
  </si>
  <si>
    <t>On 121</t>
  </si>
  <si>
    <t>Activity 121</t>
  </si>
  <si>
    <t>DB Act 121</t>
  </si>
  <si>
    <t>CFL Act 121</t>
  </si>
  <si>
    <t>Amount Act 121</t>
  </si>
  <si>
    <t>On 122</t>
  </si>
  <si>
    <t>Activity 122</t>
  </si>
  <si>
    <t>DB Act 122</t>
  </si>
  <si>
    <t>CFL Act 122</t>
  </si>
  <si>
    <t>Amount Act 122</t>
  </si>
  <si>
    <t>On 123</t>
  </si>
  <si>
    <t>Activity 123</t>
  </si>
  <si>
    <t>DB Act 123</t>
  </si>
  <si>
    <t>CFL Act 123</t>
  </si>
  <si>
    <t>Amount Act 123</t>
  </si>
  <si>
    <t>On 124</t>
  </si>
  <si>
    <t>Activity 124</t>
  </si>
  <si>
    <t>DB Act 124</t>
  </si>
  <si>
    <t>CFL Act 124</t>
  </si>
  <si>
    <t>Amount Act 124</t>
  </si>
  <si>
    <t>On 125</t>
  </si>
  <si>
    <t>Activity 125</t>
  </si>
  <si>
    <t>DB Act 125</t>
  </si>
  <si>
    <t>CFL Act 125</t>
  </si>
  <si>
    <t>Amount Act 125</t>
  </si>
  <si>
    <t>On 126</t>
  </si>
  <si>
    <t>Activity 126</t>
  </si>
  <si>
    <t>DB Act 126</t>
  </si>
  <si>
    <t>CFL Act 126</t>
  </si>
  <si>
    <t>Amount Act 126</t>
  </si>
  <si>
    <t>On 127</t>
  </si>
  <si>
    <t>Activity 127</t>
  </si>
  <si>
    <t>DB Act 127</t>
  </si>
  <si>
    <t>CFL Act 127</t>
  </si>
  <si>
    <t>Amount Act 127</t>
  </si>
  <si>
    <t>On 128</t>
  </si>
  <si>
    <t>Activity 128</t>
  </si>
  <si>
    <t>DB Act 128</t>
  </si>
  <si>
    <t>CFL Act 128</t>
  </si>
  <si>
    <t>Amount Act 128</t>
  </si>
  <si>
    <t>On 129</t>
  </si>
  <si>
    <t>Activity 129</t>
  </si>
  <si>
    <t>DB Act 129</t>
  </si>
  <si>
    <t>CFL Act 129</t>
  </si>
  <si>
    <t>Amount Act 129</t>
  </si>
  <si>
    <t>On 130</t>
  </si>
  <si>
    <t>Activity 130</t>
  </si>
  <si>
    <t>DB Act 130</t>
  </si>
  <si>
    <t>CFL Act 130</t>
  </si>
  <si>
    <t>Amount Act 130</t>
  </si>
  <si>
    <t>On 131</t>
  </si>
  <si>
    <t>Activity 131</t>
  </si>
  <si>
    <t>DB Act 131</t>
  </si>
  <si>
    <t>CFL Act 131</t>
  </si>
  <si>
    <t>Amount Act 131</t>
  </si>
  <si>
    <t>On 132</t>
  </si>
  <si>
    <t>Activity 132</t>
  </si>
  <si>
    <t>DB Act 132</t>
  </si>
  <si>
    <t>CFL Act 132</t>
  </si>
  <si>
    <t>Amount Act 132</t>
  </si>
  <si>
    <t>On 133</t>
  </si>
  <si>
    <t>Activity 133</t>
  </si>
  <si>
    <t>DB Act 133</t>
  </si>
  <si>
    <t>CFL Act 133</t>
  </si>
  <si>
    <t>Amount Act 133</t>
  </si>
  <si>
    <t>On 134</t>
  </si>
  <si>
    <t>Activity 134</t>
  </si>
  <si>
    <t>DB Act 134</t>
  </si>
  <si>
    <t>CFL Act 134</t>
  </si>
  <si>
    <t>Amount Act 134</t>
  </si>
  <si>
    <t>On 135</t>
  </si>
  <si>
    <t>Activity 135</t>
  </si>
  <si>
    <t>DB Act 135</t>
  </si>
  <si>
    <t>CFL Act 135</t>
  </si>
  <si>
    <t>Amount Act 135</t>
  </si>
  <si>
    <t>On 136</t>
  </si>
  <si>
    <t>Activity 136</t>
  </si>
  <si>
    <t>DB Act 136</t>
  </si>
  <si>
    <t>CFL Act 136</t>
  </si>
  <si>
    <t>Amount Act 136</t>
  </si>
  <si>
    <t>On 137</t>
  </si>
  <si>
    <t>Activity 137</t>
  </si>
  <si>
    <t>DB Act 137</t>
  </si>
  <si>
    <t>CFL Act 137</t>
  </si>
  <si>
    <t>Amount Act 137</t>
  </si>
  <si>
    <t>On 138</t>
  </si>
  <si>
    <t>Activity 138</t>
  </si>
  <si>
    <t>DB Act 138</t>
  </si>
  <si>
    <t>CFL Act 138</t>
  </si>
  <si>
    <t>Amount Act 138</t>
  </si>
  <si>
    <t>On 139</t>
  </si>
  <si>
    <t>Activity 139</t>
  </si>
  <si>
    <t>DB Act 139</t>
  </si>
  <si>
    <t>CFL Act 139</t>
  </si>
  <si>
    <t>Amount Act 139</t>
  </si>
  <si>
    <t>On 140</t>
  </si>
  <si>
    <t>Activity 140</t>
  </si>
  <si>
    <t>DB Act 140</t>
  </si>
  <si>
    <t>CFL Act 140</t>
  </si>
  <si>
    <t>Amount Act 140</t>
  </si>
  <si>
    <t>On 141</t>
  </si>
  <si>
    <t>Activity 141</t>
  </si>
  <si>
    <t>DB Act 141</t>
  </si>
  <si>
    <t>CFL Act 141</t>
  </si>
  <si>
    <t>Amount Act 141</t>
  </si>
  <si>
    <t>On 142</t>
  </si>
  <si>
    <t>Activity 142</t>
  </si>
  <si>
    <t>DB Act 142</t>
  </si>
  <si>
    <t>CFL Act 142</t>
  </si>
  <si>
    <t>Amount Act 142</t>
  </si>
  <si>
    <t>On 143</t>
  </si>
  <si>
    <t>Activity 143</t>
  </si>
  <si>
    <t>DB Act 143</t>
  </si>
  <si>
    <t>CFL Act 143</t>
  </si>
  <si>
    <t>Amount Act 143</t>
  </si>
  <si>
    <t>On 144</t>
  </si>
  <si>
    <t>Activity 144</t>
  </si>
  <si>
    <t>DB Act 144</t>
  </si>
  <si>
    <t>CFL Act 144</t>
  </si>
  <si>
    <t>Amount Act 144</t>
  </si>
  <si>
    <t>On 145</t>
  </si>
  <si>
    <t>Activity 145</t>
  </si>
  <si>
    <t>DB Act 145</t>
  </si>
  <si>
    <t>CFL Act 145</t>
  </si>
  <si>
    <t>Amount Act 145</t>
  </si>
  <si>
    <t>On 146</t>
  </si>
  <si>
    <t>Activity 146</t>
  </si>
  <si>
    <t>DB Act 146</t>
  </si>
  <si>
    <t>CFL Act 146</t>
  </si>
  <si>
    <t>Amount Act 146</t>
  </si>
  <si>
    <t>On 147</t>
  </si>
  <si>
    <t>Activity 147</t>
  </si>
  <si>
    <t>DB Act 147</t>
  </si>
  <si>
    <t>CFL Act 147</t>
  </si>
  <si>
    <t>Amount Act 147</t>
  </si>
  <si>
    <t>On 148</t>
  </si>
  <si>
    <t>Activity 148</t>
  </si>
  <si>
    <t>DB Act 148</t>
  </si>
  <si>
    <t>CFL Act 148</t>
  </si>
  <si>
    <t>Amount Act 148</t>
  </si>
  <si>
    <t>On 149</t>
  </si>
  <si>
    <t>Activity 149</t>
  </si>
  <si>
    <t>DB Act 149</t>
  </si>
  <si>
    <t>CFL Act 149</t>
  </si>
  <si>
    <t>Amount Act 149</t>
  </si>
  <si>
    <t>On 150</t>
  </si>
  <si>
    <t>Activity 150</t>
  </si>
  <si>
    <t>DB Act 150</t>
  </si>
  <si>
    <t>CFL Act 150</t>
  </si>
  <si>
    <t>Amount Act 150</t>
  </si>
  <si>
    <t>On 151</t>
  </si>
  <si>
    <t>Activity 151</t>
  </si>
  <si>
    <t>DB Act 151</t>
  </si>
  <si>
    <t>CFL Act 151</t>
  </si>
  <si>
    <t>Amount Act 151</t>
  </si>
  <si>
    <t>'market for rice' (kilogram, GLO, None)</t>
  </si>
  <si>
    <t>('ecoinvent 3.3 cutoff', '32925065bd41e21d52a9ea72135d3e1c')</t>
  </si>
  <si>
    <t>'market group for electricity, medium voltage' (kilowatt hour, RER, None)</t>
  </si>
  <si>
    <t>('ecoinvent 3.3 cutoff', 'fc53e932b552701b8119c2d3cf2fde87')</t>
  </si>
  <si>
    <t>'steam production in chemical industry' (megajoule, RER, None)</t>
  </si>
  <si>
    <t>('ecoinvent 3.3 cutoff', '64ce1176e58328a00c36e40d0932c0c6')</t>
  </si>
  <si>
    <t>'rice production' (kilogram, RoW, None)</t>
  </si>
  <si>
    <t>('ecoinvent 3.3 cutoff', '42e781136fbdd18799961a2e92f73c53')</t>
  </si>
  <si>
    <t>'rice production' (kilogram, US, None)</t>
  </si>
  <si>
    <t>('ecoinvent 3.3 cutoff', 'cd545ab73f6d35a5e0d20112a4d5377a')</t>
  </si>
  <si>
    <t>'rice production' (kilogram, IN, None)</t>
  </si>
  <si>
    <t>('ecoinvent 3.3 cutoff', '1428ec5dfde98fe0d230206039b2f958')</t>
  </si>
  <si>
    <t>'rice production' (kilogram, CN, None)</t>
  </si>
  <si>
    <t>('heia', '66220de33dd54d7593602ff4de28672d')</t>
  </si>
  <si>
    <t>'transport market for rice' (kilogram, GLO, None)</t>
  </si>
  <si>
    <t>'market for wheat grain' (kilogram, GLO, None)</t>
  </si>
  <si>
    <t>('Agribalyse 1.2', '6ff1d7d24c730753db935815dce15020')</t>
  </si>
  <si>
    <t>'Egg, national average, at farm gate' (kilogram, FR, ['Agricultural', 'AGRIBALYSE\\Animal production\\Eggs'])</t>
  </si>
  <si>
    <t>('ecoinvent 3.3 cutoff', '74480bec607b73e86f4be76039cbb920')</t>
  </si>
  <si>
    <t>'wheat production' (kilogram, RoW, None)</t>
  </si>
  <si>
    <t>('ecoinvent 3.3 cutoff', '878aa66f010bfb5fe55d0f429dfda98e')</t>
  </si>
  <si>
    <t>'wheat production' (kilogram, US, None)</t>
  </si>
  <si>
    <t>('ecoinvent 3.3 cutoff', 'aa4971acbe377e7201f65975f771528c')</t>
  </si>
  <si>
    <t>wheat production' (kilogram, FR, None)</t>
  </si>
  <si>
    <t>('ecoinvent 3.3 cutoff', '0d3c781f462f4329eb30eb7cbafc42f8')</t>
  </si>
  <si>
    <t>'wheat production' (kilogram, ES, None)</t>
  </si>
  <si>
    <t>('ecoinvent 3.3 cutoff', 'f319c9db0818b46651579046b0d51494')</t>
  </si>
  <si>
    <t>'wheat production' (kilogram, DE, None)</t>
  </si>
  <si>
    <t>('ecoinvent 3.3 cutoff', '78c58665cf1faa49d1abfa99bc08f0d5')</t>
  </si>
  <si>
    <t>'wheat production' (kilogram, Canada without Quebec, None)</t>
  </si>
  <si>
    <t>('ecoinvent 3.3 cutoff', '4d5e22ecbc826e3ea54ac4f41d7c0e44')</t>
  </si>
  <si>
    <t>'wheat production' (kilogram, AU, None)</t>
  </si>
  <si>
    <t>('ecoinvent 3.3 cutoff', '10da1a95c508a55f096055cb6474f187')</t>
  </si>
  <si>
    <t>'wheat production, Swiss integrated production, intensive' (kilogram, CH, None)</t>
  </si>
  <si>
    <t>('heia', 'ff1c8848de36459a9c6f52dc67397ba9')</t>
  </si>
  <si>
    <t>'transport market for wheat grain' (kilogram, GLO, None)</t>
  </si>
  <si>
    <t>('ecoinvent 3.3 cutoff', '0ed259ce5f8b83a18b8eb6f06f988788')</t>
  </si>
  <si>
    <t>'market for sunflower seed' (kilogram, GLO, None)</t>
  </si>
  <si>
    <t>91, 90, 89, 86, 87, 69</t>
  </si>
  <si>
    <t>('ecoinvent 3.3 cutoff', '8a792c09ad0aed41f44aab873358af3f')</t>
  </si>
  <si>
    <t>'market for sugar, from sugar beet' (kilogram, GLO, None)</t>
  </si>
  <si>
    <t>('heia', 'fruitnes')</t>
  </si>
  <si>
    <t>'fruitnes' (kilogram, CH, None)</t>
  </si>
  <si>
    <t>'market for butter, from cow milk' (kilogram, GLO, None)</t>
  </si>
  <si>
    <t>'market for cheese, from cow milk, fresh, unripened' (kilogram, GLO, None)</t>
  </si>
  <si>
    <t>('ecoinvent 3.3 cutoff', '7a31f1b8585bd918a5b669b7b859d82f')</t>
  </si>
  <si>
    <t>'market for maize grain' (kilogram, GLO, None)</t>
  </si>
  <si>
    <t>('ecoinvent 3.3 cutoff', 'bd2bf3130dbfa4901c110ff0791a83bb')</t>
  </si>
  <si>
    <t>'market for rye grain' (kilogram, GLO, None)</t>
  </si>
  <si>
    <t>('ecoinvent 3.3 cutoff', 'f47974f3940fcc6c2a56b00549331e81')</t>
  </si>
  <si>
    <t>'market for oat grain' (kilogram, GLO, None)</t>
  </si>
  <si>
    <t>('ecoinvent 3.3 cutoff', 'c0c8507e2771a4a4c80e81eebc331610')</t>
  </si>
  <si>
    <t>'market for barley grain' (kilogram, GLO, None)</t>
  </si>
  <si>
    <t>('ecoinvent 3.3 cutoff', '02f08efdd3cf0ba5c54573031e4a2744')</t>
  </si>
  <si>
    <t>'market for sweet sorghum grain' (kilogram, GLO, None)</t>
  </si>
  <si>
    <t>('ecoinvent 3.3 cutoff', '09dbcc12b79343fce3516c1c837426f1')</t>
  </si>
  <si>
    <t>'maize grain production' (kilogram, US, None)</t>
  </si>
  <si>
    <t>('ecoinvent 3.3 cutoff', '7512262b36de147792b514468084a36d')</t>
  </si>
  <si>
    <t>'maize grain production' (kilogram, CA-QC, None)</t>
  </si>
  <si>
    <t>('ecoinvent 3.3 cutoff', 'a59eea6487e1539e0a4fae094bfe8eab')</t>
  </si>
  <si>
    <t>'maize grain production' (kilogram, AR, None)</t>
  </si>
  <si>
    <t>('ecoinvent 3.3 cutoff', '3e649848754459ca4237d06bdf57a2ba')</t>
  </si>
  <si>
    <t>'maize grain production' (kilogram, RoW, None)</t>
  </si>
  <si>
    <t>('heia', '96599fd0f8eb49d5a7838ccc1a439dec')</t>
  </si>
  <si>
    <t>'transport market for maize grain' (kilogram, GLO, None)</t>
  </si>
  <si>
    <t>('ecoinvent 3.3 cutoff', 'bb136f882b1e121ebba7af8232afeb33')</t>
  </si>
  <si>
    <t>'barley production' (kilogram, RoW, None)</t>
  </si>
  <si>
    <t>('ecoinvent 3.3 cutoff', '22628df51b08b29112c9718579bb7f1e')</t>
  </si>
  <si>
    <t>'barley production' (kilogram, CA-QC, None)</t>
  </si>
  <si>
    <t>('ecoinvent 3.3 cutoff', '4d9503ce7b932f9dd93e4e4c891e51bd')</t>
  </si>
  <si>
    <t>'barley production' (kilogram, DE, None)</t>
  </si>
  <si>
    <t>('ecoinvent 3.3 cutoff', '5ca78a3eae2ca19d6fe344e32f6bc6b4')</t>
  </si>
  <si>
    <t>'barley production' (kilogram, ES, None)</t>
  </si>
  <si>
    <t>('ecoinvent 3.3 cutoff', 'a26bfe98b81a67d46cd7186a4ee3b9a8')</t>
  </si>
  <si>
    <t>'barley production' (kilogram, FR, None)</t>
  </si>
  <si>
    <t>('heia', '183b7c7a796147c4b7aec0619727e29b')</t>
  </si>
  <si>
    <t>'transport market for barley grain' (kilogram, GLO, None)</t>
  </si>
  <si>
    <t>4, 5, 6, 88</t>
  </si>
  <si>
    <t>('ecoinvent 3.3 cutoff', 'e64c180780d948160c9efc43fb6f1d5b')</t>
  </si>
  <si>
    <t>'market for almond' (kilogram, GLO, None)</t>
  </si>
  <si>
    <t>('ecoinvent 3.3 cutoff', '1cfd4fa8b018dc729826ce1bdb18ae27')</t>
  </si>
  <si>
    <t>'cattle for slaughtering, live weight to generic market for red meat, live weight' (kilogram, GLO, None)</t>
  </si>
  <si>
    <t>('ecoinvent 3.3 cutoff', '34fc7854951248acd63a58c6798cf14a')</t>
  </si>
  <si>
    <t>'market for swine for slaughtering, live weight' (kilogram, GLO, None)</t>
  </si>
  <si>
    <t>('ecoinvent 3.3 cutoff', 'a43c990c69fddc99da79d3713e07955d')</t>
  </si>
  <si>
    <t>'sheep for slaughtering, live weight to generic market for red meat, live weight' (kilogram, GLO, None)</t>
  </si>
  <si>
    <t>'market for chicken for slaughtering, live weight' (kilogram, GLO, None)</t>
  </si>
  <si>
    <t>41, 42, 43</t>
  </si>
  <si>
    <t>('heia', 'vegetablenes')</t>
  </si>
  <si>
    <t>'vegetablenes' (kilogram, CH, None)</t>
  </si>
  <si>
    <t>('ecoinvent 3.3 cutoff', '469fe06847193034cb8fb6cd69ce1850')</t>
  </si>
  <si>
    <t>'market for vegetable oil, refined' (kilogram, GLO, None)</t>
  </si>
  <si>
    <t>38, 39</t>
  </si>
  <si>
    <t>('Agribalyse 1.2', '574296b27e60c7b4e61e30b6fdde09f0')</t>
  </si>
  <si>
    <t>'Sea bass or sea bream, 200-500g, conventional, in cage, at farm gate' (kilogram, FR, ['Agricultural', 'AGRIBALYSE\\Animal production\\Fishes'])</t>
  </si>
  <si>
    <t>('Agribalyse 1.2', 'c483bf8b081e2268e1b6bbfc83ffcc17')</t>
  </si>
  <si>
    <t>'Large trout, 2-4kg, conventional, at farm gate' (kilogram, FR, ['Agricultural', 'AGRIBALYSE\\Animal production\\Fishes'])</t>
  </si>
  <si>
    <t>('Agribalyse 1.2', '038927e78b60bf3a8b85f1b2bb2089b8')</t>
  </si>
  <si>
    <t>'Small trout, 250-350g, conventional, at farm gate' (kilogram, FR, ['Agricultural', 'AGRIBALYSE\\Animal production\\Fishes'])</t>
  </si>
  <si>
    <t>'market for cow milk' (kilogram, GLO, None)</t>
  </si>
  <si>
    <t>'market for skimmed milk, from cow milk' (kilogram, GLO, None)</t>
  </si>
  <si>
    <t>'market for cream, from cow milk' (kilogram, GLO, None)</t>
  </si>
  <si>
    <t>'market for yogurt, from cow milk' (kilogram, GLO, None)</t>
  </si>
  <si>
    <t>('ecoinvent 3.3 cutoff', '02c6a2bd4d08af02592897806b4102f4')</t>
  </si>
  <si>
    <t>'market for rape seed' (kilogram, GLO, None)</t>
  </si>
  <si>
    <t>('ecoinvent 3.3 cutoff', '7688faf1b93a756ed124d7d38be2f39c')</t>
  </si>
  <si>
    <t>'rape seed production' (kilogram, RoW, None)</t>
  </si>
  <si>
    <t>('ecoinvent 3.3 cutoff', '4d6e704bdd1e367d0f91400c95c5c7dc')</t>
  </si>
  <si>
    <t>'rape seed production' (kilogram, US, None)</t>
  </si>
  <si>
    <t>('ecoinvent 3.3 cutoff', '75bb6bcbd965f820f717e758aaca111d')</t>
  </si>
  <si>
    <t>'rape seed production' (kilogram, FR, None)</t>
  </si>
  <si>
    <t>('ecoinvent 3.3 cutoff', 'ffd371f0efcfa2bdea2148d7532a862b')</t>
  </si>
  <si>
    <t>'rape seed production' (kilogram, DE, None)</t>
  </si>
  <si>
    <t>('ecoinvent 3.3 cutoff', '2d99097c7dce9d8141ddffc5949a087b')</t>
  </si>
  <si>
    <t>'rape seed production' (kilogram, Canada without Quebec, None)</t>
  </si>
  <si>
    <t>('ecoinvent 3.3 cutoff', '3d89eeafc16ea40dd76906956604c441')</t>
  </si>
  <si>
    <t>rape seed production, Swiss integrated production, intensive' (kilogram, CH, None)</t>
  </si>
  <si>
    <t>('heia', 'f73a209e2b2d4bbe8769d85feaff8330')</t>
  </si>
  <si>
    <t>'transport market for rape seed' (kilogram, GLO, None)</t>
  </si>
  <si>
    <t>78, 79, 80</t>
  </si>
  <si>
    <t>('ecoinvent 3.3 cutoff', 'f9cf05883279ec9308f2214d5dca99dd')</t>
  </si>
  <si>
    <t>'market for olive' (kilogram, GLO, None)</t>
  </si>
  <si>
    <t>('ecoinvent 3.3 cutoff', '5d3d0f61b48babdba9c4e24233b37296')</t>
  </si>
  <si>
    <t>'olive production' (kilogram, RoW, None)</t>
  </si>
  <si>
    <t>('ecoinvent 3.3 cutoff', '20538ba1565c42d0f96a263205117e50')</t>
  </si>
  <si>
    <t>'olive production' (kilogram, ES, None)</t>
  </si>
  <si>
    <t>('ecoinvent 3.3 cutoff', '7fd26f2386a63cb18008437e85ea76e9')</t>
  </si>
  <si>
    <t>'olive production' (kilogram, IT, None)</t>
  </si>
  <si>
    <t>('heia', '776aa55c13f34f69bbd9da72a00a814f')</t>
  </si>
  <si>
    <t>'transport market for olive' (kilogram, GLO, None)</t>
  </si>
  <si>
    <t>'market for lemon' (kilogram, GLO, None)</t>
  </si>
  <si>
    <t>('ecoinvent 3.3 cutoff', 'cec09694d15f8cff3729336635e6f3df')</t>
  </si>
  <si>
    <t>lemon production' (kilogram, RoW, None)</t>
  </si>
  <si>
    <t>('ecoinvent 3.3 cutoff', 'a3a5447e5da47e810c6be4ba7c012582')</t>
  </si>
  <si>
    <t>'lemon production' (kilogram, ES, None)</t>
  </si>
  <si>
    <t>('ecoinvent 3.3 cutoff', '58a057456251c47796ddd732b73e9d9e')</t>
  </si>
  <si>
    <t>'lemon production' (kilogram, MX, None)</t>
  </si>
  <si>
    <t>('ecoinvent 3.3 cutoff', 'f422a7005d9b37089bc2684f025a6593')</t>
  </si>
  <si>
    <t>'lemon production' (kilogram, TR, None)</t>
  </si>
  <si>
    <t>('heia', '655f943bd9544a858b5d798560721663')</t>
  </si>
  <si>
    <t>'transport market for lemon' (kilogram, GLO, None)</t>
  </si>
  <si>
    <t>('ecoinvent 3.3 cutoff', '7f115d32aad55a3516264b8eca87c7f7')</t>
  </si>
  <si>
    <t>'market for orange, fresh grade' (kilogram, GLO, None)</t>
  </si>
  <si>
    <t>('ecoinvent 3.3 cutoff', '1bd6a6ddf07e0c936b881d381f2efe0d')</t>
  </si>
  <si>
    <t>'market for mandarin' (kilogram, GLO, None)</t>
  </si>
  <si>
    <t>('ecoinvent 3.3 cutoff', '34c829e7789a8afa0bec5bc66f96317a')</t>
  </si>
  <si>
    <t>'orange production, fresh grade' (kilogram, RoW, None)</t>
  </si>
  <si>
    <t>('ecoinvent 3.3 cutoff', 'fd355f54369c75e18f3d242bf90809a1')</t>
  </si>
  <si>
    <t>'orange production, fresh grade' (kilogram, ZA, None)</t>
  </si>
  <si>
    <t>('ecoinvent 3.3 cutoff', 'f82ee1a556f8c4a5937e9a9a6558de04')</t>
  </si>
  <si>
    <t>'orange production, fresh grade' (kilogram, US, None)</t>
  </si>
  <si>
    <t>('ecoinvent 3.3 cutoff', '61c9432503055e446b637d05a298a0f3')</t>
  </si>
  <si>
    <t>'orange production, fresh grade' (kilogram, ES, None)</t>
  </si>
  <si>
    <t>('heia', 'b898eb1752674be1bea8f599d92e6ddf')</t>
  </si>
  <si>
    <t>'transport market for orange, fresh grade' (kilogram, GLO, None)</t>
  </si>
  <si>
    <t>'market for banana' (kilogram, GLO, None)</t>
  </si>
  <si>
    <t>('ecoinvent 3.3 cutoff', 'ebccfab3d8e99a0e35486e6855e87729')</t>
  </si>
  <si>
    <t>'banana production' (kilogram, RoW, None)</t>
  </si>
  <si>
    <t>('ecoinvent 3.3 cutoff', 'ddb0e9bc1326da6a2d3da95df801091c')</t>
  </si>
  <si>
    <t>'banana production' (kilogram, CR, None)</t>
  </si>
  <si>
    <t>('ecoinvent 3.3 cutoff', 'ee1cce83b300b17c125ad1632bac375b')</t>
  </si>
  <si>
    <t>'banana production' (kilogram, EC, None)</t>
  </si>
  <si>
    <t>('ecoinvent 3.3 cutoff', '15823a3e372f31bcdde2085fd444ea9c')</t>
  </si>
  <si>
    <t>'banana production' (kilogram, IN, None)</t>
  </si>
  <si>
    <t>('ecoinvent 3.3 cutoff', 'e682c6f864d7198939f687c49baa172b')</t>
  </si>
  <si>
    <t>banana production' (kilogram, CO, None)</t>
  </si>
  <si>
    <t>('heia', '100f0635cb024121a51e26adc607e886')</t>
  </si>
  <si>
    <t>'transport market for banana' (kilogram, GLO, None)</t>
  </si>
  <si>
    <t>'market for apple' (kilogram, GLO, None)</t>
  </si>
  <si>
    <t>'market for pear' (kilogram, GLO, None)</t>
  </si>
  <si>
    <t>('ecoinvent 3.3 cutoff', 'bf027d896661718ddd711fbb6ac32868')</t>
  </si>
  <si>
    <t>'market for peach' (kilogram, GLO, None)</t>
  </si>
  <si>
    <t>('ecoinvent 3.3 cutoff', '3774b8e8717243086e69bdc2a1ec22b0')</t>
  </si>
  <si>
    <t>'market for apricot' (kilogram, GLO, None)</t>
  </si>
  <si>
    <t>('ecoinvent 3.3 cutoff', '0e744077b87597207e8a2da94e1ead39')</t>
  </si>
  <si>
    <t>'market for avocado' (kilogram, GLO, None)</t>
  </si>
  <si>
    <t>('ecoinvent 3.3 cutoff', 'd8c033fe4e12db32e055c23c47ec1d2d')</t>
  </si>
  <si>
    <t>'peach production' (kilogram, RoW, None)</t>
  </si>
  <si>
    <t>('ecoinvent 3.3 cutoff', 'dcafeaea5d9d5268ddab64482c385f33')</t>
  </si>
  <si>
    <t>'peach production' (kilogram, IT, None)</t>
  </si>
  <si>
    <t>('ecoinvent 3.3 cutoff', '89787c396e75499c970f25c3e3100178')</t>
  </si>
  <si>
    <t>'peach production' (kilogram, ES, None)</t>
  </si>
  <si>
    <t>('ecoinvent 3.3 cutoff', '53dc5fbec652c8dc96c5a15f23acf598')</t>
  </si>
  <si>
    <t>'peach production' (kilogram, CN, None)</t>
  </si>
  <si>
    <t>('heia', 'a2a4e9a893bd4af89617ccd3e5d45648')</t>
  </si>
  <si>
    <t>'transport market for peach' (kilogram, GLO, None)</t>
  </si>
  <si>
    <t>'market for strawberry' (kilogram, GLO, None)</t>
  </si>
  <si>
    <t>'market for grape' (kilogram, GLO, None)</t>
  </si>
  <si>
    <t>'market for melon' (kilogram, GLO, None)</t>
  </si>
  <si>
    <t>('ecoinvent 3.3 cutoff', '2846cad10996de484ebb586467ec478b')</t>
  </si>
  <si>
    <t>'market for pineapple' (kilogram, GLO, None)</t>
  </si>
  <si>
    <t>('ecoinvent 3.3 cutoff', '7fa3d6861bac1ea156a3a794b71900c0')</t>
  </si>
  <si>
    <t>'market for palm date' (kilogram, GLO, None)</t>
  </si>
  <si>
    <t>('ecoinvent 3.3 cutoff', '3a47ab26fcbf0a4eaadb26a5d14fbf63')</t>
  </si>
  <si>
    <t>'market for kiwi' (kilogram, GLO, None)</t>
  </si>
  <si>
    <t>('ecoinvent 3.3 cutoff', '899cee6d123d7dd0465e355e73d989a2')</t>
  </si>
  <si>
    <t>'market for papaya' (kilogram, GLO, None)</t>
  </si>
  <si>
    <t>('ecoinvent 3.3 cutoff', 'ce1f299c53d368d2ed165d341def00b1')</t>
  </si>
  <si>
    <t>'market for coconut, dehusked' (kilogram, GLO, None)</t>
  </si>
  <si>
    <t>('ecoinvent 3.3 cutoff', 'c5f8d41d4cfc037b94bdc8e5519dfda8')</t>
  </si>
  <si>
    <t>'market for coconut husk' (kilogram, GLO, None)</t>
  </si>
  <si>
    <t>('ecoinvent 3.3 cutoff', '33f81966cdeae0fb5cd8b172d844fc3c')</t>
  </si>
  <si>
    <t>'market for peanut' (kilogram, GLO, None)</t>
  </si>
  <si>
    <t>'market for palm date, conditioned and dried' (kilogram, GLO, None)</t>
  </si>
  <si>
    <t>('ecoinvent 3.3 cutoff', 'aa6f29bae11ac5e1167230933c3b98fe')</t>
  </si>
  <si>
    <t>'market for lettuce' (kilogram, GLO, None)</t>
  </si>
  <si>
    <t>('ecoinvent 3.3 cutoff', '4b33a8452395e1216825d8966ac2af90')</t>
  </si>
  <si>
    <t>'market for spinach' (kilogram, GLO, None)</t>
  </si>
  <si>
    <t>('ecoinvent 3.3 cutoff', 'fb44ea55cbbed825769e6f973f2353c4')</t>
  </si>
  <si>
    <t>'market for fennel' (kilogram, GLO, None)</t>
  </si>
  <si>
    <t>('ecoinvent 3.3 cutoff', 'd532057dc978c277b4b4db01776dcc6f')</t>
  </si>
  <si>
    <t>'market for celery' (kilogram, GLO, None)</t>
  </si>
  <si>
    <t>'market for onion' (kilogram, GLO, None)</t>
  </si>
  <si>
    <t>'market for mint' (kilogram, GLO, None)</t>
  </si>
  <si>
    <t>('ecoinvent 3.3 cutoff', 'b4838e24a3eaf59889f7c6b222f719d7')</t>
  </si>
  <si>
    <t>'market for cabbage red' (kilogram, GLO, None)</t>
  </si>
  <si>
    <t>('ecoinvent 3.3 cutoff', 'b7d646e12fb863e89a9730808db5d7ec')</t>
  </si>
  <si>
    <t>'market for cabbage white' (kilogram, GLO, None)</t>
  </si>
  <si>
    <t>('ecoinvent 3.3 cutoff', '853f7987aeb667ce293afc0d9dba9364')</t>
  </si>
  <si>
    <t>'market for cauliflower' (kilogram, GLO, None)</t>
  </si>
  <si>
    <t>('ecoinvent 3.3 cutoff', 'e722a9e1a018e18b14e1a567fd5c3893')</t>
  </si>
  <si>
    <t>'market for broccoli' (kilogram, GLO, None)</t>
  </si>
  <si>
    <t>'market for tomato, fresh grade' (kilogram, GLO, None)</t>
  </si>
  <si>
    <t>('ecoinvent 3.3 cutoff', '2161d8509683dac91f9c146cd33ead51')</t>
  </si>
  <si>
    <t>'tomato production, fresh grade, open field' (kilogram, RoW, None)</t>
  </si>
  <si>
    <t>('ecoinvent 3.3 cutoff', 'd64e4950f1df2a03980744b0edf7aaaf')</t>
  </si>
  <si>
    <t>'tomato production, fresh grade, open field' (kilogram, MX, None)</t>
  </si>
  <si>
    <t>('ecoinvent 3.3 cutoff', 'ab7cc7be48c4e8148b2c4ccb06fa9bf3')</t>
  </si>
  <si>
    <t>'tomato production, fresh grade, in unheated greenhouse' (kilogram, ES, None)</t>
  </si>
  <si>
    <t>('ecoinvent 3.3 cutoff', 'a7dc532853328e70a08bc31152300f18')</t>
  </si>
  <si>
    <t>'tomato production, fresh grade, in heated greenhouse' (kilogram, NL, None)</t>
  </si>
  <si>
    <t>('ecoinvent 3.3 cutoff', 'aeca4a10c41fbd1996f8d681b5d4af37')</t>
  </si>
  <si>
    <t>'tomato production, fresh grade, in unheated greenhouse' (kilogram, RoW, None)</t>
  </si>
  <si>
    <t>('ecoinvent 3.3 cutoff', '4f04368620deda2bba5cb06f0b748caa')</t>
  </si>
  <si>
    <t>'tomato production, fresh grade, in heated greenhouse' (kilogram, RoW, None)</t>
  </si>
  <si>
    <t>('heia', '992fc74ee50c4563b8d66ca3f219c740')</t>
  </si>
  <si>
    <t>'transport market for tomato, fresh grade' (kilogram, GLO, None)</t>
  </si>
  <si>
    <t>'market for fava bean, Swiss integrated production' (kilogram, GLO, None)</t>
  </si>
  <si>
    <t>('ecoinvent 3.3 cutoff', '2c0324c480c6034855d59fc7f81bc899')</t>
  </si>
  <si>
    <t>'market for protein pea' (kilogram, GLO, None)</t>
  </si>
  <si>
    <t>('ecoinvent 3.3 cutoff', 'aa268811a8855c2b4188007ca1fb97bd')</t>
  </si>
  <si>
    <t>'market for aubergine' (kilogram, GLO, None)</t>
  </si>
  <si>
    <t>('ecoinvent 3.3 cutoff', 'e8fb4cd43114c1a33d9760c76a038a72')</t>
  </si>
  <si>
    <t>'market for zucchini' (kilogram, GLO, None)</t>
  </si>
  <si>
    <t>('ecoinvent 3.3 cutoff', '35e9b680a5abff4466f2b70ac8ea8842')</t>
  </si>
  <si>
    <t>'market for green bell pepper' (kilogram, GLO, None)</t>
  </si>
  <si>
    <t>('ecoinvent 3.3 cutoff', 'a51d63c6acc89884d31e874e4af7f2f5')</t>
  </si>
  <si>
    <t>'market for sweet corn' (kilogram, GLO, None)</t>
  </si>
  <si>
    <t>('ecoinvent 3.3 cutoff', '1818b3725e4f2c23eba2fc8ed3b05518')</t>
  </si>
  <si>
    <t>market for cucumber' (kilogram, GLO, None)</t>
  </si>
  <si>
    <t>('ecoinvent 3.3 cutoff', '30076febd9d00a3585c56d652340b702')</t>
  </si>
  <si>
    <t>'market for carrot' (kilogram, GLO, None)</t>
  </si>
  <si>
    <t>('ecoinvent 3.3 cutoff', '33d488136b553d83417ae19a35ac6b8b')</t>
  </si>
  <si>
    <t>'market for green asparagus' (kilogram, GLO, None)</t>
  </si>
  <si>
    <t>('ecoinvent 3.3 cutoff', '69a9844798216ec10be71963a94e5c64')</t>
  </si>
  <si>
    <t>'market for white asparagus' (kilogram, GLO, None)</t>
  </si>
  <si>
    <t>('ecoinvent 3.3 cutoff', '5a7c50ec0425ffaa95603c7c8b4bca65')</t>
  </si>
  <si>
    <t>'market for radish' (kilogram, GLO, None)</t>
  </si>
  <si>
    <t>LOOK UP: mushrooms</t>
  </si>
  <si>
    <t>54, 168, 55, 110, 111, 112</t>
  </si>
  <si>
    <t>'market for potato' (kilogram, GLO, None)</t>
  </si>
  <si>
    <t>('ecoinvent 3.3 cutoff', '351906dc75b538f5f8e8fe7b3ec4340d')</t>
  </si>
  <si>
    <t>'potato production' (kilogram, RoW, None)</t>
  </si>
  <si>
    <t>('ecoinvent 3.3 cutoff', '76180bb04f41d706ea3af7f4647acb86')</t>
  </si>
  <si>
    <t>'potato production' (kilogram, US, None)</t>
  </si>
  <si>
    <t>('ecoinvent 3.3 cutoff', 'b50d05fe022b8bfd68e1945649704296')</t>
  </si>
  <si>
    <t>'potato production' (kilogram, UA, None)</t>
  </si>
  <si>
    <t>('ecoinvent 3.3 cutoff', '26d34db8ea109f4bfa21b783d866f262')</t>
  </si>
  <si>
    <t>'potato production' (kilogram, RU, None)</t>
  </si>
  <si>
    <t>('ecoinvent 3.3 cutoff', 'a7bbd7baff4594803e5d54e53c7fe142')</t>
  </si>
  <si>
    <t>'potato production' (kilogram, IN, None)</t>
  </si>
  <si>
    <t>('ecoinvent 3.3 cutoff', '279dbcb63c5821c4a89468d332ae189c')</t>
  </si>
  <si>
    <t>'potato production' (kilogram, CN, None)</t>
  </si>
  <si>
    <t>('ecoinvent 3.3 cutoff', '81ff2c0ecbed0492daa772187671da1e')</t>
  </si>
  <si>
    <t>'potato production' (kilogram, CA-QC, None)</t>
  </si>
  <si>
    <t>('ecoinvent 3.3 cutoff', '523fa5186d57b7c2a36dfe5d86e362b5')</t>
  </si>
  <si>
    <t>'potato production, Swiss integrated production, intensive' (kilogram, CH, None)</t>
  </si>
  <si>
    <t>('heia', '4aa9d59d21f4491aa56ae018aeec3e97')</t>
  </si>
  <si>
    <t>'transport market for potato' (kilogram, GLO, None)</t>
  </si>
  <si>
    <t>17, 19, 20</t>
  </si>
  <si>
    <t>'market for sugar beet' (kilogram, CH, None)</t>
  </si>
  <si>
    <t>'market for cocoa bean' (kilogram, GLO, None)</t>
  </si>
  <si>
    <t>('ecoinvent 3.3 cutoff', '0f89ac9a847f1cebaad143b5345d2bea')</t>
  </si>
  <si>
    <t>'cocoa bean production, sun-dried' (kilogram, RoW, None)</t>
  </si>
  <si>
    <t>('ecoinvent 3.3 cutoff', 'a7bdd1d2b7c57a5ffeb865dedafb5650')</t>
  </si>
  <si>
    <t>'cocoa bean production, sun-dried' (kilogram, ID, None)</t>
  </si>
  <si>
    <t>('ecoinvent 3.3 cutoff', '555ec4335d963382305c22f0e563e1a9')</t>
  </si>
  <si>
    <t>'cocoa bean production, sun-dried' (kilogram, GH, None)</t>
  </si>
  <si>
    <t>('ecoinvent 3.3 cutoff', '242f60b891d953c90ace690e38518b83')</t>
  </si>
  <si>
    <t>'cocoa bean production, sun-dried' (kilogram, CI, None)</t>
  </si>
  <si>
    <t>('heia', 'c2aeaca1892e4e13bad9f2f44c37c213')</t>
  </si>
  <si>
    <t>'transport market for cocoa bean' (kilogram, GLO, None)</t>
  </si>
  <si>
    <t>84, 85, 88, 97, 115</t>
  </si>
  <si>
    <t>108, 109, 110</t>
  </si>
  <si>
    <t>('ecoinvent 3.3 cutoff', 'ec5ed4292a34342a8486137fa4591432')</t>
  </si>
  <si>
    <t>'market for soybean' (kilogram, GLO, None)</t>
  </si>
  <si>
    <t>106, 107</t>
  </si>
  <si>
    <t>25, 26, 27</t>
  </si>
  <si>
    <t>('ecoinvent 3.3 cutoff', '297a00cac1380b98175083c8c55a08ed')</t>
  </si>
  <si>
    <t>'market for tofu' (kilogram, GLO, None)</t>
  </si>
  <si>
    <t>('ecoinvent 3.3 cutoff', '99eb44f266a64b7c4959aa56566e90eb')</t>
  </si>
  <si>
    <t>market for coffee, green bean' (kilogram, GLO, None)</t>
  </si>
  <si>
    <t>'market for coffee, green bean' (kilogram, GLO, None)</t>
  </si>
  <si>
    <t>('ecoinvent 3.3 cutoff', '45996ff4d44c8a72ba5bf0ad89fbdb5e')</t>
  </si>
  <si>
    <t>'market for tea, dried' (kilogram, GLO, None)</t>
  </si>
  <si>
    <t>('ecoinvent 3.3 cutoff', '8657fe657f797e69a15c7723ef4add45')</t>
  </si>
  <si>
    <t>'tea production, dried' (kilogram, RoW, None)</t>
  </si>
  <si>
    <t>('ecoinvent 3.3 cutoff', 'fc379d1f9e44a8a41b212470bf89479e')</t>
  </si>
  <si>
    <t>'tea production, dried' (kilogram, LK, None)</t>
  </si>
  <si>
    <t>('ecoinvent 3.3 cutoff', '319f0af37956932f59f6ea2d0f16a42d')</t>
  </si>
  <si>
    <t>tea production, dried' (kilogram, KE, None)</t>
  </si>
  <si>
    <t>('ecoinvent 3.3 cutoff', '7b7d5e09e89911b2c661c6aa0f0e3cba')</t>
  </si>
  <si>
    <t>'tea production, dried' (kilogram, CN, None)</t>
  </si>
  <si>
    <t>('heia', '553f47dacd31468f9efeee860e46d913')</t>
  </si>
  <si>
    <t>'transport market for tea, dried' (kilogram, GLO, None)</t>
  </si>
  <si>
    <t>('ecoinvent 3.3 cutoff', '7daf3a9bd6a55886e2fcba33931c3772')</t>
  </si>
  <si>
    <t>'market group for tap water' (kilogram, RER, None)</t>
  </si>
  <si>
    <t>122, 123</t>
  </si>
  <si>
    <t>124, 125</t>
  </si>
  <si>
    <t>market for barley grain' (kilogram, GLO, None)</t>
  </si>
  <si>
    <t>('EXIOBASE 2.2', 'Manufacture of tobacco products:WL')</t>
  </si>
  <si>
    <t>'Manufacture of tobacco products' (million €, WL, None)</t>
  </si>
  <si>
    <t>('EXIOBASE 2.2', 'Manufacture of tobacco products:WM')</t>
  </si>
  <si>
    <t>'Manufacture of tobacco products' (million €, WM, None)</t>
  </si>
  <si>
    <t>('EXIOBASE 2.2', 'Manufacture of tobacco products:ZA')</t>
  </si>
  <si>
    <t>'Manufacture of tobacco products' (million €, ZA, None)</t>
  </si>
  <si>
    <t>('EXIOBASE 2.2', 'Manufacture of tobacco products:TR')</t>
  </si>
  <si>
    <t>'Manufacture of tobacco products' (million €, TR, None)</t>
  </si>
  <si>
    <t>('EXIOBASE 2.2', 'Manufacture of tobacco products:RO')</t>
  </si>
  <si>
    <t>'Manufacture of tobacco products' (million €, RO, None)</t>
  </si>
  <si>
    <t>('EXIOBASE 2.2', 'Manufacture of tobacco products:RU')</t>
  </si>
  <si>
    <t>'Manufacture of tobacco products' (million €, RU, None)</t>
  </si>
  <si>
    <t>('EXIOBASE 2.2', 'Manufacture of tobacco products:SK')</t>
  </si>
  <si>
    <t>'Manufacture of tobacco products' (million €, SK, None)</t>
  </si>
  <si>
    <t>('EXIOBASE 2.2', 'Manufacture of tobacco products:TW')</t>
  </si>
  <si>
    <t>'Manufacture of tobacco products' (million €, TW, None)</t>
  </si>
  <si>
    <t>('EXIOBASE 2.2', 'Manufacture of tobacco products:US')</t>
  </si>
  <si>
    <t>'Manufacture of tobacco products' (million €, US, None)</t>
  </si>
  <si>
    <t>('EXIOBASE 2.2', 'Manufacture of tobacco products:WA')</t>
  </si>
  <si>
    <t>'Manufacture of tobacco products' (million €, WA, None)</t>
  </si>
  <si>
    <t>('EXIOBASE 2.2', 'Manufacture of tobacco products:WE')</t>
  </si>
  <si>
    <t>'Manufacture of tobacco products' (million €, WE, None)</t>
  </si>
  <si>
    <t>('EXIOBASE 2.2', 'Manufacture of tobacco products:WF')</t>
  </si>
  <si>
    <t>'Manufacture of tobacco products' (million €, WF, None)</t>
  </si>
  <si>
    <t>('EXIOBASE 2.2', 'Manufacture of tobacco products:PT')</t>
  </si>
  <si>
    <t>'Manufacture of tobacco products' (million €, PT, None)</t>
  </si>
  <si>
    <t>('EXIOBASE 2.2', 'Manufacture of tobacco products:MX')</t>
  </si>
  <si>
    <t>'Manufacture of tobacco products' (million €, MX, None)</t>
  </si>
  <si>
    <t>('EXIOBASE 2.2', 'Manufacture of tobacco products:NL')</t>
  </si>
  <si>
    <t>'Manufacture of tobacco products' (million €, NL, None)</t>
  </si>
  <si>
    <t>('EXIOBASE 2.2', 'Manufacture of tobacco products:NO')</t>
  </si>
  <si>
    <t>'Manufacture of tobacco products' (million €, NO, None)</t>
  </si>
  <si>
    <t>('EXIOBASE 2.2', 'Manufacture of tobacco products:PL')</t>
  </si>
  <si>
    <t>'Manufacture of tobacco products' (million €, PL, None)</t>
  </si>
  <si>
    <t>('EXIOBASE 2.2', 'Manufacture of tobacco products:CA')</t>
  </si>
  <si>
    <t>'Manufacture of tobacco products' (million €, CA, None)</t>
  </si>
  <si>
    <t>('EXIOBASE 2.2', 'Manufacture of tobacco products:AT')</t>
  </si>
  <si>
    <t>'Manufacture of tobacco products' (million €, AT, None)</t>
  </si>
  <si>
    <t>('EXIOBASE 2.2', 'Manufacture of tobacco products:AU')</t>
  </si>
  <si>
    <t>'Manufacture of tobacco products' (million €, AU, None)</t>
  </si>
  <si>
    <t>('EXIOBASE 2.2', 'Manufacture of tobacco products:BE')</t>
  </si>
  <si>
    <t>'Manufacture of tobacco products' (million €, BE, None)</t>
  </si>
  <si>
    <t>('EXIOBASE 2.2', 'Manufacture of tobacco products:BG')</t>
  </si>
  <si>
    <t>'Manufacture of tobacco products' (million €, BG, None)</t>
  </si>
  <si>
    <t>('EXIOBASE 2.2', 'Manufacture of tobacco products:BR')</t>
  </si>
  <si>
    <t>'Manufacture of tobacco products' (million €, BR, None)</t>
  </si>
  <si>
    <t>('EXIOBASE 2.2', 'Manufacture of tobacco products:DK')</t>
  </si>
  <si>
    <t>'Manufacture of tobacco products' (million €, DK, None)</t>
  </si>
  <si>
    <t>('EXIOBASE 2.2', 'Manufacture of tobacco products:CH')</t>
  </si>
  <si>
    <t>'Manufacture of tobacco products' (million €, CH, None)</t>
  </si>
  <si>
    <t>('EXIOBASE 2.2', 'Manufacture of tobacco products:CN')</t>
  </si>
  <si>
    <t>'Manufacture of tobacco products' (million €, CN, None)</t>
  </si>
  <si>
    <t>('EXIOBASE 2.2', 'Manufacture of tobacco products:CZ')</t>
  </si>
  <si>
    <t>'Manufacture of tobacco products' (million €, CZ, None)</t>
  </si>
  <si>
    <t>('EXIOBASE 2.2', 'Manufacture of tobacco products:DE')</t>
  </si>
  <si>
    <t>'Manufacture of tobacco products' (million €, DE, None)</t>
  </si>
  <si>
    <t>('EXIOBASE 2.2', 'Manufacture of tobacco products:GR')</t>
  </si>
  <si>
    <t>'Manufacture of tobacco products' (million €, GR, None)</t>
  </si>
  <si>
    <t>('EXIOBASE 2.2', 'Manufacture of tobacco products:ES')</t>
  </si>
  <si>
    <t>'Manufacture of tobacco products' (million €, ES, None)</t>
  </si>
  <si>
    <t>('EXIOBASE 2.2', 'Manufacture of tobacco products:FR')</t>
  </si>
  <si>
    <t>'Manufacture of tobacco products' (million €, FR, None)</t>
  </si>
  <si>
    <t>('EXIOBASE 2.2', 'Manufacture of tobacco products:GB')</t>
  </si>
  <si>
    <t>'Manufacture of tobacco products' (million €, GB, None)</t>
  </si>
  <si>
    <t>('EXIOBASE 2.2', 'Manufacture of tobacco products:IT')</t>
  </si>
  <si>
    <t>'Manufacture of tobacco products' (million €, IT, None)</t>
  </si>
  <si>
    <t>('EXIOBASE 2.2', 'Manufacture of tobacco products:HU')</t>
  </si>
  <si>
    <t>'Manufacture of tobacco products' (million €, HU, None)</t>
  </si>
  <si>
    <t>('EXIOBASE 2.2', 'Manufacture of tobacco products:ID')</t>
  </si>
  <si>
    <t>'Manufacture of tobacco products' (million €, ID, None)</t>
  </si>
  <si>
    <t>('EXIOBASE 2.2', 'Manufacture of tobacco products:IN')</t>
  </si>
  <si>
    <t>'Manufacture of tobacco products' (million €, IN, None)</t>
  </si>
  <si>
    <t>('EXIOBASE 2.2', 'Manufacture of tobacco products:JP')</t>
  </si>
  <si>
    <t>'Manufacture of tobacco products' (million €, JP, None)</t>
  </si>
  <si>
    <t>('EXIOBASE 2.2', 'Manufacture of tobacco products:KR')</t>
  </si>
  <si>
    <t>'Manufacture of tobacco products' (million €, KR, None)</t>
  </si>
  <si>
    <t>('EXIOBASE 2.2', 'Manufacture of tobacco products:LT')</t>
  </si>
  <si>
    <t>'Manufacture of tobacco products' (million €, LT, None)</t>
  </si>
  <si>
    <t>('EXIOBASE 2.2', 'Manufacture of tobacco products:LU')</t>
  </si>
  <si>
    <t>'Manufacture of tobacco products' (million €, LU, None)</t>
  </si>
  <si>
    <t>('EXIOBASE 2.2', 'Manufacture of tobacco products:LV')</t>
  </si>
  <si>
    <t>'Manufacture of tobacco products' (million €, LV, None)</t>
  </si>
  <si>
    <t>('EXIOBASE 2.2', 'Sale, maintenance, repair of motor vehicles, motor vehicles parts, motorcycles, motor cycles parts and accessoiries:CH')</t>
  </si>
  <si>
    <t>'Sale, maintenance, repair of motor vehicles, motor vehicles parts, motorcycles, motor cycles parts and accessoiries' (million €, CH, None)</t>
  </si>
  <si>
    <t>('EXIOBASE 2.2', 'Retail sale of automotive fuel:CH')</t>
  </si>
  <si>
    <t>'Retail sale of automotive fuel' (million €, CH, None)</t>
  </si>
  <si>
    <t>('EXIOBASE 2.2', 'Wholesale trade and commission trade, except of motor vehicles and motorcycles:CH')</t>
  </si>
  <si>
    <t>'Wholesale trade and commission trade, except of motor vehicles and motorcycles' (million €, CH, None)</t>
  </si>
  <si>
    <t>('EXIOBASE 2.2', 'Retail trade, except of motor vehicles and motorcycles; repair of personal and household goods:CH')</t>
  </si>
  <si>
    <t>'Retail trade, except of motor vehicles and motorcycles; repair of personal and household goods' (million €, CH, None)</t>
  </si>
  <si>
    <t>('EXIOBASE 2.2', 'Transport via railways:CH')</t>
  </si>
  <si>
    <t>'Transport via railways' (million €, CH, None)</t>
  </si>
  <si>
    <t>('EXIOBASE 2.2', 'Other land transport:CH')</t>
  </si>
  <si>
    <t>'Other land transport' (million €, CH, None)</t>
  </si>
  <si>
    <t>('EXIOBASE 2.2', 'Transport via pipelines:CH')</t>
  </si>
  <si>
    <t>'Transport via pipelines' (million €, CH, None)</t>
  </si>
  <si>
    <t>('EXIOBASE 2.2', 'Sea and coastal water transport:CH')</t>
  </si>
  <si>
    <t>'Sea and coastal water transport' (million €, CH, None)</t>
  </si>
  <si>
    <t>('EXIOBASE 2.2', 'Inland water transport:CH')</t>
  </si>
  <si>
    <t>'Inland water transport' (million €, CH, None)</t>
  </si>
  <si>
    <t>('EXIOBASE 2.2', 'Air transport:CH')</t>
  </si>
  <si>
    <t>'Air transport' (million €, CH, None)</t>
  </si>
  <si>
    <t>('EXIOBASE 2.2', 'Hotels and restaurants:IE')</t>
  </si>
  <si>
    <t>'Hotels and restaurants' (million €, Ireland, None)</t>
  </si>
  <si>
    <t>('EXIOBASE 2.2', 'Hotels and restaurants:WL')</t>
  </si>
  <si>
    <t>'Hotels and restaurants' (million €, RoW America, None)</t>
  </si>
  <si>
    <t>('EXIOBASE 2.2', 'Hotels and restaurants:BE')</t>
  </si>
  <si>
    <t>'Hotels and restaurants' (million €, Belgium, None)</t>
  </si>
  <si>
    <t>('EXIOBASE 2.2', 'Hotels and restaurants:SE')</t>
  </si>
  <si>
    <t>'Hotels and restaurants' (million €, Sweden, None)</t>
  </si>
  <si>
    <t>('EXIOBASE 2.2', 'Hotels and restaurants:DE')</t>
  </si>
  <si>
    <t>'Hotels and restaurants' (million €, Germany, None)</t>
  </si>
  <si>
    <t>('EXIOBASE 2.2', 'Hotels and restaurants:GB')</t>
  </si>
  <si>
    <t>'Hotels and restaurants' (million €, United Kingdom, None)</t>
  </si>
  <si>
    <t>('EXIOBASE 2.2', 'Hotels and restaurants:ZA')</t>
  </si>
  <si>
    <t>'Hotels and restaurants' (million €, South Africa, None)</t>
  </si>
  <si>
    <t>('EXIOBASE 2.2', 'Hotels and restaurants:AT')</t>
  </si>
  <si>
    <t>'Hotels and restaurants' (million €, Austria, None)</t>
  </si>
  <si>
    <t>('EXIOBASE 2.2', 'Hotels and restaurants:CN')</t>
  </si>
  <si>
    <t>'Hotels and restaurants' (million €, China, None)</t>
  </si>
  <si>
    <t>('EXIOBASE 2.2', 'Hotels and restaurants:PT')</t>
  </si>
  <si>
    <t>'Hotels and restaurants' (million €, Portugal, None)</t>
  </si>
  <si>
    <t>('EXIOBASE 2.2', 'Hotels and restaurants:FI')</t>
  </si>
  <si>
    <t>'Hotels and restaurants' (million €, Finland, None)</t>
  </si>
  <si>
    <t>('EXIOBASE 2.2', 'Hotels and restaurants:JP')</t>
  </si>
  <si>
    <t>'Hotels and restaurants' (million €, Japan, None)</t>
  </si>
  <si>
    <t>('EXIOBASE 2.2', 'Hotels and restaurants:CY')</t>
  </si>
  <si>
    <t>'Hotels and restaurants' (million €, Cyprus, None)</t>
  </si>
  <si>
    <t>('EXIOBASE 2.2', 'Hotels and restaurants:HU')</t>
  </si>
  <si>
    <t>'Hotels and restaurants' (million €, Hungary, None)</t>
  </si>
  <si>
    <t>('EXIOBASE 2.2', 'Hotels and restaurants:PL')</t>
  </si>
  <si>
    <t>'Hotels and restaurants' (million €, Poland, None)</t>
  </si>
  <si>
    <t>('EXIOBASE 2.2', 'Hotels and restaurants:CZ')</t>
  </si>
  <si>
    <t>'Hotels and restaurants' (million €, Czech Republic, None)</t>
  </si>
  <si>
    <t>('EXIOBASE 2.2', 'Hotels and restaurants:MX')</t>
  </si>
  <si>
    <t>'Hotels and restaurants' (million €, Mexico, None)</t>
  </si>
  <si>
    <t>('EXIOBASE 2.2', 'Hotels and restaurants:CH')</t>
  </si>
  <si>
    <t>'Hotels and restaurants' (million €, Switzerland, None)</t>
  </si>
  <si>
    <t>('EXIOBASE 2.2', 'Hotels and restaurants:US')</t>
  </si>
  <si>
    <t>'Hotels and restaurants' (million €, United States, None)</t>
  </si>
  <si>
    <t>('EXIOBASE 2.2', 'Hotels and restaurants:RO')</t>
  </si>
  <si>
    <t>'Hotels and restaurants' (million €, Romania, None)</t>
  </si>
  <si>
    <t>('EXIOBASE 2.2', 'Hotels and restaurants:SI')</t>
  </si>
  <si>
    <t>'Hotels and restaurants' (million €, Slovenia, None)</t>
  </si>
  <si>
    <t>('EXIOBASE 2.2', 'Hotels and restaurants:WM')</t>
  </si>
  <si>
    <t>'Hotels and restaurants' (million €, RoW Middle East, None)</t>
  </si>
  <si>
    <t>('EXIOBASE 2.2', 'Hotels and restaurants:LT')</t>
  </si>
  <si>
    <t>'Hotels and restaurants' (million €, Lithuania, None)</t>
  </si>
  <si>
    <t>('EXIOBASE 2.2', 'Hotels and restaurants:TR')</t>
  </si>
  <si>
    <t>'Hotels and restaurants' (million €, Turkey, None)</t>
  </si>
  <si>
    <t>('EXIOBASE 2.2', 'Hotels and restaurants:IT')</t>
  </si>
  <si>
    <t>'Hotels and restaurants' (million €, Italy, None)</t>
  </si>
  <si>
    <t>('EXIOBASE 2.2', 'Hotels and restaurants:IN')</t>
  </si>
  <si>
    <t>'Hotels and restaurants' (million €, India, None)</t>
  </si>
  <si>
    <t>('EXIOBASE 2.2', 'Hotels and restaurants:WE')</t>
  </si>
  <si>
    <t>'Hotels and restaurants' (million €, RoW Europe, None)</t>
  </si>
  <si>
    <t>('EXIOBASE 2.2', 'Hotels and restaurants:BG')</t>
  </si>
  <si>
    <t>'Hotels and restaurants' (million €, Bulgaria, None)</t>
  </si>
  <si>
    <t>('EXIOBASE 2.2', 'Hotels and restaurants:NL')</t>
  </si>
  <si>
    <t>'Hotels and restaurants' (million €, Netherlands, None)</t>
  </si>
  <si>
    <t>('EXIOBASE 2.2', 'Hotels and restaurants:WA')</t>
  </si>
  <si>
    <t>'Hotels and restaurants' (million €, RoW Asia and Pacific, None)</t>
  </si>
  <si>
    <t>('EXIOBASE 2.2', 'Hotels and restaurants:ES')</t>
  </si>
  <si>
    <t>'Hotels and restaurants' (million €, Spain, None)</t>
  </si>
  <si>
    <t>('EXIOBASE 2.2', 'Hotels and restaurants:RU')</t>
  </si>
  <si>
    <t>'Hotels and restaurants' (million €, Russian Federation, None)</t>
  </si>
  <si>
    <t>('EXIOBASE 2.2', 'Hotels and restaurants:WF')</t>
  </si>
  <si>
    <t>'Hotels and restaurants' (million €, RoW Africa, None)</t>
  </si>
  <si>
    <t>('EXIOBASE 2.2', 'Hotels and restaurants:TW')</t>
  </si>
  <si>
    <t>'Hotels and restaurants' (million €, Taiwan, None)</t>
  </si>
  <si>
    <t>('EXIOBASE 2.2', 'Hotels and restaurants:SK')</t>
  </si>
  <si>
    <t>'Hotels and restaurants' (million €, Slovak Republic, None)</t>
  </si>
  <si>
    <t>('EXIOBASE 2.2', 'Hotels and restaurants:ID')</t>
  </si>
  <si>
    <t>'Hotels and restaurants' (million €, Indonesia, None)</t>
  </si>
  <si>
    <t>('EXIOBASE 2.2', 'Hotels and restaurants:KR')</t>
  </si>
  <si>
    <t>'Hotels and restaurants' (million €, South Korea, None)</t>
  </si>
  <si>
    <t>('EXIOBASE 2.2', 'Hotels and restaurants:LV')</t>
  </si>
  <si>
    <t>'Hotels and restaurants' (million €, Latvia, None)</t>
  </si>
  <si>
    <t>('EXIOBASE 2.2', 'Hotels and restaurants:LU')</t>
  </si>
  <si>
    <t>'Hotels and restaurants' (million €, Luxembourg, None)</t>
  </si>
  <si>
    <t>('EXIOBASE 2.2', 'Hotels and restaurants:GR')</t>
  </si>
  <si>
    <t>'Hotels and restaurants' (million €, Greece, None)</t>
  </si>
  <si>
    <t>('EXIOBASE 2.2', 'Hotels and restaurants:BR')</t>
  </si>
  <si>
    <t>'Hotels and restaurants' (million €, Brazil, None)</t>
  </si>
  <si>
    <t>('EXIOBASE 2.2', 'Hotels and restaurants:AU')</t>
  </si>
  <si>
    <t>'Hotels and restaurants' (million €, Australia, None)</t>
  </si>
  <si>
    <t>('EXIOBASE 2.2', 'Hotels and restaurants:DK')</t>
  </si>
  <si>
    <t>'Hotels and restaurants' (million €, Denmark, None)</t>
  </si>
  <si>
    <t>('EXIOBASE 2.2', 'Hotels and restaurants:EE')</t>
  </si>
  <si>
    <t>'Hotels and restaurants' (million €, Estonia, None)</t>
  </si>
  <si>
    <t>('EXIOBASE 2.2', 'Hotels and restaurants:NO')</t>
  </si>
  <si>
    <t>'Hotels and restaurants' (million €, Norway, None)</t>
  </si>
  <si>
    <t>('EXIOBASE 2.2', 'Hotels and restaurants:MT')</t>
  </si>
  <si>
    <t>'Hotels and restaurants' (million €, Malta, None)</t>
  </si>
  <si>
    <t>('EXIOBASE 2.2', 'Hotels and restaurants:CA')</t>
  </si>
  <si>
    <t>'Hotels and restaurants' (million €, Canada, None)</t>
  </si>
  <si>
    <t>('EXIOBASE 2.2', 'Manufacture of textiles:ID')</t>
  </si>
  <si>
    <t>'Manufacture of textiles' (million €, Indonesia, None)</t>
  </si>
  <si>
    <t>('EXIOBASE 2.2', 'Manufacture of textiles:DE')</t>
  </si>
  <si>
    <t>'Manufacture of textiles' (million €, Germany, None)</t>
  </si>
  <si>
    <t>('EXIOBASE 2.2', 'Manufacture of textiles:WM')</t>
  </si>
  <si>
    <t>'Manufacture of textiles' (million €, RoW Middle East, None)</t>
  </si>
  <si>
    <t>('EXIOBASE 2.2', 'Manufacture of textiles:MT')</t>
  </si>
  <si>
    <t>'Manufacture of textiles' (million €, Malta, None)</t>
  </si>
  <si>
    <t>('EXIOBASE 2.2', 'Manufacture of textiles:LU')</t>
  </si>
  <si>
    <t>'Manufacture of textiles' (million €, Luxembourg, None)</t>
  </si>
  <si>
    <t>('EXIOBASE 2.2', 'Manufacture of textiles:FR')</t>
  </si>
  <si>
    <t>'Manufacture of textiles' (million €, France, None)</t>
  </si>
  <si>
    <t>('EXIOBASE 2.2', 'Manufacture of textiles:CZ')</t>
  </si>
  <si>
    <t>'Manufacture of textiles' (million €, Czech Republic, None)</t>
  </si>
  <si>
    <t>('EXIOBASE 2.2', 'Manufacture of textiles:LT')</t>
  </si>
  <si>
    <t>'Manufacture of textiles' (million €, Lithuania, None)</t>
  </si>
  <si>
    <t>('EXIOBASE 2.2', 'Manufacture of textiles:IN')</t>
  </si>
  <si>
    <t>'Manufacture of textiles' (million €, India, None)</t>
  </si>
  <si>
    <t>('EXIOBASE 2.2', 'Manufacture of textiles:HU')</t>
  </si>
  <si>
    <t>'Manufacture of textiles' (million €, Hungary, None)</t>
  </si>
  <si>
    <t>('EXIOBASE 2.2', 'Manufacture of textiles:IE')</t>
  </si>
  <si>
    <t>'Manufacture of textiles' (million €, Ireland, None)</t>
  </si>
  <si>
    <t>('EXIOBASE 2.2', 'Manufacture of textiles:EE')</t>
  </si>
  <si>
    <t>'Manufacture of textiles' (million €, Estonia, None)</t>
  </si>
  <si>
    <t>('EXIOBASE 2.2', 'Manufacture of textiles:GB')</t>
  </si>
  <si>
    <t>'Manufacture of textiles' (million €, United Kingdom, None)</t>
  </si>
  <si>
    <t>('EXIOBASE 2.2', 'Manufacture of textiles:BE')</t>
  </si>
  <si>
    <t>'Manufacture of textiles' (million €, Belgium, None)</t>
  </si>
  <si>
    <t>('EXIOBASE 2.2', 'Manufacture of textiles:MX')</t>
  </si>
  <si>
    <t>'Manufacture of textiles' (million €, Mexico, None)</t>
  </si>
  <si>
    <t>('EXIOBASE 2.2', 'Manufacture of textiles:PL')</t>
  </si>
  <si>
    <t>'Manufacture of textiles' (million €, Poland, None)</t>
  </si>
  <si>
    <t>('EXIOBASE 2.2', 'Manufacture of textiles:SK')</t>
  </si>
  <si>
    <t>'Manufacture of textiles' (million €, Slovak Republic, None)</t>
  </si>
  <si>
    <t>('EXIOBASE 2.2', 'Manufacture of textiles:WE')</t>
  </si>
  <si>
    <t>'Manufacture of textiles' (million €, RoW Europe, None)</t>
  </si>
  <si>
    <t>('EXIOBASE 2.2', 'Manufacture of textiles:CH')</t>
  </si>
  <si>
    <t>'Manufacture of textiles' (million €, Switzerland, None)</t>
  </si>
  <si>
    <t>('EXIOBASE 2.2', 'Manufacture of textiles:LV')</t>
  </si>
  <si>
    <t>'Manufacture of textiles' (million €, Latvia, None)</t>
  </si>
  <si>
    <t>('EXIOBASE 2.2', 'Manufacture of textiles:GR')</t>
  </si>
  <si>
    <t>'Manufacture of textiles' (million €, Greece, None)</t>
  </si>
  <si>
    <t>('EXIOBASE 2.2', 'Manufacture of textiles:TR')</t>
  </si>
  <si>
    <t>'Manufacture of textiles' (million €, Turkey, None)</t>
  </si>
  <si>
    <t>('EXIOBASE 2.2', 'Manufacture of textiles:NL')</t>
  </si>
  <si>
    <t>'Manufacture of textiles' (million €, Netherlands, None)</t>
  </si>
  <si>
    <t>('EXIOBASE 2.2', 'Manufacture of textiles:BG')</t>
  </si>
  <si>
    <t>'Manufacture of textiles' (million €, Bulgaria, None)</t>
  </si>
  <si>
    <t>('EXIOBASE 2.2', 'Manufacture of textiles:RO')</t>
  </si>
  <si>
    <t>'Manufacture of textiles' (million €, Romania, None)</t>
  </si>
  <si>
    <t>('EXIOBASE 2.2', 'Manufacture of textiles:PT')</t>
  </si>
  <si>
    <t>'Manufacture of textiles' (million €, Portugal, None)</t>
  </si>
  <si>
    <t>('EXIOBASE 2.2', 'Manufacture of textiles:SI')</t>
  </si>
  <si>
    <t>'Manufacture of textiles' (million €, Slovenia, None)</t>
  </si>
  <si>
    <t>('EXIOBASE 2.2', 'Manufacture of textiles:ZA')</t>
  </si>
  <si>
    <t>'Manufacture of textiles' (million €, South Africa, None)</t>
  </si>
  <si>
    <t>('EXIOBASE 2.2', 'Manufacture of textiles:CA')</t>
  </si>
  <si>
    <t>'Manufacture of textiles' (million €, Canada, None)</t>
  </si>
  <si>
    <t>('EXIOBASE 2.2', 'Manufacture of textiles:SE')</t>
  </si>
  <si>
    <t>'Manufacture of textiles' (million €, Sweden, None)</t>
  </si>
  <si>
    <t>('EXIOBASE 2.2', 'Manufacture of textiles:IT')</t>
  </si>
  <si>
    <t>'Manufacture of textiles' (million €, Italy, None)</t>
  </si>
  <si>
    <t>('EXIOBASE 2.2', 'Manufacture of textiles:CY')</t>
  </si>
  <si>
    <t>'Manufacture of textiles' (million €, Cyprus, None)</t>
  </si>
  <si>
    <t>('EXIOBASE 2.2', 'Manufacture of textiles:FI')</t>
  </si>
  <si>
    <t>'Manufacture of textiles' (million €, Finland, None)</t>
  </si>
  <si>
    <t>('EXIOBASE 2.2', 'Manufacture of textiles:DK')</t>
  </si>
  <si>
    <t>'Manufacture of textiles' (million €, Denmark, None)</t>
  </si>
  <si>
    <t>('EXIOBASE 2.2', 'Manufacture of textiles:AU')</t>
  </si>
  <si>
    <t>'Manufacture of textiles' (million €, Australia, None)</t>
  </si>
  <si>
    <t>('EXIOBASE 2.2', 'Manufacture of textiles:US')</t>
  </si>
  <si>
    <t>'Manufacture of textiles' (million €, United States, None)</t>
  </si>
  <si>
    <t>('EXIOBASE 2.2', 'Manufacture of textiles:CN')</t>
  </si>
  <si>
    <t>'Manufacture of textiles' (million €, China, None)</t>
  </si>
  <si>
    <t>('EXIOBASE 2.2', 'Manufacture of textiles:ES')</t>
  </si>
  <si>
    <t>'Manufacture of textiles' (million €, Spain, None)</t>
  </si>
  <si>
    <t>('EXIOBASE 2.2', 'Manufacture of textiles:TW')</t>
  </si>
  <si>
    <t>'Manufacture of textiles' (million €, Taiwan, None)</t>
  </si>
  <si>
    <t>('EXIOBASE 2.2', 'Manufacture of textiles:KR')</t>
  </si>
  <si>
    <t>'Manufacture of textiles' (million €, South Korea, None)</t>
  </si>
  <si>
    <t>('EXIOBASE 2.2', 'Manufacture of textiles:WF')</t>
  </si>
  <si>
    <t>'Manufacture of textiles' (million €, RoW Africa, None)</t>
  </si>
  <si>
    <t>('EXIOBASE 2.2', 'Manufacture of textiles:NO')</t>
  </si>
  <si>
    <t>'Manufacture of textiles' (million €, Norway, None)</t>
  </si>
  <si>
    <t>('EXIOBASE 2.2', 'Manufacture of textiles:BR')</t>
  </si>
  <si>
    <t>'Manufacture of textiles' (million €, Brazil, None)</t>
  </si>
  <si>
    <t>('EXIOBASE 2.2', 'Manufacture of textiles:RU')</t>
  </si>
  <si>
    <t>'Manufacture of textiles' (million €, Russian Federation, None)</t>
  </si>
  <si>
    <t>('EXIOBASE 2.2', 'Manufacture of textiles:JP')</t>
  </si>
  <si>
    <t>'Manufacture of textiles' (million €, Japan, None)</t>
  </si>
  <si>
    <t>('EXIOBASE 2.2', 'Manufacture of textiles:WL')</t>
  </si>
  <si>
    <t>'Manufacture of textiles' (million €, RoW America, None)</t>
  </si>
  <si>
    <t>('EXIOBASE 2.2', 'Manufacture of textiles:WA')</t>
  </si>
  <si>
    <t>'Manufacture of textiles' (million €, RoW Asia and Pacific, None)</t>
  </si>
  <si>
    <t>('EXIOBASE 2.2', 'Manufacture of textiles:AT')</t>
  </si>
  <si>
    <t>'Manufacture of textiles' (million €, Austria, None)</t>
  </si>
  <si>
    <t>('EXIOBASE 2.2', 'Manufacture of wearing apparel; dressing and dyeing of fur:BG')</t>
  </si>
  <si>
    <t>'Manufacture of wearing apparel; dressing and dyeing of fur' (million €, Bulgaria, None)</t>
  </si>
  <si>
    <t>('EXIOBASE 2.2', 'Manufacture of wearing apparel; dressing and dyeing of fur:ZA')</t>
  </si>
  <si>
    <t>'Manufacture of wearing apparel; dressing and dyeing of fur' (million €, South Africa, None)</t>
  </si>
  <si>
    <t>('EXIOBASE 2.2', 'Manufacture of wearing apparel; dressing and dyeing of fur:AT')</t>
  </si>
  <si>
    <t>'Manufacture of wearing apparel; dressing and dyeing of fur' (million €, Austria, None)</t>
  </si>
  <si>
    <t>('EXIOBASE 2.2', 'Manufacture of wearing apparel; dressing and dyeing of fur:MX')</t>
  </si>
  <si>
    <t>'Manufacture of wearing apparel; dressing and dyeing of fur' (million €, Mexico, None)</t>
  </si>
  <si>
    <t>('EXIOBASE 2.2', 'Manufacture of wearing apparel; dressing and dyeing of fur:ID')</t>
  </si>
  <si>
    <t>'Manufacture of wearing apparel; dressing and dyeing of fur' (million €, Indonesia, None)</t>
  </si>
  <si>
    <t>('EXIOBASE 2.2', 'Manufacture of wearing apparel; dressing and dyeing of fur:SI')</t>
  </si>
  <si>
    <t>'Manufacture of wearing apparel; dressing and dyeing of fur' (million €, Slovenia, None)</t>
  </si>
  <si>
    <t>('EXIOBASE 2.2', 'Manufacture of wearing apparel; dressing and dyeing of fur:LT')</t>
  </si>
  <si>
    <t>'Manufacture of wearing apparel; dressing and dyeing of fur' (million €, Lithuania, None)</t>
  </si>
  <si>
    <t>('EXIOBASE 2.2', 'Manufacture of wearing apparel; dressing and dyeing of fur:MT')</t>
  </si>
  <si>
    <t>'Manufacture of wearing apparel; dressing and dyeing of fur' (million €, Malta, None)</t>
  </si>
  <si>
    <t>('EXIOBASE 2.2', 'Manufacture of wearing apparel; dressing and dyeing of fur:BE')</t>
  </si>
  <si>
    <t>'Manufacture of wearing apparel; dressing and dyeing of fur' (million €, Belgium, None)</t>
  </si>
  <si>
    <t>('EXIOBASE 2.2', 'Manufacture of wearing apparel; dressing and dyeing of fur:JP')</t>
  </si>
  <si>
    <t>'Manufacture of wearing apparel; dressing and dyeing of fur' (million €, Japan, None)</t>
  </si>
  <si>
    <t>('EXIOBASE 2.2', 'Manufacture of wearing apparel; dressing and dyeing of fur:IE')</t>
  </si>
  <si>
    <t>'Manufacture of wearing apparel; dressing and dyeing of fur' (million €, Ireland, None)</t>
  </si>
  <si>
    <t>('EXIOBASE 2.2', 'Manufacture of wearing apparel; dressing and dyeing of fur:NO')</t>
  </si>
  <si>
    <t>'Manufacture of wearing apparel; dressing and dyeing of fur' (million €, Norway, None)</t>
  </si>
  <si>
    <t>('EXIOBASE 2.2', 'Manufacture of wearing apparel; dressing and dyeing of fur:CZ')</t>
  </si>
  <si>
    <t>'Manufacture of wearing apparel; dressing and dyeing of fur' (million €, Czech Republic, None)</t>
  </si>
  <si>
    <t>('EXIOBASE 2.2', 'Manufacture of wearing apparel; dressing and dyeing of fur:FI')</t>
  </si>
  <si>
    <t>'Manufacture of wearing apparel; dressing and dyeing of fur' (million €, Finland, None)</t>
  </si>
  <si>
    <t>('EXIOBASE 2.2', 'Manufacture of wearing apparel; dressing and dyeing of fur:PT')</t>
  </si>
  <si>
    <t>'Manufacture of wearing apparel; dressing and dyeing of fur' (million €, Portugal, None)</t>
  </si>
  <si>
    <t>('EXIOBASE 2.2', 'Manufacture of wearing apparel; dressing and dyeing of fur:FR')</t>
  </si>
  <si>
    <t>'Manufacture of wearing apparel; dressing and dyeing of fur' (million €, France, None)</t>
  </si>
  <si>
    <t>('EXIOBASE 2.2', 'Manufacture of wearing apparel; dressing and dyeing of fur:IT')</t>
  </si>
  <si>
    <t>'Manufacture of wearing apparel; dressing and dyeing of fur' (million €, Italy, None)</t>
  </si>
  <si>
    <t>('EXIOBASE 2.2', 'Manufacture of wearing apparel; dressing and dyeing of fur:EE')</t>
  </si>
  <si>
    <t>'Manufacture of wearing apparel; dressing and dyeing of fur' (million €, Estonia, None)</t>
  </si>
  <si>
    <t>('EXIOBASE 2.2', 'Manufacture of wearing apparel; dressing and dyeing of fur:WA')</t>
  </si>
  <si>
    <t>'Manufacture of wearing apparel; dressing and dyeing of fur' (million €, RoW Asia and Pacific, None)</t>
  </si>
  <si>
    <t>('EXIOBASE 2.2', 'Manufacture of wearing apparel; dressing and dyeing of fur:WM')</t>
  </si>
  <si>
    <t>'Manufacture of wearing apparel; dressing and dyeing of fur' (million €, RoW Middle East, None)</t>
  </si>
  <si>
    <t>('EXIOBASE 2.2', 'Manufacture of wearing apparel; dressing and dyeing of fur:SE')</t>
  </si>
  <si>
    <t>'Manufacture of wearing apparel; dressing and dyeing of fur' (million €, Sweden, None)</t>
  </si>
  <si>
    <t>('EXIOBASE 2.2', 'Manufacture of wearing apparel; dressing and dyeing of fur:TR')</t>
  </si>
  <si>
    <t>'Manufacture of wearing apparel; dressing and dyeing of fur' (million €, Turkey, None)</t>
  </si>
  <si>
    <t>('EXIOBASE 2.2', 'Manufacture of wearing apparel; dressing and dyeing of fur:KR')</t>
  </si>
  <si>
    <t>'Manufacture of wearing apparel; dressing and dyeing of fur' (million €, South Korea, None)</t>
  </si>
  <si>
    <t>('EXIOBASE 2.2', 'Manufacture of wearing apparel; dressing and dyeing of fur:RO')</t>
  </si>
  <si>
    <t>'Manufacture of wearing apparel; dressing and dyeing of fur' (million €, Romania, None)</t>
  </si>
  <si>
    <t>('EXIOBASE 2.2', 'Manufacture of wearing apparel; dressing and dyeing of fur:WL')</t>
  </si>
  <si>
    <t>'Manufacture of wearing apparel; dressing and dyeing of fur' (million €, RoW America, None)</t>
  </si>
  <si>
    <t>('EXIOBASE 2.2', 'Manufacture of wearing apparel; dressing and dyeing of fur:NL')</t>
  </si>
  <si>
    <t>'Manufacture of wearing apparel; dressing and dyeing of fur' (million €, Netherlands, None)</t>
  </si>
  <si>
    <t>('EXIOBASE 2.2', 'Manufacture of wearing apparel; dressing and dyeing of fur:CY')</t>
  </si>
  <si>
    <t>'Manufacture of wearing apparel; dressing and dyeing of fur' (million €, Cyprus, None)</t>
  </si>
  <si>
    <t>('EXIOBASE 2.2', 'Manufacture of wearing apparel; dressing and dyeing of fur:PL')</t>
  </si>
  <si>
    <t>'Manufacture of wearing apparel; dressing and dyeing of fur' (million €, Poland, None)</t>
  </si>
  <si>
    <t>('EXIOBASE 2.2', 'Manufacture of wearing apparel; dressing and dyeing of fur:DK')</t>
  </si>
  <si>
    <t>'Manufacture of wearing apparel; dressing and dyeing of fur' (million €, Denmark, None)</t>
  </si>
  <si>
    <t>('EXIOBASE 2.2', 'Manufacture of wearing apparel; dressing and dyeing of fur:IN')</t>
  </si>
  <si>
    <t>'Manufacture of wearing apparel; dressing and dyeing of fur' (million €, India, None)</t>
  </si>
  <si>
    <t>('EXIOBASE 2.2', 'Manufacture of wearing apparel; dressing and dyeing of fur:CN')</t>
  </si>
  <si>
    <t>'Manufacture of wearing apparel; dressing and dyeing of fur' (million €, China, None)</t>
  </si>
  <si>
    <t>('EXIOBASE 2.2', 'Manufacture of wearing apparel; dressing and dyeing of fur:WF')</t>
  </si>
  <si>
    <t>'Manufacture of wearing apparel; dressing and dyeing of fur' (million €, RoW Africa, None)</t>
  </si>
  <si>
    <t>('EXIOBASE 2.2', 'Manufacture of wearing apparel; dressing and dyeing of fur:GR')</t>
  </si>
  <si>
    <t>'Manufacture of wearing apparel; dressing and dyeing of fur' (million €, Greece, None)</t>
  </si>
  <si>
    <t>('EXIOBASE 2.2', 'Manufacture of wearing apparel; dressing and dyeing of fur:ES')</t>
  </si>
  <si>
    <t>'Manufacture of wearing apparel; dressing and dyeing of fur' (million €, Spain, None)</t>
  </si>
  <si>
    <t>('EXIOBASE 2.2', 'Manufacture of wearing apparel; dressing and dyeing of fur:US')</t>
  </si>
  <si>
    <t>'Manufacture of wearing apparel; dressing and dyeing of fur' (million €, United States, None)</t>
  </si>
  <si>
    <t>('EXIOBASE 2.2', 'Manufacture of wearing apparel; dressing and dyeing of fur:TW')</t>
  </si>
  <si>
    <t>'Manufacture of wearing apparel; dressing and dyeing of fur' (million €, Taiwan, None)</t>
  </si>
  <si>
    <t>('EXIOBASE 2.2', 'Manufacture of wearing apparel; dressing and dyeing of fur:BR')</t>
  </si>
  <si>
    <t>'Manufacture of wearing apparel; dressing and dyeing of fur' (million €, Brazil, None)</t>
  </si>
  <si>
    <t>('EXIOBASE 2.2', 'Manufacture of wearing apparel; dressing and dyeing of fur:HU')</t>
  </si>
  <si>
    <t>'Manufacture of wearing apparel; dressing and dyeing of fur' (million €, Hungary, None)</t>
  </si>
  <si>
    <t>('EXIOBASE 2.2', 'Manufacture of wearing apparel; dressing and dyeing of fur:CH')</t>
  </si>
  <si>
    <t>'Manufacture of wearing apparel; dressing and dyeing of fur' (million €, Switzerland, None)</t>
  </si>
  <si>
    <t>('EXIOBASE 2.2', 'Manufacture of wearing apparel; dressing and dyeing of fur:LV')</t>
  </si>
  <si>
    <t>'Manufacture of wearing apparel; dressing and dyeing of fur' (million €, Latvia, None)</t>
  </si>
  <si>
    <t>('EXIOBASE 2.2', 'Manufacture of wearing apparel; dressing and dyeing of fur:CA')</t>
  </si>
  <si>
    <t>'Manufacture of wearing apparel; dressing and dyeing of fur' (million €, Canada, None)</t>
  </si>
  <si>
    <t>('EXIOBASE 2.2', 'Manufacture of wearing apparel; dressing and dyeing of fur:SK')</t>
  </si>
  <si>
    <t>'Manufacture of wearing apparel; dressing and dyeing of fur' (million €, Slovak Republic, None)</t>
  </si>
  <si>
    <t>('EXIOBASE 2.2', 'Manufacture of wearing apparel; dressing and dyeing of fur:GB')</t>
  </si>
  <si>
    <t>'Manufacture of wearing apparel; dressing and dyeing of fur' (million €, United Kingdom, None)</t>
  </si>
  <si>
    <t>('EXIOBASE 2.2', 'Manufacture of wearing apparel; dressing and dyeing of fur:AU')</t>
  </si>
  <si>
    <t>'Manufacture of wearing apparel; dressing and dyeing of fur' (million €, Australia, None)</t>
  </si>
  <si>
    <t>('EXIOBASE 2.2', 'Manufacture of wearing apparel; dressing and dyeing of fur:RU')</t>
  </si>
  <si>
    <t>'Manufacture of wearing apparel; dressing and dyeing of fur' (million €, Russian Federation, None)</t>
  </si>
  <si>
    <t>('EXIOBASE 2.2', 'Manufacture of wearing apparel; dressing and dyeing of fur:DE')</t>
  </si>
  <si>
    <t>'Manufacture of wearing apparel; dressing and dyeing of fur' (million €, Germany, None)</t>
  </si>
  <si>
    <t>('EXIOBASE 2.2', 'Manufacture of wearing apparel; dressing and dyeing of fur:WE')</t>
  </si>
  <si>
    <t>'Manufacture of wearing apparel; dressing and dyeing of fur' (million €, RoW Europe, None)</t>
  </si>
  <si>
    <t>('EXIOBASE 2.2', 'Manufacture of machinery and equipment n.e.c.:PL')</t>
  </si>
  <si>
    <t>'Manufacture of machinery and equipment n.e.c.' (million €, Poland, None)</t>
  </si>
  <si>
    <t>('EXIOBASE 2.2', 'Manufacture of machinery and equipment n.e.c.:CN')</t>
  </si>
  <si>
    <t>'Manufacture of machinery and equipment n.e.c.' (million €, China, None)</t>
  </si>
  <si>
    <t>('EXIOBASE 2.2', 'Manufacture of machinery and equipment n.e.c.:TW')</t>
  </si>
  <si>
    <t>'Manufacture of machinery and equipment n.e.c.' (million €, Taiwan, None)</t>
  </si>
  <si>
    <t>('EXIOBASE 2.2', 'Manufacture of machinery and equipment n.e.c.:SE')</t>
  </si>
  <si>
    <t>'Manufacture of machinery and equipment n.e.c.' (million €, Sweden, None)</t>
  </si>
  <si>
    <t>('EXIOBASE 2.2', 'Manufacture of machinery and equipment n.e.c.:RU')</t>
  </si>
  <si>
    <t>'Manufacture of machinery and equipment n.e.c.' (million €, Russian Federation, None)</t>
  </si>
  <si>
    <t>('EXIOBASE 2.2', 'Manufacture of machinery and equipment n.e.c.:GR')</t>
  </si>
  <si>
    <t>'Manufacture of machinery and equipment n.e.c.' (million €, Greece, None)</t>
  </si>
  <si>
    <t>('EXIOBASE 2.2', 'Manufacture of machinery and equipment n.e.c.:AU')</t>
  </si>
  <si>
    <t>'Manufacture of machinery and equipment n.e.c.' (million €, Australia, None)</t>
  </si>
  <si>
    <t>('EXIOBASE 2.2', 'Manufacture of machinery and equipment n.e.c.:CY')</t>
  </si>
  <si>
    <t>'Manufacture of machinery and equipment n.e.c.' (million €, Cyprus, None)</t>
  </si>
  <si>
    <t>('EXIOBASE 2.2', 'Manufacture of machinery and equipment n.e.c.:FI')</t>
  </si>
  <si>
    <t>'Manufacture of machinery and equipment n.e.c.' (million €, Finland, None)</t>
  </si>
  <si>
    <t>('EXIOBASE 2.2', 'Manufacture of machinery and equipment n.e.c.:JP')</t>
  </si>
  <si>
    <t>'Manufacture of machinery and equipment n.e.c.' (million €, Japan, None)</t>
  </si>
  <si>
    <t>('EXIOBASE 2.2', 'Manufacture of machinery and equipment n.e.c.:BR')</t>
  </si>
  <si>
    <t>'Manufacture of machinery and equipment n.e.c.' (million €, Brazil, None)</t>
  </si>
  <si>
    <t>('EXIOBASE 2.2', 'Manufacture of machinery and equipment n.e.c.:PT')</t>
  </si>
  <si>
    <t>'Manufacture of machinery and equipment n.e.c.' (million €, Portugal, None)</t>
  </si>
  <si>
    <t>('EXIOBASE 2.2', 'Manufacture of machinery and equipment n.e.c.:CZ')</t>
  </si>
  <si>
    <t>'Manufacture of machinery and equipment n.e.c.' (million €, Czech Republic, None)</t>
  </si>
  <si>
    <t>('EXIOBASE 2.2', 'Manufacture of machinery and equipment n.e.c.:KR')</t>
  </si>
  <si>
    <t>'Manufacture of machinery and equipment n.e.c.' (million €, South Korea, None)</t>
  </si>
  <si>
    <t>('EXIOBASE 2.2', 'Manufacture of machinery and equipment n.e.c.:SI')</t>
  </si>
  <si>
    <t>'Manufacture of machinery and equipment n.e.c.' (million €, Slovenia, None)</t>
  </si>
  <si>
    <t>('EXIOBASE 2.2', 'Manufacture of machinery and equipment n.e.c.:EE')</t>
  </si>
  <si>
    <t>'Manufacture of machinery and equipment n.e.c.' (million €, Estonia, None)</t>
  </si>
  <si>
    <t>('EXIOBASE 2.2', 'Manufacture of machinery and equipment n.e.c.:IE')</t>
  </si>
  <si>
    <t>'Manufacture of machinery and equipment n.e.c.' (million €, Ireland, None)</t>
  </si>
  <si>
    <t>('EXIOBASE 2.2', 'Manufacture of machinery and equipment n.e.c.:SK')</t>
  </si>
  <si>
    <t>'Manufacture of machinery and equipment n.e.c.' (million €, Slovak Republic, None)</t>
  </si>
  <si>
    <t>('EXIOBASE 2.2', 'Manufacture of machinery and equipment n.e.c.:NO')</t>
  </si>
  <si>
    <t>'Manufacture of machinery and equipment n.e.c.' (million €, Norway, None)</t>
  </si>
  <si>
    <t>('EXIOBASE 2.2', 'Manufacture of machinery and equipment n.e.c.:FR')</t>
  </si>
  <si>
    <t>'Manufacture of machinery and equipment n.e.c.' (million €, France, None)</t>
  </si>
  <si>
    <t>('EXIOBASE 2.2', 'Manufacture of machinery and equipment n.e.c.:WA')</t>
  </si>
  <si>
    <t>'Manufacture of machinery and equipment n.e.c.' (million €, RoW Asia and Pacific, None)</t>
  </si>
  <si>
    <t>('EXIOBASE 2.2', 'Manufacture of machinery and equipment n.e.c.:RO')</t>
  </si>
  <si>
    <t>'Manufacture of machinery and equipment n.e.c.' (million €, Romania, None)</t>
  </si>
  <si>
    <t>('EXIOBASE 2.2', 'Manufacture of machinery and equipment n.e.c.:IN')</t>
  </si>
  <si>
    <t>'Manufacture of machinery and equipment n.e.c.' (million €, India, None)</t>
  </si>
  <si>
    <t>('EXIOBASE 2.2', 'Manufacture of machinery and equipment n.e.c.:GB')</t>
  </si>
  <si>
    <t>'Manufacture of machinery and equipment n.e.c.' (million €, United Kingdom, None)</t>
  </si>
  <si>
    <t>('EXIOBASE 2.2', 'Manufacture of machinery and equipment n.e.c.:CA')</t>
  </si>
  <si>
    <t>'Manufacture of machinery and equipment n.e.c.' (million €, Canada, None)</t>
  </si>
  <si>
    <t>('EXIOBASE 2.2', 'Manufacture of machinery and equipment n.e.c.:CH')</t>
  </si>
  <si>
    <t>'Manufacture of machinery and equipment n.e.c.' (million €, Switzerland, None)</t>
  </si>
  <si>
    <t>('EXIOBASE 2.2', 'Manufacture of machinery and equipment n.e.c.:ID')</t>
  </si>
  <si>
    <t>'Manufacture of machinery and equipment n.e.c.' (million €, Indonesia, None)</t>
  </si>
  <si>
    <t>('EXIOBASE 2.2', 'Manufacture of machinery and equipment n.e.c.:WF')</t>
  </si>
  <si>
    <t>'Manufacture of machinery and equipment n.e.c.' (million €, RoW Africa, None)</t>
  </si>
  <si>
    <t>('EXIOBASE 2.2', 'Manufacture of machinery and equipment n.e.c.:HU')</t>
  </si>
  <si>
    <t>'Manufacture of machinery and equipment n.e.c.' (million €, Hungary, None)</t>
  </si>
  <si>
    <t>('EXIOBASE 2.2', 'Manufacture of machinery and equipment n.e.c.:DE')</t>
  </si>
  <si>
    <t>'Manufacture of machinery and equipment n.e.c.' (million €, Germany, None)</t>
  </si>
  <si>
    <t>('EXIOBASE 2.2', 'Manufacture of machinery and equipment n.e.c.:WE')</t>
  </si>
  <si>
    <t>'Manufacture of machinery and equipment n.e.c.' (million €, RoW Europe, None)</t>
  </si>
  <si>
    <t>('EXIOBASE 2.2', 'Manufacture of machinery and equipment n.e.c.:ZA')</t>
  </si>
  <si>
    <t>'Manufacture of machinery and equipment n.e.c.' (million €, South Africa, None)</t>
  </si>
  <si>
    <t>('EXIOBASE 2.2', 'Manufacture of machinery and equipment n.e.c.:TR')</t>
  </si>
  <si>
    <t>'Manufacture of machinery and equipment n.e.c.' (million €, Turkey, None)</t>
  </si>
  <si>
    <t>('EXIOBASE 2.2', 'Manufacture of machinery and equipment n.e.c.:BG')</t>
  </si>
  <si>
    <t>'Manufacture of machinery and equipment n.e.c.' (million €, Bulgaria, None)</t>
  </si>
  <si>
    <t>('EXIOBASE 2.2', 'Manufacture of machinery and equipment n.e.c.:WM')</t>
  </si>
  <si>
    <t>'Manufacture of machinery and equipment n.e.c.' (million €, RoW Middle East, None)</t>
  </si>
  <si>
    <t>('EXIOBASE 2.2', 'Manufacture of machinery and equipment n.e.c.:ES')</t>
  </si>
  <si>
    <t>'Manufacture of machinery and equipment n.e.c.' (million €, Spain, None)</t>
  </si>
  <si>
    <t>('EXIOBASE 2.2', 'Manufacture of machinery and equipment n.e.c.:MX')</t>
  </si>
  <si>
    <t>'Manufacture of machinery and equipment n.e.c.' (million €, Mexico, None)</t>
  </si>
  <si>
    <t>('EXIOBASE 2.2', 'Manufacture of machinery and equipment n.e.c.:BE')</t>
  </si>
  <si>
    <t>'Manufacture of machinery and equipment n.e.c.' (million €, Belgium, None)</t>
  </si>
  <si>
    <t>('EXIOBASE 2.2', 'Manufacture of machinery and equipment n.e.c.:LT')</t>
  </si>
  <si>
    <t>'Manufacture of machinery and equipment n.e.c.' (million €, Lithuania, None)</t>
  </si>
  <si>
    <t>('EXIOBASE 2.2', 'Manufacture of machinery and equipment n.e.c.:MT')</t>
  </si>
  <si>
    <t>'Manufacture of machinery and equipment n.e.c.' (million €, Malta, None)</t>
  </si>
  <si>
    <t>('EXIOBASE 2.2', 'Manufacture of machinery and equipment n.e.c.:AT')</t>
  </si>
  <si>
    <t>'Manufacture of machinery and equipment n.e.c.' (million €, Austria, None)</t>
  </si>
  <si>
    <t>('EXIOBASE 2.2', 'Manufacture of machinery and equipment n.e.c.:US')</t>
  </si>
  <si>
    <t>'Manufacture of machinery and equipment n.e.c.' (million €, United States, None)</t>
  </si>
  <si>
    <t>('EXIOBASE 2.2', 'Manufacture of machinery and equipment n.e.c.:LU')</t>
  </si>
  <si>
    <t>'Manufacture of machinery and equipment n.e.c.' (million €, Luxembourg, None)</t>
  </si>
  <si>
    <t>('EXIOBASE 2.2', 'Manufacture of machinery and equipment n.e.c.:DK')</t>
  </si>
  <si>
    <t>'Manufacture of machinery and equipment n.e.c.' (million €, Denmark, None)</t>
  </si>
  <si>
    <t>('EXIOBASE 2.2', 'Manufacture of machinery and equipment n.e.c.:LV')</t>
  </si>
  <si>
    <t>'Manufacture of machinery and equipment n.e.c.' (million €, Latvia, None)</t>
  </si>
  <si>
    <t>('EXIOBASE 2.2', 'Manufacture of machinery and equipment n.e.c.:NL')</t>
  </si>
  <si>
    <t>'Manufacture of machinery and equipment n.e.c.' (million €, Netherlands, None)</t>
  </si>
  <si>
    <t>('EXIOBASE 2.2', 'Manufacture of machinery and equipment n.e.c.:IT')</t>
  </si>
  <si>
    <t>'Manufacture of machinery and equipment n.e.c.' (million €, Italy, None)</t>
  </si>
  <si>
    <t>('EXIOBASE 2.2', 'Manufacture of machinery and equipment n.e.c.:WL')</t>
  </si>
  <si>
    <t>'Manufacture of machinery and equipment n.e.c.' (million €, RoW America, None)</t>
  </si>
  <si>
    <t>('EXIOBASE 2.2', 'Retail trade, except of motor vehicles and motorcycles; repair of personal and household goods:CY')</t>
  </si>
  <si>
    <t>'Retail trade, except of motor vehicles and motorcycles; repair of personal and household goods' (million €, Cyprus, None)</t>
  </si>
  <si>
    <t>('EXIOBASE 2.2', 'Retail trade, except of motor vehicles and motorcycles; repair of personal and household goods:LT')</t>
  </si>
  <si>
    <t>'Retail trade, except of motor vehicles and motorcycles; repair of personal and household goods' (million €, Lithuania, None)</t>
  </si>
  <si>
    <t>('EXIOBASE 2.2', 'Retail trade, except of motor vehicles and motorcycles; repair of personal and household goods:MT')</t>
  </si>
  <si>
    <t>'Retail trade, except of motor vehicles and motorcycles; repair of personal and household goods' (million €, Malta, None)</t>
  </si>
  <si>
    <t>('EXIOBASE 2.2', 'Retail trade, except of motor vehicles and motorcycles; repair of personal and household goods:CZ')</t>
  </si>
  <si>
    <t>'Retail trade, except of motor vehicles and motorcycles; repair of personal and household goods' (million €, Czech Republic, None)</t>
  </si>
  <si>
    <t>('EXIOBASE 2.2', 'Retail trade, except of motor vehicles and motorcycles; repair of personal and household goods:WM')</t>
  </si>
  <si>
    <t>'Retail trade, except of motor vehicles and motorcycles; repair of personal and household goods' (million €, RoW Middle East, None)</t>
  </si>
  <si>
    <t>('EXIOBASE 2.2', 'Retail trade, except of motor vehicles and motorcycles; repair of personal and household goods:WE')</t>
  </si>
  <si>
    <t>'Retail trade, except of motor vehicles and motorcycles; repair of personal and household goods' (million €, RoW Europe, None)</t>
  </si>
  <si>
    <t>('EXIOBASE 2.2', 'Retail trade, except of motor vehicles and motorcycles; repair of personal and household goods:SK')</t>
  </si>
  <si>
    <t>'Retail trade, except of motor vehicles and motorcycles; repair of personal and household goods' (million €, Slovak Republic, None)</t>
  </si>
  <si>
    <t>('EXIOBASE 2.2', 'Retail trade, except of motor vehicles and motorcycles; repair of personal and household goods:DE')</t>
  </si>
  <si>
    <t>'Retail trade, except of motor vehicles and motorcycles; repair of personal and household goods' (million €, Germany, None)</t>
  </si>
  <si>
    <t>('EXIOBASE 2.2', 'Retail trade, except of motor vehicles and motorcycles; repair of personal and household goods:NL')</t>
  </si>
  <si>
    <t>'Retail trade, except of motor vehicles and motorcycles; repair of personal and household goods' (million €, Netherlands, None)</t>
  </si>
  <si>
    <t>('EXIOBASE 2.2', 'Retail trade, except of motor vehicles and motorcycles; repair of personal and household goods:IT')</t>
  </si>
  <si>
    <t>'Retail trade, except of motor vehicles and motorcycles; repair of personal and household goods' (million €, Italy, None)</t>
  </si>
  <si>
    <t>('EXIOBASE 2.2', 'Retail trade, except of motor vehicles and motorcycles; repair of personal and household goods:BG')</t>
  </si>
  <si>
    <t>'Retail trade, except of motor vehicles and motorcycles; repair of personal and household goods' (million €, Bulgaria, None)</t>
  </si>
  <si>
    <t>('EXIOBASE 2.2', 'Retail trade, except of motor vehicles and motorcycles; repair of personal and household goods:HU')</t>
  </si>
  <si>
    <t>'Retail trade, except of motor vehicles and motorcycles; repair of personal and household goods' (million €, Hungary, None)</t>
  </si>
  <si>
    <t>('EXIOBASE 2.2', 'Retail trade, except of motor vehicles and motorcycles; repair of personal and household goods:IE')</t>
  </si>
  <si>
    <t>'Retail trade, except of motor vehicles and motorcycles; repair of personal and household goods' (million €, Ireland, None)</t>
  </si>
  <si>
    <t>('EXIOBASE 2.2', 'Retail trade, except of motor vehicles and motorcycles; repair of personal and household goods:BE')</t>
  </si>
  <si>
    <t>'Retail trade, except of motor vehicles and motorcycles; repair of personal and household goods' (million €, Belgium, None)</t>
  </si>
  <si>
    <t>'Retail trade, except of motor vehicles and motorcycles; repair of personal and household goods' (million €, Switzerland, None)</t>
  </si>
  <si>
    <t>('EXIOBASE 2.2', 'Retail trade, except of motor vehicles and motorcycles; repair of personal and household goods:ZA')</t>
  </si>
  <si>
    <t>'Retail trade, except of motor vehicles and motorcycles; repair of personal and household goods' (million €, South Africa, None)</t>
  </si>
  <si>
    <t>('EXIOBASE 2.2', 'Retail trade, except of motor vehicles and motorcycles; repair of personal and household goods:MX')</t>
  </si>
  <si>
    <t>'Retail trade, except of motor vehicles and motorcycles; repair of personal and household goods' (million €, Mexico, None)</t>
  </si>
  <si>
    <t>('EXIOBASE 2.2', 'Retail trade, except of motor vehicles and motorcycles; repair of personal and household goods:BR')</t>
  </si>
  <si>
    <t>'Retail trade, except of motor vehicles and motorcycles; repair of personal and household goods' (million €, Brazil, None)</t>
  </si>
  <si>
    <t>('EXIOBASE 2.2', 'Retail trade, except of motor vehicles and motorcycles; repair of personal and household goods:WL')</t>
  </si>
  <si>
    <t>'Retail trade, except of motor vehicles and motorcycles; repair of personal and household goods' (million €, RoW America, None)</t>
  </si>
  <si>
    <t>('EXIOBASE 2.2', 'Retail trade, except of motor vehicles and motorcycles; repair of personal and household goods:AT')</t>
  </si>
  <si>
    <t>'Retail trade, except of motor vehicles and motorcycles; repair of personal and household goods' (million €, Austria, None)</t>
  </si>
  <si>
    <t>('EXIOBASE 2.2', 'Retail trade, except of motor vehicles and motorcycles; repair of personal and household goods:LV')</t>
  </si>
  <si>
    <t>'Retail trade, except of motor vehicles and motorcycles; repair of personal and household goods' (million €, Latvia, None)</t>
  </si>
  <si>
    <t>('EXIOBASE 2.2', 'Retail trade, except of motor vehicles and motorcycles; repair of personal and household goods:TR')</t>
  </si>
  <si>
    <t>'Retail trade, except of motor vehicles and motorcycles; repair of personal and household goods' (million €, Turkey, None)</t>
  </si>
  <si>
    <t>('EXIOBASE 2.2', 'Retail trade, except of motor vehicles and motorcycles; repair of personal and household goods:FI')</t>
  </si>
  <si>
    <t>'Retail trade, except of motor vehicles and motorcycles; repair of personal and household goods' (million €, Finland, None)</t>
  </si>
  <si>
    <t>('EXIOBASE 2.2', 'Retail trade, except of motor vehicles and motorcycles; repair of personal and household goods:SE')</t>
  </si>
  <si>
    <t>'Retail trade, except of motor vehicles and motorcycles; repair of personal and household goods' (million €, Sweden, None)</t>
  </si>
  <si>
    <t>('EXIOBASE 2.2', 'Retail trade, except of motor vehicles and motorcycles; repair of personal and household goods:ID')</t>
  </si>
  <si>
    <t>'Retail trade, except of motor vehicles and motorcycles; repair of personal and household goods' (million €, Indonesia, None)</t>
  </si>
  <si>
    <t>('EXIOBASE 2.2', 'Retail trade, except of motor vehicles and motorcycles; repair of personal and household goods:PT')</t>
  </si>
  <si>
    <t>'Retail trade, except of motor vehicles and motorcycles; repair of personal and household goods' (million €, Portugal, None)</t>
  </si>
  <si>
    <t>('EXIOBASE 2.2', 'Retail trade, except of motor vehicles and motorcycles; repair of personal and household goods:GB')</t>
  </si>
  <si>
    <t>'Retail trade, except of motor vehicles and motorcycles; repair of personal and household goods' (million €, United Kingdom, None)</t>
  </si>
  <si>
    <t>('EXIOBASE 2.2', 'Retail trade, except of motor vehicles and motorcycles; repair of personal and household goods:CA')</t>
  </si>
  <si>
    <t>'Retail trade, except of motor vehicles and motorcycles; repair of personal and household goods' (million €, Canada, None)</t>
  </si>
  <si>
    <t>('EXIOBASE 2.2', 'Retail trade, except of motor vehicles and motorcycles; repair of personal and household goods:WA')</t>
  </si>
  <si>
    <t>'Retail trade, except of motor vehicles and motorcycles; repair of personal and household goods' (million €, RoW Asia and Pacific, None)</t>
  </si>
  <si>
    <t>('EXIOBASE 2.2', 'Retail trade, except of motor vehicles and motorcycles; repair of personal and household goods:GR')</t>
  </si>
  <si>
    <t>'Retail trade, except of motor vehicles and motorcycles; repair of personal and household goods' (million €, Greece, None)</t>
  </si>
  <si>
    <t>('EXIOBASE 2.2', 'Retail trade, except of motor vehicles and motorcycles; repair of personal and household goods:EE')</t>
  </si>
  <si>
    <t>'Retail trade, except of motor vehicles and motorcycles; repair of personal and household goods' (million €, Estonia, None)</t>
  </si>
  <si>
    <t>('EXIOBASE 2.2', 'Retail trade, except of motor vehicles and motorcycles; repair of personal and household goods:FR')</t>
  </si>
  <si>
    <t>'Retail trade, except of motor vehicles and motorcycles; repair of personal and household goods' (million €, France, None)</t>
  </si>
  <si>
    <t>('EXIOBASE 2.2', 'Retail trade, except of motor vehicles and motorcycles; repair of personal and household goods:IN')</t>
  </si>
  <si>
    <t>'Retail trade, except of motor vehicles and motorcycles; repair of personal and household goods' (million €, India, None)</t>
  </si>
  <si>
    <t>('EXIOBASE 2.2', 'Retail trade, except of motor vehicles and motorcycles; repair of personal and household goods:AU')</t>
  </si>
  <si>
    <t>'Retail trade, except of motor vehicles and motorcycles; repair of personal and household goods' (million €, Australia, None)</t>
  </si>
  <si>
    <t>('EXIOBASE 2.2', 'Retail trade, except of motor vehicles and motorcycles; repair of personal and household goods:ES')</t>
  </si>
  <si>
    <t>'Retail trade, except of motor vehicles and motorcycles; repair of personal and household goods' (million €, Spain, None)</t>
  </si>
  <si>
    <t>('EXIOBASE 2.2', 'Retail trade, except of motor vehicles and motorcycles; repair of personal and household goods:SI')</t>
  </si>
  <si>
    <t>'Retail trade, except of motor vehicles and motorcycles; repair of personal and household goods' (million €, Slovenia, None)</t>
  </si>
  <si>
    <t>('EXIOBASE 2.2', 'Retail trade, except of motor vehicles and motorcycles; repair of personal and household goods:RO')</t>
  </si>
  <si>
    <t>'Retail trade, except of motor vehicles and motorcycles; repair of personal and household goods' (million €, Romania, None)</t>
  </si>
  <si>
    <t>('EXIOBASE 2.2', 'Retail trade, except of motor vehicles and motorcycles; repair of personal and household goods:PL')</t>
  </si>
  <si>
    <t>'Retail trade, except of motor vehicles and motorcycles; repair of personal and household goods' (million €, Poland, None)</t>
  </si>
  <si>
    <t>('EXIOBASE 2.2', 'Retail trade, except of motor vehicles and motorcycles; repair of personal and household goods:LU')</t>
  </si>
  <si>
    <t>'Retail trade, except of motor vehicles and motorcycles; repair of personal and household goods' (million €, Luxembourg, None)</t>
  </si>
  <si>
    <t>('EXIOBASE 2.2', 'Retail trade, except of motor vehicles and motorcycles; repair of personal and household goods:WF')</t>
  </si>
  <si>
    <t>'Retail trade, except of motor vehicles and motorcycles; repair of personal and household goods' (million €, RoW Africa, None)</t>
  </si>
  <si>
    <t>('EXIOBASE 2.2', 'Retail trade, except of motor vehicles and motorcycles; repair of personal and household goods:NO')</t>
  </si>
  <si>
    <t>'Retail trade, except of motor vehicles and motorcycles; repair of personal and household goods' (million €, Norway, None)</t>
  </si>
  <si>
    <t>('EXIOBASE 2.2', 'Tanning and dressing of leather; manufacture of luggage, handbags, saddlery, harness and footwear:TR')</t>
  </si>
  <si>
    <t>'Tanning and dressing of leather; manufacture of luggage, handbags, saddlery, harness and footwear' (million €, Turkey, None)</t>
  </si>
  <si>
    <t>('EXIOBASE 2.2', 'Tanning and dressing of leather; manufacture of luggage, handbags, saddlery, harness and footwear:IT')</t>
  </si>
  <si>
    <t>'Tanning and dressing of leather; manufacture of luggage, handbags, saddlery, harness and footwear' (million €, Italy, None)</t>
  </si>
  <si>
    <t>('EXIOBASE 2.2', 'Tanning and dressing of leather; manufacture of luggage, handbags, saddlery, harness and footwear:NL')</t>
  </si>
  <si>
    <t>'Tanning and dressing of leather; manufacture of luggage, handbags, saddlery, harness and footwear' (million €, Netherlands, None)</t>
  </si>
  <si>
    <t>('EXIOBASE 2.2', 'Tanning and dressing of leather; manufacture of luggage, handbags, saddlery, harness and footwear:SI')</t>
  </si>
  <si>
    <t>'Tanning and dressing of leather; manufacture of luggage, handbags, saddlery, harness and footwear' (million €, Slovenia, None)</t>
  </si>
  <si>
    <t>('EXIOBASE 2.2', 'Tanning and dressing of leather; manufacture of luggage, handbags, saddlery, harness and footwear:LV')</t>
  </si>
  <si>
    <t>'Tanning and dressing of leather; manufacture of luggage, handbags, saddlery, harness and footwear' (million €, Latvia, None)</t>
  </si>
  <si>
    <t>('EXIOBASE 2.2', 'Tanning and dressing of leather; manufacture of luggage, handbags, saddlery, harness and footwear:AT')</t>
  </si>
  <si>
    <t>'Tanning and dressing of leather; manufacture of luggage, handbags, saddlery, harness and footwear' (million €, Austria, None)</t>
  </si>
  <si>
    <t>('EXIOBASE 2.2', 'Tanning and dressing of leather; manufacture of luggage, handbags, saddlery, harness and footwear:GR')</t>
  </si>
  <si>
    <t>'Tanning and dressing of leather; manufacture of luggage, handbags, saddlery, harness and footwear' (million €, Greece, None)</t>
  </si>
  <si>
    <t>('EXIOBASE 2.2', 'Tanning and dressing of leather; manufacture of luggage, handbags, saddlery, harness and footwear:EE')</t>
  </si>
  <si>
    <t>'Tanning and dressing of leather; manufacture of luggage, handbags, saddlery, harness and footwear' (million €, Estonia, None)</t>
  </si>
  <si>
    <t>('EXIOBASE 2.2', 'Tanning and dressing of leather; manufacture of luggage, handbags, saddlery, harness and footwear:US')</t>
  </si>
  <si>
    <t>'Tanning and dressing of leather; manufacture of luggage, handbags, saddlery, harness and footwear' (million €, United States, None)</t>
  </si>
  <si>
    <t>('EXIOBASE 2.2', 'Tanning and dressing of leather; manufacture of luggage, handbags, saddlery, harness and footwear:MT')</t>
  </si>
  <si>
    <t>'Tanning and dressing of leather; manufacture of luggage, handbags, saddlery, harness and footwear' (million €, Malta, None)</t>
  </si>
  <si>
    <t>('EXIOBASE 2.2', 'Tanning and dressing of leather; manufacture of luggage, handbags, saddlery, harness and footwear:ES')</t>
  </si>
  <si>
    <t>'Tanning and dressing of leather; manufacture of luggage, handbags, saddlery, harness and footwear' (million €, Spain, None)</t>
  </si>
  <si>
    <t>('EXIOBASE 2.2', 'Tanning and dressing of leather; manufacture of luggage, handbags, saddlery, harness and footwear:BR')</t>
  </si>
  <si>
    <t>'Tanning and dressing of leather; manufacture of luggage, handbags, saddlery, harness and footwear' (million €, Brazil, None)</t>
  </si>
  <si>
    <t>('EXIOBASE 2.2', 'Tanning and dressing of leather; manufacture of luggage, handbags, saddlery, harness and footwear:KR')</t>
  </si>
  <si>
    <t>'Tanning and dressing of leather; manufacture of luggage, handbags, saddlery, harness and footwear' (million €, South Korea, None)</t>
  </si>
  <si>
    <t>('EXIOBASE 2.2', 'Tanning and dressing of leather; manufacture of luggage, handbags, saddlery, harness and footwear:RO')</t>
  </si>
  <si>
    <t>'Tanning and dressing of leather; manufacture of luggage, handbags, saddlery, harness and footwear' (million €, Romania, None)</t>
  </si>
  <si>
    <t>('EXIOBASE 2.2', 'Tanning and dressing of leather; manufacture of luggage, handbags, saddlery, harness and footwear:SK')</t>
  </si>
  <si>
    <t>'Tanning and dressing of leather; manufacture of luggage, handbags, saddlery, harness and footwear' (million €, Slovak Republic, None)</t>
  </si>
  <si>
    <t>('EXIOBASE 2.2', 'Tanning and dressing of leather; manufacture of luggage, handbags, saddlery, harness and footwear:RU')</t>
  </si>
  <si>
    <t>'Tanning and dressing of leather; manufacture of luggage, handbags, saddlery, harness and footwear' (million €, Russian Federation, None)</t>
  </si>
  <si>
    <t>('EXIOBASE 2.2', 'Tanning and dressing of leather; manufacture of luggage, handbags, saddlery, harness and footwear:BG')</t>
  </si>
  <si>
    <t>'Tanning and dressing of leather; manufacture of luggage, handbags, saddlery, harness and footwear' (million €, Bulgaria, None)</t>
  </si>
  <si>
    <t>('EXIOBASE 2.2', 'Tanning and dressing of leather; manufacture of luggage, handbags, saddlery, harness and footwear:CA')</t>
  </si>
  <si>
    <t>'Tanning and dressing of leather; manufacture of luggage, handbags, saddlery, harness and footwear' (million €, Canada, None)</t>
  </si>
  <si>
    <t>('EXIOBASE 2.2', 'Tanning and dressing of leather; manufacture of luggage, handbags, saddlery, harness and footwear:WE')</t>
  </si>
  <si>
    <t>'Tanning and dressing of leather; manufacture of luggage, handbags, saddlery, harness and footwear' (million €, RoW Europe, None)</t>
  </si>
  <si>
    <t>('EXIOBASE 2.2', 'Tanning and dressing of leather; manufacture of luggage, handbags, saddlery, harness and footwear:PL')</t>
  </si>
  <si>
    <t>'Tanning and dressing of leather; manufacture of luggage, handbags, saddlery, harness and footwear' (million €, Poland, None)</t>
  </si>
  <si>
    <t>('EXIOBASE 2.2', 'Tanning and dressing of leather; manufacture of luggage, handbags, saddlery, harness and footwear:IN')</t>
  </si>
  <si>
    <t>'Tanning and dressing of leather; manufacture of luggage, handbags, saddlery, harness and footwear' (million €, India, None)</t>
  </si>
  <si>
    <t>('EXIOBASE 2.2', 'Tanning and dressing of leather; manufacture of luggage, handbags, saddlery, harness and footwear:FI')</t>
  </si>
  <si>
    <t>'Tanning and dressing of leather; manufacture of luggage, handbags, saddlery, harness and footwear' (million €, Finland, None)</t>
  </si>
  <si>
    <t>('EXIOBASE 2.2', 'Tanning and dressing of leather; manufacture of luggage, handbags, saddlery, harness and footwear:ID')</t>
  </si>
  <si>
    <t>'Tanning and dressing of leather; manufacture of luggage, handbags, saddlery, harness and footwear' (million €, Indonesia, None)</t>
  </si>
  <si>
    <t>('EXIOBASE 2.2', 'Tanning and dressing of leather; manufacture of luggage, handbags, saddlery, harness and footwear:NO')</t>
  </si>
  <si>
    <t>'Tanning and dressing of leather; manufacture of luggage, handbags, saddlery, harness and footwear' (million €, Norway, None)</t>
  </si>
  <si>
    <t>('EXIOBASE 2.2', 'Tanning and dressing of leather; manufacture of luggage, handbags, saddlery, harness and footwear:FR')</t>
  </si>
  <si>
    <t>'Tanning and dressing of leather; manufacture of luggage, handbags, saddlery, harness and footwear' (million €, France, None)</t>
  </si>
  <si>
    <t>('EXIOBASE 2.2', 'Tanning and dressing of leather; manufacture of luggage, handbags, saddlery, harness and footwear:WL')</t>
  </si>
  <si>
    <t>'Tanning and dressing of leather; manufacture of luggage, handbags, saddlery, harness and footwear' (million €, RoW America, None)</t>
  </si>
  <si>
    <t>('EXIOBASE 2.2', 'Tanning and dressing of leather; manufacture of luggage, handbags, saddlery, harness and footwear:CY')</t>
  </si>
  <si>
    <t>'Tanning and dressing of leather; manufacture of luggage, handbags, saddlery, harness and footwear' (million €, Cyprus, None)</t>
  </si>
  <si>
    <t>('EXIOBASE 2.2', 'Tanning and dressing of leather; manufacture of luggage, handbags, saddlery, harness and footwear:DK')</t>
  </si>
  <si>
    <t>'Tanning and dressing of leather; manufacture of luggage, handbags, saddlery, harness and footwear' (million €, Denmark, None)</t>
  </si>
  <si>
    <t>('EXIOBASE 2.2', 'Tanning and dressing of leather; manufacture of luggage, handbags, saddlery, harness and footwear:CH')</t>
  </si>
  <si>
    <t>'Tanning and dressing of leather; manufacture of luggage, handbags, saddlery, harness and footwear' (million €, Switzerland, None)</t>
  </si>
  <si>
    <t>('EXIOBASE 2.2', 'Tanning and dressing of leather; manufacture of luggage, handbags, saddlery, harness and footwear:GB')</t>
  </si>
  <si>
    <t>'Tanning and dressing of leather; manufacture of luggage, handbags, saddlery, harness and footwear' (million €, United Kingdom, None)</t>
  </si>
  <si>
    <t>('EXIOBASE 2.2', 'Tanning and dressing of leather; manufacture of luggage, handbags, saddlery, harness and footwear:WA')</t>
  </si>
  <si>
    <t>'Tanning and dressing of leather; manufacture of luggage, handbags, saddlery, harness and footwear' (million €, RoW Asia and Pacific, None)</t>
  </si>
  <si>
    <t>('EXIOBASE 2.2', 'Tanning and dressing of leather; manufacture of luggage, handbags, saddlery, harness and footwear:ZA')</t>
  </si>
  <si>
    <t>'Tanning and dressing of leather; manufacture of luggage, handbags, saddlery, harness and footwear' (million €, South Africa, None)</t>
  </si>
  <si>
    <t>('EXIOBASE 2.2', 'Tanning and dressing of leather; manufacture of luggage, handbags, saddlery, harness and footwear:MX')</t>
  </si>
  <si>
    <t>'Tanning and dressing of leather; manufacture of luggage, handbags, saddlery, harness and footwear' (million €, Mexico, None)</t>
  </si>
  <si>
    <t>('EXIOBASE 2.2', 'Tanning and dressing of leather; manufacture of luggage, handbags, saddlery, harness and footwear:WF')</t>
  </si>
  <si>
    <t>'Tanning and dressing of leather; manufacture of luggage, handbags, saddlery, harness and footwear' (million €, RoW Africa, None)</t>
  </si>
  <si>
    <t>('EXIOBASE 2.2', 'Tanning and dressing of leather; manufacture of luggage, handbags, saddlery, harness and footwear:JP')</t>
  </si>
  <si>
    <t>'Tanning and dressing of leather; manufacture of luggage, handbags, saddlery, harness and footwear' (million €, Japan, None)</t>
  </si>
  <si>
    <t>('EXIOBASE 2.2', 'Tanning and dressing of leather; manufacture of luggage, handbags, saddlery, harness and footwear:HU')</t>
  </si>
  <si>
    <t>'Tanning and dressing of leather; manufacture of luggage, handbags, saddlery, harness and footwear' (million €, Hungary, None)</t>
  </si>
  <si>
    <t>('EXIOBASE 2.2', 'Tanning and dressing of leather; manufacture of luggage, handbags, saddlery, harness and footwear:TW')</t>
  </si>
  <si>
    <t>'Tanning and dressing of leather; manufacture of luggage, handbags, saddlery, harness and footwear' (million €, Taiwan, None)</t>
  </si>
  <si>
    <t>('EXIOBASE 2.2', 'Tanning and dressing of leather; manufacture of luggage, handbags, saddlery, harness and footwear:AU')</t>
  </si>
  <si>
    <t>'Tanning and dressing of leather; manufacture of luggage, handbags, saddlery, harness and footwear' (million €, Australia, None)</t>
  </si>
  <si>
    <t>('EXIOBASE 2.2', 'Tanning and dressing of leather; manufacture of luggage, handbags, saddlery, harness and footwear:LT')</t>
  </si>
  <si>
    <t>'Tanning and dressing of leather; manufacture of luggage, handbags, saddlery, harness and footwear' (million €, Lithuania, None)</t>
  </si>
  <si>
    <t>('EXIOBASE 2.2', 'Tanning and dressing of leather; manufacture of luggage, handbags, saddlery, harness and footwear:IE')</t>
  </si>
  <si>
    <t>'Tanning and dressing of leather; manufacture of luggage, handbags, saddlery, harness and footwear' (million €, Ireland, None)</t>
  </si>
  <si>
    <t>('EXIOBASE 2.2', 'Tanning and dressing of leather; manufacture of luggage, handbags, saddlery, harness and footwear:BE')</t>
  </si>
  <si>
    <t>'Tanning and dressing of leather; manufacture of luggage, handbags, saddlery, harness and footwear' (million €, Belgium, None)</t>
  </si>
  <si>
    <t>('EXIOBASE 2.2', 'Tanning and dressing of leather; manufacture of luggage, handbags, saddlery, harness and footwear:SE')</t>
  </si>
  <si>
    <t>'Tanning and dressing of leather; manufacture of luggage, handbags, saddlery, harness and footwear' (million €, Sweden, None)</t>
  </si>
  <si>
    <t>('EXIOBASE 2.2', 'Tanning and dressing of leather; manufacture of luggage, handbags, saddlery, harness and footwear:DE')</t>
  </si>
  <si>
    <t>'Tanning and dressing of leather; manufacture of luggage, handbags, saddlery, harness and footwear' (million €, Germany, None)</t>
  </si>
  <si>
    <t>('EXIOBASE 2.2', 'Tanning and dressing of leather; manufacture of luggage, handbags, saddlery, harness and footwear:CZ')</t>
  </si>
  <si>
    <t>'Tanning and dressing of leather; manufacture of luggage, handbags, saddlery, harness and footwear' (million €, Czech Republic, None)</t>
  </si>
  <si>
    <t>('EXIOBASE 2.2', 'Tanning and dressing of leather; manufacture of luggage, handbags, saddlery, harness and footwear:CN')</t>
  </si>
  <si>
    <t>'Tanning and dressing of leather; manufacture of luggage, handbags, saddlery, harness and footwear' (million €, China, None)</t>
  </si>
  <si>
    <t>('EXIOBASE 2.2', 'Tanning and dressing of leather; manufacture of luggage, handbags, saddlery, harness and footwear:PT')</t>
  </si>
  <si>
    <t>'Tanning and dressing of leather; manufacture of luggage, handbags, saddlery, harness and footwear' (million €, Portugal, None)</t>
  </si>
  <si>
    <t>('EXIOBASE 2.2', 'Tanning and dressing of leather; manufacture of luggage, handbags, saddlery, harness and footwear:WM')</t>
  </si>
  <si>
    <t>'Tanning and dressing of leather; manufacture of luggage, handbags, saddlery, harness and footwear' (million €, RoW Middle East, None)</t>
  </si>
  <si>
    <t>'market for municipal solid waste' (kilogram, CH, None)</t>
  </si>
  <si>
    <t>wwtp</t>
  </si>
  <si>
    <t>('ecoinvent 3.3 cutoff', '8145b171f1c1e4de2306b7041100749b')</t>
  </si>
  <si>
    <t>'treatment of wastewater, average, capacity 4.7E10l/year' (cubic meter, CH, None)</t>
  </si>
  <si>
    <t>('ecoinvent 3.3 cutoff', 'c1830d53947ee42dbd4d0da26193488b')</t>
  </si>
  <si>
    <t>'treatment of wastewater, average, capacity 1.1E10l/year' (cubic meter, CH, None)</t>
  </si>
  <si>
    <t>('ecoinvent 3.3 cutoff', '3a0ca62908c978c6a525a3e17127af0d')</t>
  </si>
  <si>
    <t>'treatment of wastewater, average, capacity 5E9l/year' (cubic meter, CH, None)</t>
  </si>
  <si>
    <t>('ecoinvent 3.3 cutoff', '0ff51c979550fff044e06ec62752faae')</t>
  </si>
  <si>
    <t>'treatment of wastewater, average, capacity 1E9l/year' (cubic meter, CH, None)</t>
  </si>
  <si>
    <t>('ecoinvent 3.3 cutoff', '7793c31974cf9391f92203fb9f35eb3b')</t>
  </si>
  <si>
    <t>'treatment of wastewater, average, capacity 1.6E8l/year' (cubic meter, CH, None)</t>
  </si>
  <si>
    <t>('ecoinvent 3.3 cutoff', 'aea8d2c045bc74fd6b2e33f3eb9a6f3e')</t>
  </si>
  <si>
    <t>'market for tap water' (kilogram, CH, None)</t>
  </si>
  <si>
    <t>('EXIOBASE 2.2', 'Other business activities:DK')</t>
  </si>
  <si>
    <t>'Other business activities' (million €, Denmark, None)</t>
  </si>
  <si>
    <t>('EXIOBASE 2.2', 'Other business activities:CH')</t>
  </si>
  <si>
    <t>'Other business activities' (million €, Switzerland, None)</t>
  </si>
  <si>
    <t>('EXIOBASE 2.2', 'Other business activities:GB')</t>
  </si>
  <si>
    <t>'Other business activities' (million €, United Kingdom, None)</t>
  </si>
  <si>
    <t>('EXIOBASE 2.2', 'Other business activities:ES')</t>
  </si>
  <si>
    <t>'Other business activities' (million €, Spain, None)</t>
  </si>
  <si>
    <t>('EXIOBASE 2.2', 'Other business activities:MX')</t>
  </si>
  <si>
    <t>'Other business activities' (million €, Mexico, None)</t>
  </si>
  <si>
    <t>('EXIOBASE 2.2', 'Other business activities:WE')</t>
  </si>
  <si>
    <t>'Other business activities' (million €, RoW Europe, None)</t>
  </si>
  <si>
    <t>('EXIOBASE 2.2', 'Other business activities:US')</t>
  </si>
  <si>
    <t>'Other business activities' (million €, United States, None)</t>
  </si>
  <si>
    <t>('EXIOBASE 2.2', 'Other business activities:HU')</t>
  </si>
  <si>
    <t>'Other business activities' (million €, Hungary, None)</t>
  </si>
  <si>
    <t>('EXIOBASE 2.2', 'Other business activities:WA')</t>
  </si>
  <si>
    <t>'Other business activities' (million €, RoW Asia and Pacific, None)</t>
  </si>
  <si>
    <t>('EXIOBASE 2.2', 'Other business activities:FI')</t>
  </si>
  <si>
    <t>'Other business activities' (million €, Finland, None)</t>
  </si>
  <si>
    <t>('EXIOBASE 2.2', 'Other business activities:PL')</t>
  </si>
  <si>
    <t>'Other business activities' (million €, Poland, None)</t>
  </si>
  <si>
    <t>('EXIOBASE 2.2', 'Other business activities:WF')</t>
  </si>
  <si>
    <t>'Other business activities' (million €, RoW Africa, None)</t>
  </si>
  <si>
    <t>('EXIOBASE 2.2', 'Other business activities:LV')</t>
  </si>
  <si>
    <t>'Other business activities' (million €, Latvia, None)</t>
  </si>
  <si>
    <t>('EXIOBASE 2.2', 'Other business activities:BE')</t>
  </si>
  <si>
    <t>'Other business activities' (million €, Belgium, None)</t>
  </si>
  <si>
    <t>('EXIOBASE 2.2', 'Other business activities:TR')</t>
  </si>
  <si>
    <t>'Other business activities' (million €, Turkey, None)</t>
  </si>
  <si>
    <t>('EXIOBASE 2.2', 'Other business activities:DE')</t>
  </si>
  <si>
    <t>'Other business activities' (million €, Germany, None)</t>
  </si>
  <si>
    <t>('EXIOBASE 2.2', 'Other business activities:SE')</t>
  </si>
  <si>
    <t>'Other business activities' (million €, Sweden, None)</t>
  </si>
  <si>
    <t>('EXIOBASE 2.2', 'Other business activities:AU')</t>
  </si>
  <si>
    <t>'Other business activities' (million €, Australia, None)</t>
  </si>
  <si>
    <t>('EXIOBASE 2.2', 'Other business activities:AT')</t>
  </si>
  <si>
    <t>'Other business activities' (million €, Austria, None)</t>
  </si>
  <si>
    <t>('EXIOBASE 2.2', 'Other business activities:IT')</t>
  </si>
  <si>
    <t>'Other business activities' (million €, Italy, None)</t>
  </si>
  <si>
    <t>('EXIOBASE 2.2', 'Other business activities:BG')</t>
  </si>
  <si>
    <t>'Other business activities' (million €, Bulgaria, None)</t>
  </si>
  <si>
    <t>('EXIOBASE 2.2', 'Other business activities:LU')</t>
  </si>
  <si>
    <t>'Other business activities' (million €, Luxembourg, None)</t>
  </si>
  <si>
    <t>('EXIOBASE 2.2', 'Other business activities:IE')</t>
  </si>
  <si>
    <t>'Other business activities' (million €, Ireland, None)</t>
  </si>
  <si>
    <t>('EXIOBASE 2.2', 'Other business activities:WM')</t>
  </si>
  <si>
    <t>'Other business activities' (million €, RoW Middle East, None)</t>
  </si>
  <si>
    <t>('EXIOBASE 2.2', 'Other business activities:SK')</t>
  </si>
  <si>
    <t>'Other business activities' (million €, Slovak Republic, None)</t>
  </si>
  <si>
    <t>('EXIOBASE 2.2', 'Other business activities:LT')</t>
  </si>
  <si>
    <t>'Other business activities' (million €, Lithuania, None)</t>
  </si>
  <si>
    <t>('EXIOBASE 2.2', 'Other business activities:NL')</t>
  </si>
  <si>
    <t>'Other business activities' (million €, Netherlands, None)</t>
  </si>
  <si>
    <t>('EXIOBASE 2.2', 'Other business activities:BR')</t>
  </si>
  <si>
    <t>'Other business activities' (million €, Brazil, None)</t>
  </si>
  <si>
    <t>('EXIOBASE 2.2', 'Other business activities:NO')</t>
  </si>
  <si>
    <t>'Other business activities' (million €, Norway, None)</t>
  </si>
  <si>
    <t>('EXIOBASE 2.2', 'Other business activities:EE')</t>
  </si>
  <si>
    <t>'Other business activities' (million €, Estonia, None)</t>
  </si>
  <si>
    <t>('EXIOBASE 2.2', 'Other business activities:WL')</t>
  </si>
  <si>
    <t>'Other business activities' (million €, RoW America, None)</t>
  </si>
  <si>
    <t>('EXIOBASE 2.2', 'Other business activities:SI')</t>
  </si>
  <si>
    <t>'Other business activities' (million €, Slovenia, None)</t>
  </si>
  <si>
    <t>('EXIOBASE 2.2', 'Other business activities:FR')</t>
  </si>
  <si>
    <t>'Other business activities' (million €, France, None)</t>
  </si>
  <si>
    <t>('EXIOBASE 2.2', 'Other business activities:PT')</t>
  </si>
  <si>
    <t>'Other business activities' (million €, Portugal, None)</t>
  </si>
  <si>
    <t>('EXIOBASE 2.2', 'Other business activities:ZA')</t>
  </si>
  <si>
    <t>'Other business activities' (million €, South Africa, None)</t>
  </si>
  <si>
    <t>('EXIOBASE 2.2', 'Other business activities:MT')</t>
  </si>
  <si>
    <t>'Other business activities' (million €, Malta, None)</t>
  </si>
  <si>
    <t>('EXIOBASE 2.2', 'Other business activities:CZ')</t>
  </si>
  <si>
    <t>'Other business activities' (million €, Czech Republic, None)</t>
  </si>
  <si>
    <t>('ecoinvent 3.3 cutoff', 'c1e39a08c9450d4dd38b2578e57c42a3')</t>
  </si>
  <si>
    <t>'market for electricity, low voltage' (kilowatt hour, CH, None)</t>
  </si>
  <si>
    <t>heat</t>
  </si>
  <si>
    <t>('ecoinvent 3.3 cutoff', '6fa3162c019eaf581a3e77ea87190530')</t>
  </si>
  <si>
    <t>heat production, natural gas, at boiler condensing modulating &lt;100kW' (megajoule, CH, None)</t>
  </si>
  <si>
    <t>('ecoinvent 3.3 cutoff', '165df81ffbf6b5fc4095475ff7f0feb9')</t>
  </si>
  <si>
    <t>'heat production, light fuel oil, at boiler 10kW, non-modulating' (megajoule, CH, None)</t>
  </si>
  <si>
    <t>('ecoinvent 3.3 cutoff', 'f0737099c39977a8c64189642208053d')</t>
  </si>
  <si>
    <t>'heat production, light fuel oil, at boiler 10kW condensing, non-modulating' (megajoule, CH, None)</t>
  </si>
  <si>
    <t>('ecoinvent 3.3 cutoff', '3742cfb81a5fba055b0b4a23b49a8b15')</t>
  </si>
  <si>
    <t>'heat production, mixed logs, at wood heater 6kW' (megajoule, CH, None)</t>
  </si>
  <si>
    <t>('ecoinvent 3.3 cutoff', '883f31b5765f60370dafdee5bc7938b5')</t>
  </si>
  <si>
    <t>'heat production, mixed logs, at furnace 30kW' (megajoule, CH, None)</t>
  </si>
  <si>
    <t>('ecoinvent 3.3 cutoff', 'd6159df568dfa8d8be7b750be5e1014e')</t>
  </si>
  <si>
    <t>'heat production, wood pellet, at furnace 9kW' (megajoule, CH, None)</t>
  </si>
  <si>
    <t>('ecoinvent 3.3 cutoff', '8f71a250258989513ab04d978ee791ee')</t>
  </si>
  <si>
    <t>'heat production, softwood chips from forest, at furnace 50kW' (megajoule, CH, None)</t>
  </si>
  <si>
    <t>('ecoinvent 3.3 cutoff', 'db4b2a174166b230c7303133cfe9ec92')</t>
  </si>
  <si>
    <t>'heat production, hardwood chips from forest, at furnace 50kW' (megajoule, CH, None)</t>
  </si>
  <si>
    <t>'heat production, natural gas, at boiler condensing modulating &lt;100kW' (megajoule, CH, None)</t>
  </si>
  <si>
    <t>mx5723</t>
  </si>
  <si>
    <t>('EXIOBASE 2.2', 'Construction:NO')</t>
  </si>
  <si>
    <t>'Construction' (million €, Norway, None)</t>
  </si>
  <si>
    <t>('EXIOBASE 2.2', 'Construction:MT')</t>
  </si>
  <si>
    <t>'Construction' (million €, Malta, None)</t>
  </si>
  <si>
    <t>('EXIOBASE 2.2', 'Construction:DK')</t>
  </si>
  <si>
    <t>'Construction' (million €, Denmark, None)</t>
  </si>
  <si>
    <t>('EXIOBASE 2.2', 'Construction:SK')</t>
  </si>
  <si>
    <t>'Construction' (million €, Slovak Republic, None)</t>
  </si>
  <si>
    <t>('EXIOBASE 2.2', 'Construction:RU')</t>
  </si>
  <si>
    <t>'Construction' (million €, Russian Federation, None)</t>
  </si>
  <si>
    <t>('EXIOBASE 2.2', 'Construction:NL')</t>
  </si>
  <si>
    <t>'Construction' (million €, Netherlands, None)</t>
  </si>
  <si>
    <t>('EXIOBASE 2.2', 'Construction:BR')</t>
  </si>
  <si>
    <t>'Construction' (million €, Brazil, None)</t>
  </si>
  <si>
    <t>('EXIOBASE 2.2', 'Construction:AT')</t>
  </si>
  <si>
    <t>'Construction' (million €, Austria, None)</t>
  </si>
  <si>
    <t>('EXIOBASE 2.2', 'Construction:HU')</t>
  </si>
  <si>
    <t>'Construction' (million €, Hungary, None)</t>
  </si>
  <si>
    <t>('EXIOBASE 2.2', 'Construction:DE')</t>
  </si>
  <si>
    <t>'Construction' (million €, Germany, None)</t>
  </si>
  <si>
    <t>('EXIOBASE 2.2', 'Construction:AU')</t>
  </si>
  <si>
    <t>'Construction' (million €, Australia, None)</t>
  </si>
  <si>
    <t>('EXIOBASE 2.2', 'Construction:LT')</t>
  </si>
  <si>
    <t>'Construction' (million €, Lithuania, None)</t>
  </si>
  <si>
    <t>('EXIOBASE 2.2', 'Construction:WE')</t>
  </si>
  <si>
    <t>'Construction' (million €, RoW Europe, None)</t>
  </si>
  <si>
    <t>('EXIOBASE 2.2', 'Construction:CZ')</t>
  </si>
  <si>
    <t>'Construction' (million €, Czech Republic, None)</t>
  </si>
  <si>
    <t>('EXIOBASE 2.2', 'Construction:WL')</t>
  </si>
  <si>
    <t>'Construction' (million €, RoW America, None)</t>
  </si>
  <si>
    <t>('EXIOBASE 2.2', 'Construction:BG')</t>
  </si>
  <si>
    <t>'Construction' (million €, Bulgaria, None)</t>
  </si>
  <si>
    <t>('EXIOBASE 2.2', 'Construction:LV')</t>
  </si>
  <si>
    <t>'Construction' (million €, Latvia, None)</t>
  </si>
  <si>
    <t>('EXIOBASE 2.2', 'Construction:WM')</t>
  </si>
  <si>
    <t>'Construction' (million €, RoW Middle East, None)</t>
  </si>
  <si>
    <t>('EXIOBASE 2.2', 'Construction:IT')</t>
  </si>
  <si>
    <t>'Construction' (million €, Italy, None)</t>
  </si>
  <si>
    <t>('EXIOBASE 2.2', 'Construction:CH')</t>
  </si>
  <si>
    <t>'Construction' (million €, Switzerland, None)</t>
  </si>
  <si>
    <t>('EXIOBASE 2.2', 'Construction:ES')</t>
  </si>
  <si>
    <t>'Construction' (million €, Spain, None)</t>
  </si>
  <si>
    <t>('EXIOBASE 2.2', 'Construction:WF')</t>
  </si>
  <si>
    <t>'Construction' (million €, RoW Africa, None)</t>
  </si>
  <si>
    <t>('EXIOBASE 2.2', 'Construction:PT')</t>
  </si>
  <si>
    <t>'Construction' (million €, Portugal, None)</t>
  </si>
  <si>
    <t>('EXIOBASE 2.2', 'Construction:GB')</t>
  </si>
  <si>
    <t>'Construction' (million €, United Kingdom, None)</t>
  </si>
  <si>
    <t>('EXIOBASE 2.2', 'Construction:SI')</t>
  </si>
  <si>
    <t>'Construction' (million €, Slovenia, None)</t>
  </si>
  <si>
    <t>('EXIOBASE 2.2', 'Construction:EE')</t>
  </si>
  <si>
    <t>'Construction' (million €, Estonia, None)</t>
  </si>
  <si>
    <t>('EXIOBASE 2.2', 'Construction:PL')</t>
  </si>
  <si>
    <t>'Construction' (million €, Poland, None)</t>
  </si>
  <si>
    <t>('EXIOBASE 2.2', 'Construction:CN')</t>
  </si>
  <si>
    <t>'Construction' (million €, China, None)</t>
  </si>
  <si>
    <t>('EXIOBASE 2.2', 'Construction:RO')</t>
  </si>
  <si>
    <t>'Construction' (million €, Romania, None)</t>
  </si>
  <si>
    <t>('EXIOBASE 2.2', 'Construction:TR')</t>
  </si>
  <si>
    <t>'Construction' (million €, Turkey, None)</t>
  </si>
  <si>
    <t>('EXIOBASE 2.2', 'Construction:FR')</t>
  </si>
  <si>
    <t>'Construction' (million €, France, None)</t>
  </si>
  <si>
    <t>('EXIOBASE 2.2', 'Construction:SE')</t>
  </si>
  <si>
    <t>'Construction' (million €, Sweden, None)</t>
  </si>
  <si>
    <t>('EXIOBASE 2.2', 'Construction:WA')</t>
  </si>
  <si>
    <t>'Construction' (million €, RoW Asia and Pacific, None)</t>
  </si>
  <si>
    <t>('EXIOBASE 2.2', 'Construction:LU')</t>
  </si>
  <si>
    <t>'Construction' (million €, Luxembourg, None)</t>
  </si>
  <si>
    <t>('EXIOBASE 2.2', 'Construction:CY')</t>
  </si>
  <si>
    <t>'Construction' (million €, Cyprus, None)</t>
  </si>
  <si>
    <t>('EXIOBASE 2.2', 'Construction:GR')</t>
  </si>
  <si>
    <t>'Construction' (million €, Greece, None)</t>
  </si>
  <si>
    <t>('EXIOBASE 2.2', 'Construction:BE')</t>
  </si>
  <si>
    <t>'Construction' (million €, Belgium, None)</t>
  </si>
  <si>
    <t>('EXIOBASE 2.2', 'Manufacture of furniture; manufacturing n.e.c.:SI')</t>
  </si>
  <si>
    <t>'Manufacture of furniture; manufacturing n.e.c.' (million €, Slovenia, None)</t>
  </si>
  <si>
    <t>('EXIOBASE 2.2', 'Manufacture of furniture; manufacturing n.e.c.:WM')</t>
  </si>
  <si>
    <t>'Manufacture of furniture; manufacturing n.e.c.' (million €, RoW Middle East, None)</t>
  </si>
  <si>
    <t>('EXIOBASE 2.2', 'Manufacture of furniture; manufacturing n.e.c.:WL')</t>
  </si>
  <si>
    <t>'Manufacture of furniture; manufacturing n.e.c.' (million €, RoW America, None)</t>
  </si>
  <si>
    <t>('EXIOBASE 2.2', 'Manufacture of furniture; manufacturing n.e.c.:BE')</t>
  </si>
  <si>
    <t>'Manufacture of furniture; manufacturing n.e.c.' (million €, Belgium, None)</t>
  </si>
  <si>
    <t>('EXIOBASE 2.2', 'Manufacture of furniture; manufacturing n.e.c.:IT')</t>
  </si>
  <si>
    <t>'Manufacture of furniture; manufacturing n.e.c.' (million €, Italy, None)</t>
  </si>
  <si>
    <t>('EXIOBASE 2.2', 'Manufacture of furniture; manufacturing n.e.c.:TW')</t>
  </si>
  <si>
    <t>'Manufacture of furniture; manufacturing n.e.c.' (million €, Taiwan, None)</t>
  </si>
  <si>
    <t>('EXIOBASE 2.2', 'Manufacture of furniture; manufacturing n.e.c.:GR')</t>
  </si>
  <si>
    <t>'Manufacture of furniture; manufacturing n.e.c.' (million €, Greece, None)</t>
  </si>
  <si>
    <t>('EXIOBASE 2.2', 'Manufacture of furniture; manufacturing n.e.c.:FI')</t>
  </si>
  <si>
    <t>'Manufacture of furniture; manufacturing n.e.c.' (million €, Finland, None)</t>
  </si>
  <si>
    <t>('EXIOBASE 2.2', 'Manufacture of furniture; manufacturing n.e.c.:CY')</t>
  </si>
  <si>
    <t>'Manufacture of furniture; manufacturing n.e.c.' (million €, Cyprus, None)</t>
  </si>
  <si>
    <t>('EXIOBASE 2.2', 'Manufacture of furniture; manufacturing n.e.c.:LV')</t>
  </si>
  <si>
    <t>'Manufacture of furniture; manufacturing n.e.c.' (million €, Latvia, None)</t>
  </si>
  <si>
    <t>('EXIOBASE 2.2', 'Manufacture of furniture; manufacturing n.e.c.:LU')</t>
  </si>
  <si>
    <t>'Manufacture of furniture; manufacturing n.e.c.' (million €, Luxembourg, None)</t>
  </si>
  <si>
    <t>('EXIOBASE 2.2', 'Manufacture of furniture; manufacturing n.e.c.:FR')</t>
  </si>
  <si>
    <t>'Manufacture of furniture; manufacturing n.e.c.' (million €, France, None)</t>
  </si>
  <si>
    <t>('EXIOBASE 2.2', 'Manufacture of furniture; manufacturing n.e.c.:AT')</t>
  </si>
  <si>
    <t>'Manufacture of furniture; manufacturing n.e.c.' (million €, Austria, None)</t>
  </si>
  <si>
    <t>('EXIOBASE 2.2', 'Manufacture of furniture; manufacturing n.e.c.:CN')</t>
  </si>
  <si>
    <t>'Manufacture of furniture; manufacturing n.e.c.' (million €, China, None)</t>
  </si>
  <si>
    <t>('EXIOBASE 2.2', 'Manufacture of furniture; manufacturing n.e.c.:CZ')</t>
  </si>
  <si>
    <t>'Manufacture of furniture; manufacturing n.e.c.' (million €, Czech Republic, None)</t>
  </si>
  <si>
    <t>('EXIOBASE 2.2', 'Manufacture of furniture; manufacturing n.e.c.:BG')</t>
  </si>
  <si>
    <t>'Manufacture of furniture; manufacturing n.e.c.' (million €, Bulgaria, None)</t>
  </si>
  <si>
    <t>('EXIOBASE 2.2', 'Manufacture of furniture; manufacturing n.e.c.:HU')</t>
  </si>
  <si>
    <t>'Manufacture of furniture; manufacturing n.e.c.' (million €, Hungary, None)</t>
  </si>
  <si>
    <t>('EXIOBASE 2.2', 'Manufacture of furniture; manufacturing n.e.c.:LT')</t>
  </si>
  <si>
    <t>'Manufacture of furniture; manufacturing n.e.c.' (million €, Lithuania, None)</t>
  </si>
  <si>
    <t>('EXIOBASE 2.2', 'Manufacture of furniture; manufacturing n.e.c.:IN')</t>
  </si>
  <si>
    <t>'Manufacture of furniture; manufacturing n.e.c.' (million €, India, None)</t>
  </si>
  <si>
    <t>('EXIOBASE 2.2', 'Manufacture of furniture; manufacturing n.e.c.:AU')</t>
  </si>
  <si>
    <t>'Manufacture of furniture; manufacturing n.e.c.' (million €, Australia, None)</t>
  </si>
  <si>
    <t>('EXIOBASE 2.2', 'Manufacture of furniture; manufacturing n.e.c.:GB')</t>
  </si>
  <si>
    <t>'Manufacture of furniture; manufacturing n.e.c.' (million €, United Kingdom, None)</t>
  </si>
  <si>
    <t>('EXIOBASE 2.2', 'Manufacture of furniture; manufacturing n.e.c.:PL')</t>
  </si>
  <si>
    <t>'Manufacture of furniture; manufacturing n.e.c.' (million €, Poland, None)</t>
  </si>
  <si>
    <t>('EXIOBASE 2.2', 'Manufacture of furniture; manufacturing n.e.c.:SK')</t>
  </si>
  <si>
    <t>'Manufacture of furniture; manufacturing n.e.c.' (million €, Slovak Republic, None)</t>
  </si>
  <si>
    <t>('EXIOBASE 2.2', 'Manufacture of furniture; manufacturing n.e.c.:EE')</t>
  </si>
  <si>
    <t>'Manufacture of furniture; manufacturing n.e.c.' (million €, Estonia, None)</t>
  </si>
  <si>
    <t>('EXIOBASE 2.2', 'Manufacture of furniture; manufacturing n.e.c.:CA')</t>
  </si>
  <si>
    <t>'Manufacture of furniture; manufacturing n.e.c.' (million €, Canada, None)</t>
  </si>
  <si>
    <t>('EXIOBASE 2.2', 'Manufacture of furniture; manufacturing n.e.c.:TR')</t>
  </si>
  <si>
    <t>'Manufacture of furniture; manufacturing n.e.c.' (million €, Turkey, None)</t>
  </si>
  <si>
    <t>('EXIOBASE 2.2', 'Manufacture of furniture; manufacturing n.e.c.:CH')</t>
  </si>
  <si>
    <t>'Manufacture of furniture; manufacturing n.e.c.' (million €, Switzerland, None)</t>
  </si>
  <si>
    <t>('EXIOBASE 2.2', 'Manufacture of furniture; manufacturing n.e.c.:ZA')</t>
  </si>
  <si>
    <t>'Manufacture of furniture; manufacturing n.e.c.' (million €, South Africa, None)</t>
  </si>
  <si>
    <t>('EXIOBASE 2.2', 'Manufacture of furniture; manufacturing n.e.c.:PT')</t>
  </si>
  <si>
    <t>'Manufacture of furniture; manufacturing n.e.c.' (million €, Portugal, None)</t>
  </si>
  <si>
    <t>('EXIOBASE 2.2', 'Manufacture of furniture; manufacturing n.e.c.:MT')</t>
  </si>
  <si>
    <t>'Manufacture of furniture; manufacturing n.e.c.' (million €, Malta, None)</t>
  </si>
  <si>
    <t>('EXIOBASE 2.2', 'Manufacture of furniture; manufacturing n.e.c.:ES')</t>
  </si>
  <si>
    <t>'Manufacture of furniture; manufacturing n.e.c.' (million €, Spain, None)</t>
  </si>
  <si>
    <t>('EXIOBASE 2.2', 'Manufacture of furniture; manufacturing n.e.c.:ID')</t>
  </si>
  <si>
    <t>'Manufacture of furniture; manufacturing n.e.c.' (million €, Indonesia, None)</t>
  </si>
  <si>
    <t>('EXIOBASE 2.2', 'Manufacture of furniture; manufacturing n.e.c.:IE')</t>
  </si>
  <si>
    <t>'Manufacture of furniture; manufacturing n.e.c.' (million €, Ireland, None)</t>
  </si>
  <si>
    <t>('EXIOBASE 2.2', 'Manufacture of furniture; manufacturing n.e.c.:DK')</t>
  </si>
  <si>
    <t>'Manufacture of furniture; manufacturing n.e.c.' (million €, Denmark, None)</t>
  </si>
  <si>
    <t>('EXIOBASE 2.2', 'Manufacture of furniture; manufacturing n.e.c.:RO')</t>
  </si>
  <si>
    <t>'Manufacture of furniture; manufacturing n.e.c.' (million €, Romania, None)</t>
  </si>
  <si>
    <t>('EXIOBASE 2.2', 'Manufacture of furniture; manufacturing n.e.c.:NL')</t>
  </si>
  <si>
    <t>'Manufacture of furniture; manufacturing n.e.c.' (million €, Netherlands, None)</t>
  </si>
  <si>
    <t>('EXIOBASE 2.2', 'Manufacture of furniture; manufacturing n.e.c.:WF')</t>
  </si>
  <si>
    <t>'Manufacture of furniture; manufacturing n.e.c.' (million €, RoW Africa, None)</t>
  </si>
  <si>
    <t>('EXIOBASE 2.2', 'Manufacture of furniture; manufacturing n.e.c.:RU')</t>
  </si>
  <si>
    <t>'Manufacture of furniture; manufacturing n.e.c.' (million €, Russian Federation, None)</t>
  </si>
  <si>
    <t>('EXIOBASE 2.2', 'Manufacture of furniture; manufacturing n.e.c.:MX')</t>
  </si>
  <si>
    <t>'Manufacture of furniture; manufacturing n.e.c.' (million €, Mexico, None)</t>
  </si>
  <si>
    <t>('EXIOBASE 2.2', 'Manufacture of furniture; manufacturing n.e.c.:WE')</t>
  </si>
  <si>
    <t>'Manufacture of furniture; manufacturing n.e.c.' (million €, RoW Europe, None)</t>
  </si>
  <si>
    <t>('EXIOBASE 2.2', 'Manufacture of furniture; manufacturing n.e.c.:KR')</t>
  </si>
  <si>
    <t>'Manufacture of furniture; manufacturing n.e.c.' (million €, South Korea, None)</t>
  </si>
  <si>
    <t>('EXIOBASE 2.2', 'Manufacture of furniture; manufacturing n.e.c.:NO')</t>
  </si>
  <si>
    <t>'Manufacture of furniture; manufacturing n.e.c.' (million €, Norway, None)</t>
  </si>
  <si>
    <t>('EXIOBASE 2.2', 'Manufacture of furniture; manufacturing n.e.c.:US')</t>
  </si>
  <si>
    <t>'Manufacture of furniture; manufacturing n.e.c.' (million €, United States, None)</t>
  </si>
  <si>
    <t>('EXIOBASE 2.2', 'Manufacture of furniture; manufacturing n.e.c.:DE')</t>
  </si>
  <si>
    <t>'Manufacture of furniture; manufacturing n.e.c.' (million €, Germany, None)</t>
  </si>
  <si>
    <t>('EXIOBASE 2.2', 'Manufacture of furniture; manufacturing n.e.c.:JP')</t>
  </si>
  <si>
    <t>'Manufacture of furniture; manufacturing n.e.c.' (million €, Japan, None)</t>
  </si>
  <si>
    <t>('EXIOBASE 2.2', 'Manufacture of furniture; manufacturing n.e.c.:WA')</t>
  </si>
  <si>
    <t>'Manufacture of furniture; manufacturing n.e.c.' (million €, RoW Asia and Pacific, None)</t>
  </si>
  <si>
    <t>('EXIOBASE 2.2', 'Manufacture of furniture; manufacturing n.e.c.:BR')</t>
  </si>
  <si>
    <t>'Manufacture of furniture; manufacturing n.e.c.' (million €, Brazil, None)</t>
  </si>
  <si>
    <t>('EXIOBASE 2.2', 'Manufacture of furniture; manufacturing n.e.c.:SE')</t>
  </si>
  <si>
    <t>'Manufacture of furniture; manufacturing n.e.c.' (million €, Sweden, None)</t>
  </si>
  <si>
    <t>('EXIOBASE 2.2', 'Manufacture of ceramic goods:TR')</t>
  </si>
  <si>
    <t>Manufacture of ceramic goods' (million €, Turkey, None)</t>
  </si>
  <si>
    <t>('EXIOBASE 2.2', 'Manufacture of ceramic goods:ID')</t>
  </si>
  <si>
    <t>'Manufacture of ceramic goods' (million €, Indonesia, None)</t>
  </si>
  <si>
    <t>('EXIOBASE 2.2', 'Manufacture of ceramic goods:PT')</t>
  </si>
  <si>
    <t>'Manufacture of ceramic goods' (million €, Portugal, None)</t>
  </si>
  <si>
    <t>('EXIOBASE 2.2', 'Manufacture of ceramic goods:CN')</t>
  </si>
  <si>
    <t>'Manufacture of ceramic goods' (million €, China, None)</t>
  </si>
  <si>
    <t>('EXIOBASE 2.2', 'Manufacture of ceramic goods:BG')</t>
  </si>
  <si>
    <t>'Manufacture of ceramic goods' (million €, Bulgaria, None)</t>
  </si>
  <si>
    <t>('EXIOBASE 2.2', 'Manufacture of ceramic goods:SE')</t>
  </si>
  <si>
    <t>'Manufacture of ceramic goods' (million €, Sweden, None)</t>
  </si>
  <si>
    <t>('EXIOBASE 2.2', 'Manufacture of ceramic goods:BE')</t>
  </si>
  <si>
    <t>'Manufacture of ceramic goods' (million €, Belgium, None)</t>
  </si>
  <si>
    <t>('EXIOBASE 2.2', 'Manufacture of ceramic goods:LT')</t>
  </si>
  <si>
    <t>'Manufacture of ceramic goods' (million €, Lithuania, None)</t>
  </si>
  <si>
    <t>('EXIOBASE 2.2', 'Manufacture of ceramic goods:WE')</t>
  </si>
  <si>
    <t>'Manufacture of ceramic goods' (million €, RoW Europe, None)</t>
  </si>
  <si>
    <t>('EXIOBASE 2.2', 'Manufacture of ceramic goods:MT')</t>
  </si>
  <si>
    <t>'Manufacture of ceramic goods' (million €, Malta, None)</t>
  </si>
  <si>
    <t>('EXIOBASE 2.2', 'Manufacture of ceramic goods:ZA')</t>
  </si>
  <si>
    <t>'Manufacture of ceramic goods' (million €, South Africa, None)</t>
  </si>
  <si>
    <t>('EXIOBASE 2.2', 'Manufacture of ceramic goods:RO')</t>
  </si>
  <si>
    <t>'Manufacture of ceramic goods' (million €, Romania, None)</t>
  </si>
  <si>
    <t>('EXIOBASE 2.2', 'Manufacture of ceramic goods:IE')</t>
  </si>
  <si>
    <t>'Manufacture of ceramic goods' (million €, Ireland, None)</t>
  </si>
  <si>
    <t>('EXIOBASE 2.2', 'Manufacture of ceramic goods:NO')</t>
  </si>
  <si>
    <t>'Manufacture of ceramic goods' (million €, Norway, None)</t>
  </si>
  <si>
    <t>('EXIOBASE 2.2', 'Manufacture of ceramic goods:PL')</t>
  </si>
  <si>
    <t>'Manufacture of ceramic goods' (million €, Poland, None)</t>
  </si>
  <si>
    <t>('EXIOBASE 2.2', 'Manufacture of ceramic goods:US')</t>
  </si>
  <si>
    <t>'Manufacture of ceramic goods' (million €, United States, None)</t>
  </si>
  <si>
    <t>('EXIOBASE 2.2', 'Manufacture of ceramic goods:FI')</t>
  </si>
  <si>
    <t>'Manufacture of ceramic goods' (million €, Finland, None)</t>
  </si>
  <si>
    <t>('EXIOBASE 2.2', 'Manufacture of ceramic goods:ES')</t>
  </si>
  <si>
    <t>'Manufacture of ceramic goods' (million €, Spain, None)</t>
  </si>
  <si>
    <t>('EXIOBASE 2.2', 'Manufacture of ceramic goods:MX')</t>
  </si>
  <si>
    <t>'Manufacture of ceramic goods' (million €, Mexico, None)</t>
  </si>
  <si>
    <t>('EXIOBASE 2.2', 'Manufacture of ceramic goods:NL')</t>
  </si>
  <si>
    <t>'Manufacture of ceramic goods' (million €, Netherlands, None)</t>
  </si>
  <si>
    <t>('EXIOBASE 2.2', 'Manufacture of ceramic goods:AT')</t>
  </si>
  <si>
    <t>'Manufacture of ceramic goods' (million €, Austria, None)</t>
  </si>
  <si>
    <t>('EXIOBASE 2.2', 'Manufacture of ceramic goods:BR')</t>
  </si>
  <si>
    <t>'Manufacture of ceramic goods' (million €, Brazil, None)</t>
  </si>
  <si>
    <t>('EXIOBASE 2.2', 'Manufacture of ceramic goods:DE')</t>
  </si>
  <si>
    <t>'Manufacture of ceramic goods' (million €, Germany, None)</t>
  </si>
  <si>
    <t>('EXIOBASE 2.2', 'Manufacture of ceramic goods:RU')</t>
  </si>
  <si>
    <t>'Manufacture of ceramic goods' (million €, Russian Federation, None)</t>
  </si>
  <si>
    <t>('EXIOBASE 2.2', 'Manufacture of ceramic goods:JP')</t>
  </si>
  <si>
    <t>'Manufacture of ceramic goods' (million €, Japan, None)</t>
  </si>
  <si>
    <t>('EXIOBASE 2.2', 'Manufacture of ceramic goods:DK')</t>
  </si>
  <si>
    <t>'Manufacture of ceramic goods' (million €, Denmark, None)</t>
  </si>
  <si>
    <t>('EXIOBASE 2.2', 'Manufacture of ceramic goods:TW')</t>
  </si>
  <si>
    <t>'Manufacture of ceramic goods' (million €, Taiwan, None)</t>
  </si>
  <si>
    <t>('EXIOBASE 2.2', 'Manufacture of ceramic goods:CZ')</t>
  </si>
  <si>
    <t>'Manufacture of ceramic goods' (million €, Czech Republic, None)</t>
  </si>
  <si>
    <t>('EXIOBASE 2.2', 'Manufacture of ceramic goods:IN')</t>
  </si>
  <si>
    <t>'Manufacture of ceramic goods' (million €, India, None)</t>
  </si>
  <si>
    <t>('EXIOBASE 2.2', 'Manufacture of ceramic goods:AU')</t>
  </si>
  <si>
    <t>'Manufacture of ceramic goods' (million €, Australia, None)</t>
  </si>
  <si>
    <t>('EXIOBASE 2.2', 'Manufacture of ceramic goods:CA')</t>
  </si>
  <si>
    <t>'Manufacture of ceramic goods' (million €, Canada, None)</t>
  </si>
  <si>
    <t>('EXIOBASE 2.2', 'Manufacture of ceramic goods:LV')</t>
  </si>
  <si>
    <t>'Manufacture of ceramic goods' (million €, Latvia, None)</t>
  </si>
  <si>
    <t>('EXIOBASE 2.2', 'Manufacture of ceramic goods:CH')</t>
  </si>
  <si>
    <t>'Manufacture of ceramic goods' (million €, Switzerland, None)</t>
  </si>
  <si>
    <t>('EXIOBASE 2.2', 'Manufacture of ceramic goods:CY')</t>
  </si>
  <si>
    <t>'Manufacture of ceramic goods' (million €, Cyprus, None)</t>
  </si>
  <si>
    <t>('EXIOBASE 2.2', 'Manufacture of ceramic goods:SK')</t>
  </si>
  <si>
    <t>'Manufacture of ceramic goods' (million €, Slovak Republic, None)</t>
  </si>
  <si>
    <t>('EXIOBASE 2.2', 'Manufacture of ceramic goods:WF')</t>
  </si>
  <si>
    <t>'Manufacture of ceramic goods' (million €, RoW Africa, None)</t>
  </si>
  <si>
    <t>('EXIOBASE 2.2', 'Manufacture of ceramic goods:GR')</t>
  </si>
  <si>
    <t>'Manufacture of ceramic goods' (million €, Greece, None)</t>
  </si>
  <si>
    <t>('EXIOBASE 2.2', 'Manufacture of ceramic goods:EE')</t>
  </si>
  <si>
    <t>'Manufacture of ceramic goods' (million €, Estonia, None)</t>
  </si>
  <si>
    <t>('EXIOBASE 2.2', 'Manufacture of ceramic goods:KR')</t>
  </si>
  <si>
    <t>'Manufacture of ceramic goods' (million €, South Korea, None)</t>
  </si>
  <si>
    <t>('EXIOBASE 2.2', 'Manufacture of ceramic goods:HU')</t>
  </si>
  <si>
    <t>'Manufacture of ceramic goods' (million €, Hungary, None)</t>
  </si>
  <si>
    <t>('EXIOBASE 2.2', 'Manufacture of ceramic goods:IT')</t>
  </si>
  <si>
    <t>'Manufacture of ceramic goods' (million €, Italy, None)</t>
  </si>
  <si>
    <t>('EXIOBASE 2.2', 'Manufacture of ceramic goods:LU')</t>
  </si>
  <si>
    <t>'Manufacture of ceramic goods' (million €, Luxembourg, None)</t>
  </si>
  <si>
    <t>('EXIOBASE 2.2', 'Manufacture of ceramic goods:SI')</t>
  </si>
  <si>
    <t>'Manufacture of ceramic goods' (million €, Slovenia, None)</t>
  </si>
  <si>
    <t>('EXIOBASE 2.2', 'Manufacture of ceramic goods:FR')</t>
  </si>
  <si>
    <t>'Manufacture of ceramic goods' (million €, France, None)</t>
  </si>
  <si>
    <t>('EXIOBASE 2.2', 'Manufacture of ceramic goods:GB')</t>
  </si>
  <si>
    <t>'Manufacture of ceramic goods' (million €, United Kingdom, None)</t>
  </si>
  <si>
    <t>('EXIOBASE 2.2', 'Manufacture of ceramic goods:WA')</t>
  </si>
  <si>
    <t>'Manufacture of ceramic goods' (million €, RoW Asia and Pacific, None)</t>
  </si>
  <si>
    <t>('EXIOBASE 2.2', 'Manufacture of ceramic goods:WM')</t>
  </si>
  <si>
    <t>'Manufacture of ceramic goods' (million €, RoW Middle East, None)</t>
  </si>
  <si>
    <t>('EXIOBASE 2.2', 'Manufacture of ceramic goods:WL')</t>
  </si>
  <si>
    <t>'Manufacture of ceramic goods' (million €, RoW America, None)</t>
  </si>
  <si>
    <t>('EXIOBASE 2.2', 'Manufacture of glass and glass products:WE')</t>
  </si>
  <si>
    <t>'Manufacture of glass and glass products' (million €, RoW Europe, None)</t>
  </si>
  <si>
    <t>('EXIOBASE 2.2', 'Manufacture of glass and glass products:EE')</t>
  </si>
  <si>
    <t>'Manufacture of glass and glass products' (million €, Estonia, None)</t>
  </si>
  <si>
    <t>('EXIOBASE 2.2', 'Manufacture of glass and glass products:MT')</t>
  </si>
  <si>
    <t>'Manufacture of glass and glass products' (million €, Malta, None)</t>
  </si>
  <si>
    <t>('EXIOBASE 2.2', 'Manufacture of glass and glass products:SI')</t>
  </si>
  <si>
    <t>'Manufacture of glass and glass products' (million €, Slovenia, None)</t>
  </si>
  <si>
    <t>('EXIOBASE 2.2', 'Manufacture of glass and glass products:DK')</t>
  </si>
  <si>
    <t>'Manufacture of glass and glass products' (million €, Denmark, None)</t>
  </si>
  <si>
    <t>('EXIOBASE 2.2', 'Manufacture of glass and glass products:WM')</t>
  </si>
  <si>
    <t>'Manufacture of glass and glass products' (million €, RoW Middle East, None)</t>
  </si>
  <si>
    <t>('EXIOBASE 2.2', 'Manufacture of glass and glass products:DE')</t>
  </si>
  <si>
    <t>'Manufacture of glass and glass products' (million €, Germany, None)</t>
  </si>
  <si>
    <t>('EXIOBASE 2.2', 'Manufacture of glass and glass products:BG')</t>
  </si>
  <si>
    <t>'Manufacture of glass and glass products' (million €, Bulgaria, None)</t>
  </si>
  <si>
    <t>('EXIOBASE 2.2', 'Manufacture of glass and glass products:SK')</t>
  </si>
  <si>
    <t>'Manufacture of glass and glass products' (million €, Slovak Republic, None)</t>
  </si>
  <si>
    <t>('EXIOBASE 2.2', 'Manufacture of glass and glass products:CA')</t>
  </si>
  <si>
    <t>'Manufacture of glass and glass products' (million €, Canada, None)</t>
  </si>
  <si>
    <t>('EXIOBASE 2.2', 'Manufacture of glass and glass products:RU')</t>
  </si>
  <si>
    <t>'Manufacture of glass and glass products' (million €, Russian Federation, None)</t>
  </si>
  <si>
    <t>('EXIOBASE 2.2', 'Manufacture of glass and glass products:BE')</t>
  </si>
  <si>
    <t>'Manufacture of glass and glass products' (million €, Belgium, None)</t>
  </si>
  <si>
    <t>('EXIOBASE 2.2', 'Manufacture of glass and glass products:IN')</t>
  </si>
  <si>
    <t>'Manufacture of glass and glass products' (million €, India, None)</t>
  </si>
  <si>
    <t>('EXIOBASE 2.2', 'Manufacture of glass and glass products:IE')</t>
  </si>
  <si>
    <t>'Manufacture of glass and glass products' (million €, Ireland, None)</t>
  </si>
  <si>
    <t>('EXIOBASE 2.2', 'Manufacture of glass and glass products:SE')</t>
  </si>
  <si>
    <t>'Manufacture of glass and glass products' (million €, Sweden, None)</t>
  </si>
  <si>
    <t>('EXIOBASE 2.2', 'Manufacture of glass and glass products:IT')</t>
  </si>
  <si>
    <t>'Manufacture of glass and glass products' (million €, Italy, None)</t>
  </si>
  <si>
    <t>('EXIOBASE 2.2', 'Manufacture of glass and glass products:LV')</t>
  </si>
  <si>
    <t>'Manufacture of glass and glass products' (million €, Latvia, None)</t>
  </si>
  <si>
    <t>('EXIOBASE 2.2', 'Manufacture of glass and glass products:MX')</t>
  </si>
  <si>
    <t>'Manufacture of glass and glass products' (million €, Mexico, None)</t>
  </si>
  <si>
    <t>('EXIOBASE 2.2', 'Manufacture of glass and glass products:TR')</t>
  </si>
  <si>
    <t>'Manufacture of glass and glass products' (million €, Turkey, None)</t>
  </si>
  <si>
    <t>('EXIOBASE 2.2', 'Manufacture of glass and glass products:WL')</t>
  </si>
  <si>
    <t>'Manufacture of glass and glass products' (million €, RoW America, None)</t>
  </si>
  <si>
    <t>('EXIOBASE 2.2', 'Manufacture of glass and glass products:CZ')</t>
  </si>
  <si>
    <t>'Manufacture of glass and glass products' (million €, Czech Republic, None)</t>
  </si>
  <si>
    <t>('EXIOBASE 2.2', 'Manufacture of glass and glass products:GR')</t>
  </si>
  <si>
    <t>'Manufacture of glass and glass products' (million €, Greece, None)</t>
  </si>
  <si>
    <t>('EXIOBASE 2.2', 'Manufacture of glass and glass products:WA')</t>
  </si>
  <si>
    <t>'Manufacture of glass and glass products' (million €, RoW Asia and Pacific, None)</t>
  </si>
  <si>
    <t>('EXIOBASE 2.2', 'Manufacture of glass and glass products:NO')</t>
  </si>
  <si>
    <t>'Manufacture of glass and glass products' (million €, Norway, None)</t>
  </si>
  <si>
    <t>('EXIOBASE 2.2', 'Manufacture of glass and glass products:LU')</t>
  </si>
  <si>
    <t>'Manufacture of glass and glass products' (million €, Luxembourg, None)</t>
  </si>
  <si>
    <t>('EXIOBASE 2.2', 'Manufacture of glass and glass products:FI')</t>
  </si>
  <si>
    <t>'Manufacture of glass and glass products' (million €, Finland, None)</t>
  </si>
  <si>
    <t>('EXIOBASE 2.2', 'Manufacture of glass and glass products:ES')</t>
  </si>
  <si>
    <t>'Manufacture of glass and glass products' (million €, Spain, None)</t>
  </si>
  <si>
    <t>('EXIOBASE 2.2', 'Manufacture of glass and glass products:CH')</t>
  </si>
  <si>
    <t>'Manufacture of glass and glass products' (million €, Switzerland, None)</t>
  </si>
  <si>
    <t>('EXIOBASE 2.2', 'Manufacture of glass and glass products:WF')</t>
  </si>
  <si>
    <t>'Manufacture of glass and glass products' (million €, RoW Africa, None)</t>
  </si>
  <si>
    <t>('EXIOBASE 2.2', 'Manufacture of glass and glass products:ZA')</t>
  </si>
  <si>
    <t>'Manufacture of glass and glass products' (million €, South Africa, None)</t>
  </si>
  <si>
    <t>('EXIOBASE 2.2', 'Manufacture of glass and glass products:AU')</t>
  </si>
  <si>
    <t>'Manufacture of glass and glass products' (million €, Australia, None)</t>
  </si>
  <si>
    <t>('EXIOBASE 2.2', 'Manufacture of glass and glass products:GB')</t>
  </si>
  <si>
    <t>'Manufacture of glass and glass products' (million €, United Kingdom, None)</t>
  </si>
  <si>
    <t>('EXIOBASE 2.2', 'Manufacture of glass and glass products:LT')</t>
  </si>
  <si>
    <t>'Manufacture of glass and glass products' (million €, Lithuania, None)</t>
  </si>
  <si>
    <t>('EXIOBASE 2.2', 'Manufacture of glass and glass products:HU')</t>
  </si>
  <si>
    <t>'Manufacture of glass and glass products' (million €, Hungary, None)</t>
  </si>
  <si>
    <t>('EXIOBASE 2.2', 'Manufacture of glass and glass products:PT')</t>
  </si>
  <si>
    <t>'Manufacture of glass and glass products' (million €, Portugal, None)</t>
  </si>
  <si>
    <t>('EXIOBASE 2.2', 'Manufacture of glass and glass products:NL')</t>
  </si>
  <si>
    <t>'Manufacture of glass and glass products' (million €, Netherlands, None)</t>
  </si>
  <si>
    <t>('EXIOBASE 2.2', 'Manufacture of glass and glass products:US')</t>
  </si>
  <si>
    <t>'Manufacture of glass and glass products' (million €, United States, None)</t>
  </si>
  <si>
    <t>('EXIOBASE 2.2', 'Manufacture of glass and glass products:PL')</t>
  </si>
  <si>
    <t>'Manufacture of glass and glass products' (million €, Poland, None)</t>
  </si>
  <si>
    <t>('EXIOBASE 2.2', 'Manufacture of glass and glass products:BR')</t>
  </si>
  <si>
    <t>'Manufacture of glass and glass products' (million €, Brazil, None)</t>
  </si>
  <si>
    <t>('EXIOBASE 2.2', 'Manufacture of glass and glass products:AT')</t>
  </si>
  <si>
    <t>Manufacture of glass and glass products' (million €, Austria, None)</t>
  </si>
  <si>
    <t>('EXIOBASE 2.2', 'Manufacture of fabricated metal products, except machinery and equipment:BE')</t>
  </si>
  <si>
    <t>'Manufacture of fabricated metal products, except machinery and equipment' (million €, Belgium, None)</t>
  </si>
  <si>
    <t>('EXIOBASE 2.2', 'Manufacture of fabricated metal products, except machinery and equipment:CN')</t>
  </si>
  <si>
    <t>'Manufacture of fabricated metal products, except machinery and equipment' (million €, China, None)</t>
  </si>
  <si>
    <t>('EXIOBASE 2.2', 'Manufacture of fabricated metal products, except machinery and equipment:FR')</t>
  </si>
  <si>
    <t>'Manufacture of fabricated metal products, except machinery and equipment' (million €, France, None)</t>
  </si>
  <si>
    <t>('EXIOBASE 2.2', 'Manufacture of fabricated metal products, except machinery and equipment:LU')</t>
  </si>
  <si>
    <t>'Manufacture of fabricated metal products, except machinery and equipment' (million €, Luxembourg, None)</t>
  </si>
  <si>
    <t>('EXIOBASE 2.2', 'Manufacture of fabricated metal products, except machinery and equipment:CA')</t>
  </si>
  <si>
    <t>'Manufacture of fabricated metal products, except machinery and equipment' (million €, Canada, None)</t>
  </si>
  <si>
    <t>('EXIOBASE 2.2', 'Manufacture of fabricated metal products, except machinery and equipment:FI')</t>
  </si>
  <si>
    <t>'Manufacture of fabricated metal products, except machinery and equipment' (million €, Finland, None)</t>
  </si>
  <si>
    <t>('EXIOBASE 2.2', 'Manufacture of fabricated metal products, except machinery and equipment:CZ')</t>
  </si>
  <si>
    <t>'Manufacture of fabricated metal products, except machinery and equipment' (million €, Czech Republic, None)</t>
  </si>
  <si>
    <t>('EXIOBASE 2.2', 'Manufacture of fabricated metal products, except machinery and equipment:SK')</t>
  </si>
  <si>
    <t>'Manufacture of fabricated metal products, except machinery and equipment' (million €, Slovak Republic, None)</t>
  </si>
  <si>
    <t>('EXIOBASE 2.2', 'Manufacture of fabricated metal products, except machinery and equipment:LT')</t>
  </si>
  <si>
    <t>'Manufacture of fabricated metal products, except machinery and equipment' (million €, Lithuania, None)</t>
  </si>
  <si>
    <t>('EXIOBASE 2.2', 'Manufacture of fabricated metal products, except machinery and equipment:MX')</t>
  </si>
  <si>
    <t>'Manufacture of fabricated metal products, except machinery and equipment' (million €, Mexico, None)</t>
  </si>
  <si>
    <t>('EXIOBASE 2.2', 'Manufacture of fabricated metal products, except machinery and equipment:WE')</t>
  </si>
  <si>
    <t>'Manufacture of fabricated metal products, except machinery and equipment' (million €, RoW Europe, None)</t>
  </si>
  <si>
    <t>('EXIOBASE 2.2', 'Manufacture of fabricated metal products, except machinery and equipment:RO')</t>
  </si>
  <si>
    <t>'Manufacture of fabricated metal products, except machinery and equipment' (million €, Romania, None)</t>
  </si>
  <si>
    <t>('EXIOBASE 2.2', 'Manufacture of fabricated metal products, except machinery and equipment:RU')</t>
  </si>
  <si>
    <t>'Manufacture of fabricated metal products, except machinery and equipment' (million €, Russian Federation, None)</t>
  </si>
  <si>
    <t>('EXIOBASE 2.2', 'Manufacture of fabricated metal products, except machinery and equipment:JP')</t>
  </si>
  <si>
    <t>'Manufacture of fabricated metal products, except machinery and equipment' (million €, Japan, None)</t>
  </si>
  <si>
    <t>('EXIOBASE 2.2', 'Manufacture of fabricated metal products, except machinery and equipment:WM')</t>
  </si>
  <si>
    <t>'Manufacture of fabricated metal products, except machinery and equipment' (million €, RoW Middle East, None)</t>
  </si>
  <si>
    <t>('EXIOBASE 2.2', 'Manufacture of fabricated metal products, except machinery and equipment:PT')</t>
  </si>
  <si>
    <t>'Manufacture of fabricated metal products, except machinery and equipment' (million €, Portugal, None)</t>
  </si>
  <si>
    <t>('EXIOBASE 2.2', 'Manufacture of fabricated metal products, except machinery and equipment:DK')</t>
  </si>
  <si>
    <t>'Manufacture of fabricated metal products, except machinery and equipment' (million €, Denmark, None)</t>
  </si>
  <si>
    <t>('EXIOBASE 2.2', 'Manufacture of fabricated metal products, except machinery and equipment:ES')</t>
  </si>
  <si>
    <t>'Manufacture of fabricated metal products, except machinery and equipment' (million €, Spain, None)</t>
  </si>
  <si>
    <t>('EXIOBASE 2.2', 'Manufacture of fabricated metal products, except machinery and equipment:CH')</t>
  </si>
  <si>
    <t>'Manufacture of fabricated metal products, except machinery and equipment' (million €, Switzerland, None)</t>
  </si>
  <si>
    <t>('EXIOBASE 2.2', 'Manufacture of fabricated metal products, except machinery and equipment:DE')</t>
  </si>
  <si>
    <t>'Manufacture of fabricated metal products, except machinery and equipment' (million €, Germany, None)</t>
  </si>
  <si>
    <t>('EXIOBASE 2.2', 'Manufacture of fabricated metal products, except machinery and equipment:EE')</t>
  </si>
  <si>
    <t>'Manufacture of fabricated metal products, except machinery and equipment' (million €, Estonia, None)</t>
  </si>
  <si>
    <t>('EXIOBASE 2.2', 'Manufacture of fabricated metal products, except machinery and equipment:IT')</t>
  </si>
  <si>
    <t>'Manufacture of fabricated metal products, except machinery and equipment' (million €, Italy, None)</t>
  </si>
  <si>
    <t>('EXIOBASE 2.2', 'Manufacture of fabricated metal products, except machinery and equipment:HU')</t>
  </si>
  <si>
    <t>'Manufacture of fabricated metal products, except machinery and equipment' (million €, Hungary, None)</t>
  </si>
  <si>
    <t>('EXIOBASE 2.2', 'Manufacture of fabricated metal products, except machinery and equipment:GR')</t>
  </si>
  <si>
    <t>'Manufacture of fabricated metal products, except machinery and equipment' (million €, Greece, None)</t>
  </si>
  <si>
    <t>('EXIOBASE 2.2', 'Manufacture of fabricated metal products, except machinery and equipment:MT')</t>
  </si>
  <si>
    <t>'Manufacture of fabricated metal products, except machinery and equipment' (million €, Malta, None)</t>
  </si>
  <si>
    <t>('EXIOBASE 2.2', 'Manufacture of fabricated metal products, except machinery and equipment:ID')</t>
  </si>
  <si>
    <t>'Manufacture of fabricated metal products, except machinery and equipment' (million €, Indonesia, None)</t>
  </si>
  <si>
    <t>('EXIOBASE 2.2', 'Manufacture of fabricated metal products, except machinery and equipment:CY')</t>
  </si>
  <si>
    <t>'Manufacture of fabricated metal products, except machinery and equipment' (million €, Cyprus, None)</t>
  </si>
  <si>
    <t>('EXIOBASE 2.2', 'Manufacture of fabricated metal products, except machinery and equipment:WL')</t>
  </si>
  <si>
    <t>'Manufacture of fabricated metal products, except machinery and equipment' (million €, RoW America, None)</t>
  </si>
  <si>
    <t>('EXIOBASE 2.2', 'Manufacture of fabricated metal products, except machinery and equipment:SE')</t>
  </si>
  <si>
    <t>'Manufacture of fabricated metal products, except machinery and equipment' (million €, Sweden, None)</t>
  </si>
  <si>
    <t>('EXIOBASE 2.2', 'Manufacture of fabricated metal products, except machinery and equipment:ZA')</t>
  </si>
  <si>
    <t>'Manufacture of fabricated metal products, except machinery and equipment' (million €, South Africa, None)</t>
  </si>
  <si>
    <t>('EXIOBASE 2.2', 'Manufacture of fabricated metal products, except machinery and equipment:SI')</t>
  </si>
  <si>
    <t>'Manufacture of fabricated metal products, except machinery and equipment' (million €, Slovenia, None)</t>
  </si>
  <si>
    <t>('EXIOBASE 2.2', 'Manufacture of fabricated metal products, except machinery and equipment:BG')</t>
  </si>
  <si>
    <t>'Manufacture of fabricated metal products, except machinery and equipment' (million €, Bulgaria, None)</t>
  </si>
  <si>
    <t>('EXIOBASE 2.2', 'Manufacture of fabricated metal products, except machinery and equipment:NL')</t>
  </si>
  <si>
    <t>'Manufacture of fabricated metal products, except machinery and equipment' (million €, Netherlands, None)</t>
  </si>
  <si>
    <t>('EXIOBASE 2.2', 'Manufacture of fabricated metal products, except machinery and equipment:IN')</t>
  </si>
  <si>
    <t>'Manufacture of fabricated metal products, except machinery and equipment' (million €, India, None)</t>
  </si>
  <si>
    <t>('EXIOBASE 2.2', 'Manufacture of fabricated metal products, except machinery and equipment:LV')</t>
  </si>
  <si>
    <t>'Manufacture of fabricated metal products, except machinery and equipment' (million €, Latvia, None)</t>
  </si>
  <si>
    <t>('EXIOBASE 2.2', 'Manufacture of fabricated metal products, except machinery and equipment:GB')</t>
  </si>
  <si>
    <t>'Manufacture of fabricated metal products, except machinery and equipment' (million €, United Kingdom, None)</t>
  </si>
  <si>
    <t>('EXIOBASE 2.2', 'Manufacture of fabricated metal products, except machinery and equipment:KR')</t>
  </si>
  <si>
    <t>'Manufacture of fabricated metal products, except machinery and equipment' (million €, South Korea, None)</t>
  </si>
  <si>
    <t>('EXIOBASE 2.2', 'Manufacture of fabricated metal products, except machinery and equipment:BR')</t>
  </si>
  <si>
    <t>'Manufacture of fabricated metal products, except machinery and equipment' (million €, Brazil, None)</t>
  </si>
  <si>
    <t>('EXIOBASE 2.2', 'Manufacture of fabricated metal products, except machinery and equipment:TR')</t>
  </si>
  <si>
    <t>'Manufacture of fabricated metal products, except machinery and equipment' (million €, Turkey, None)</t>
  </si>
  <si>
    <t>('EXIOBASE 2.2', 'Manufacture of fabricated metal products, except machinery and equipment:WA')</t>
  </si>
  <si>
    <t>'Manufacture of fabricated metal products, except machinery and equipment' (million €, RoW Asia and Pacific, None)</t>
  </si>
  <si>
    <t>('EXIOBASE 2.2', 'Manufacture of fabricated metal products, except machinery and equipment:NO')</t>
  </si>
  <si>
    <t>'Manufacture of fabricated metal products, except machinery and equipment' (million €, Norway, None)</t>
  </si>
  <si>
    <t>('EXIOBASE 2.2', 'Manufacture of fabricated metal products, except machinery and equipment:WF')</t>
  </si>
  <si>
    <t>'Manufacture of fabricated metal products, except machinery and equipment' (million €, RoW Africa, None)</t>
  </si>
  <si>
    <t>('EXIOBASE 2.2', 'Manufacture of fabricated metal products, except machinery and equipment:IE')</t>
  </si>
  <si>
    <t>'Manufacture of fabricated metal products, except machinery and equipment' (million €, Ireland, None)</t>
  </si>
  <si>
    <t>('EXIOBASE 2.2', 'Manufacture of fabricated metal products, except machinery and equipment:AU')</t>
  </si>
  <si>
    <t>'Manufacture of fabricated metal products, except machinery and equipment' (million €, Australia, None)</t>
  </si>
  <si>
    <t>('EXIOBASE 2.2', 'Manufacture of fabricated metal products, except machinery and equipment:TW')</t>
  </si>
  <si>
    <t>'Manufacture of fabricated metal products, except machinery and equipment' (million €, Taiwan, None)</t>
  </si>
  <si>
    <t>('EXIOBASE 2.2', 'Manufacture of fabricated metal products, except machinery and equipment:US')</t>
  </si>
  <si>
    <t>'Manufacture of fabricated metal products, except machinery and equipment' (million €, United States, None)</t>
  </si>
  <si>
    <t>('EXIOBASE 2.2', 'Manufacture of fabricated metal products, except machinery and equipment:AT')</t>
  </si>
  <si>
    <t>'Manufacture of fabricated metal products, except machinery and equipment' (million €, Austria, None)</t>
  </si>
  <si>
    <t>('EXIOBASE 2.2', 'Manufacture of fabricated metal products, except machinery and equipment:PL')</t>
  </si>
  <si>
    <t>'Manufacture of fabricated metal products, except machinery and equipment' (million €, Poland, None)</t>
  </si>
  <si>
    <t>('EXIOBASE 2.2', 'Chemicals nec:BR')</t>
  </si>
  <si>
    <t>'Chemicals nec' (million €, Brazil, None)</t>
  </si>
  <si>
    <t>('EXIOBASE 2.2', 'Chemicals nec:IN')</t>
  </si>
  <si>
    <t>'Chemicals nec' (million €, India, None)</t>
  </si>
  <si>
    <t>('EXIOBASE 2.2', 'Chemicals nec:WE')</t>
  </si>
  <si>
    <t>'Chemicals nec' (million €, RoW Europe, None)</t>
  </si>
  <si>
    <t>('EXIOBASE 2.2', 'Chemicals nec:WM')</t>
  </si>
  <si>
    <t>'Chemicals nec' (million €, RoW Middle East, None)</t>
  </si>
  <si>
    <t>('EXIOBASE 2.2', 'Chemicals nec:MT')</t>
  </si>
  <si>
    <t>'Chemicals nec' (million €, Malta, None)</t>
  </si>
  <si>
    <t>('EXIOBASE 2.2', 'Chemicals nec:BE')</t>
  </si>
  <si>
    <t>'Chemicals nec' (million €, Belgium, None)</t>
  </si>
  <si>
    <t>('EXIOBASE 2.2', 'Chemicals nec:GB')</t>
  </si>
  <si>
    <t>'Chemicals nec' (million €, United Kingdom, None)</t>
  </si>
  <si>
    <t>('EXIOBASE 2.2', 'Chemicals nec:NO')</t>
  </si>
  <si>
    <t>'Chemicals nec' (million €, Norway, None)</t>
  </si>
  <si>
    <t>('EXIOBASE 2.2', 'Chemicals nec:BG')</t>
  </si>
  <si>
    <t>'Chemicals nec' (million €, Bulgaria, None)</t>
  </si>
  <si>
    <t>('EXIOBASE 2.2', 'Chemicals nec:WF')</t>
  </si>
  <si>
    <t>'Chemicals nec' (million €, RoW Africa, None)</t>
  </si>
  <si>
    <t>('EXIOBASE 2.2', 'Chemicals nec:AU')</t>
  </si>
  <si>
    <t>'Chemicals nec' (million €, Australia, None)</t>
  </si>
  <si>
    <t>('EXIOBASE 2.2', 'Chemicals nec:LU')</t>
  </si>
  <si>
    <t>'Chemicals nec' (million €, Luxembourg, None)</t>
  </si>
  <si>
    <t>('EXIOBASE 2.2', 'Chemicals nec:RO')</t>
  </si>
  <si>
    <t>'Chemicals nec' (million €, Romania, None)</t>
  </si>
  <si>
    <t>('EXIOBASE 2.2', 'Chemicals nec:IE')</t>
  </si>
  <si>
    <t>'Chemicals nec' (million €, Ireland, None)</t>
  </si>
  <si>
    <t>('EXIOBASE 2.2', 'Chemicals nec:IT')</t>
  </si>
  <si>
    <t>'Chemicals nec' (million €, Italy, None)</t>
  </si>
  <si>
    <t>('EXIOBASE 2.2', 'Chemicals nec:WL')</t>
  </si>
  <si>
    <t>'Chemicals nec' (million €, RoW America, None)</t>
  </si>
  <si>
    <t>('EXIOBASE 2.2', 'Chemicals nec:NL')</t>
  </si>
  <si>
    <t>'Chemicals nec' (million €, Netherlands, None)</t>
  </si>
  <si>
    <t>('EXIOBASE 2.2', 'Chemicals nec:CA')</t>
  </si>
  <si>
    <t>'Chemicals nec' (million €, Canada, None)</t>
  </si>
  <si>
    <t>('EXIOBASE 2.2', 'Chemicals nec:CZ')</t>
  </si>
  <si>
    <t>'Chemicals nec' (million €, Czech Republic, None)</t>
  </si>
  <si>
    <t>('EXIOBASE 2.2', 'Chemicals nec:EE')</t>
  </si>
  <si>
    <t>'Chemicals nec' (million €, Estonia, None)</t>
  </si>
  <si>
    <t>('EXIOBASE 2.2', 'Chemicals nec:WA')</t>
  </si>
  <si>
    <t>'Chemicals nec' (million €, RoW Asia and Pacific, None)</t>
  </si>
  <si>
    <t>('EXIOBASE 2.2', 'Chemicals nec:GR')</t>
  </si>
  <si>
    <t>'Chemicals nec' (million €, Greece, None)</t>
  </si>
  <si>
    <t>('EXIOBASE 2.2', 'Chemicals nec:PT')</t>
  </si>
  <si>
    <t>'Chemicals nec' (million €, Portugal, None)</t>
  </si>
  <si>
    <t>('EXIOBASE 2.2', 'Chemicals nec:CY')</t>
  </si>
  <si>
    <t>'Chemicals nec' (million €, Cyprus, None)</t>
  </si>
  <si>
    <t>('EXIOBASE 2.2', 'Chemicals nec:HU')</t>
  </si>
  <si>
    <t>'Chemicals nec' (million €, Hungary, None)</t>
  </si>
  <si>
    <t>('EXIOBASE 2.2', 'Chemicals nec:FR')</t>
  </si>
  <si>
    <t>'Chemicals nec' (million €, France, None)</t>
  </si>
  <si>
    <t>('EXIOBASE 2.2', 'Chemicals nec:SK')</t>
  </si>
  <si>
    <t>'Chemicals nec' (million €, Slovak Republic, None)</t>
  </si>
  <si>
    <t>('EXIOBASE 2.2', 'Chemicals nec:PL')</t>
  </si>
  <si>
    <t>'Chemicals nec' (million €, Poland, None)</t>
  </si>
  <si>
    <t>('EXIOBASE 2.2', 'Chemicals nec:SE')</t>
  </si>
  <si>
    <t>'Chemicals nec' (million €, Sweden, None)</t>
  </si>
  <si>
    <t>('EXIOBASE 2.2', 'Chemicals nec:ID')</t>
  </si>
  <si>
    <t>'Chemicals nec' (million €, Indonesia, None)</t>
  </si>
  <si>
    <t>('EXIOBASE 2.2', 'Chemicals nec:MX')</t>
  </si>
  <si>
    <t>'Chemicals nec' (million €, Mexico, None)</t>
  </si>
  <si>
    <t>('EXIOBASE 2.2', 'Chemicals nec:CH')</t>
  </si>
  <si>
    <t>'Chemicals nec' (million €, Switzerland, None)</t>
  </si>
  <si>
    <t>('EXIOBASE 2.2', 'Chemicals nec:ZA')</t>
  </si>
  <si>
    <t>'Chemicals nec' (million €, South Africa, None)</t>
  </si>
  <si>
    <t>('EXIOBASE 2.2', 'Chemicals nec:ES')</t>
  </si>
  <si>
    <t>'Chemicals nec' (million €, Spain, None)</t>
  </si>
  <si>
    <t>('EXIOBASE 2.2', 'Chemicals nec:LT')</t>
  </si>
  <si>
    <t>'Chemicals nec' (million €, Lithuania, None)</t>
  </si>
  <si>
    <t>('EXIOBASE 2.2', 'Chemicals nec:DK')</t>
  </si>
  <si>
    <t>'Chemicals nec' (million €, Denmark, None)</t>
  </si>
  <si>
    <t>('EXIOBASE 2.2', 'Chemicals nec:TW')</t>
  </si>
  <si>
    <t>'Chemicals nec' (million €, Taiwan, None)</t>
  </si>
  <si>
    <t>('EXIOBASE 2.2', 'Chemicals nec:DE')</t>
  </si>
  <si>
    <t>'Chemicals nec' (million €, Germany, None)</t>
  </si>
  <si>
    <t>('EXIOBASE 2.2', 'Chemicals nec:LV')</t>
  </si>
  <si>
    <t>'Chemicals nec' (million €, Latvia, None)</t>
  </si>
  <si>
    <t>('EXIOBASE 2.2', 'Chemicals nec:CN')</t>
  </si>
  <si>
    <t>'Chemicals nec' (million €, China, None)</t>
  </si>
  <si>
    <t>('EXIOBASE 2.2', 'Chemicals nec:AT')</t>
  </si>
  <si>
    <t>'Chemicals nec' (million €, Austria, None)</t>
  </si>
  <si>
    <t>('EXIOBASE 2.2', 'Chemicals nec:RU')</t>
  </si>
  <si>
    <t>'Chemicals nec' (million €, Russian Federation, None)</t>
  </si>
  <si>
    <t>('EXIOBASE 2.2', 'Chemicals nec:JP')</t>
  </si>
  <si>
    <t>'Chemicals nec' (million €, Japan, None)</t>
  </si>
  <si>
    <t>('EXIOBASE 2.2', 'Chemicals nec:FI')</t>
  </si>
  <si>
    <t>'Chemicals nec' (million €, Finland, None)</t>
  </si>
  <si>
    <t>('EXIOBASE 2.2', 'Chemicals nec:TR')</t>
  </si>
  <si>
    <t>'Chemicals nec' (million €, Turkey, None)</t>
  </si>
  <si>
    <t>('EXIOBASE 2.2', 'Chemicals nec:US')</t>
  </si>
  <si>
    <t>'Chemicals nec' (million €, United States, None)</t>
  </si>
  <si>
    <t>('EXIOBASE 2.2', 'Chemicals nec:KR')</t>
  </si>
  <si>
    <t>'Chemicals nec' (million €, South Korea, None)</t>
  </si>
  <si>
    <t>('EXIOBASE 2.2', 'Chemicals nec:SI')</t>
  </si>
  <si>
    <t>'Chemicals nec' (million €, Slovenia, None)</t>
  </si>
  <si>
    <t>('EXIOBASE 2.2', 'Manufacture of rubber and plastic products:RU')</t>
  </si>
  <si>
    <t>Manufacture of rubber and plastic products' (million €, Russian Federation, None)</t>
  </si>
  <si>
    <t>('EXIOBASE 2.2', 'Manufacture of rubber and plastic products:FR')</t>
  </si>
  <si>
    <t>'Manufacture of rubber and plastic products' (million €, France, None)</t>
  </si>
  <si>
    <t>('EXIOBASE 2.2', 'Manufacture of rubber and plastic products:PL')</t>
  </si>
  <si>
    <t>'Manufacture of rubber and plastic products' (million €, Poland, None)</t>
  </si>
  <si>
    <t>('EXIOBASE 2.2', 'Manufacture of rubber and plastic products:NO')</t>
  </si>
  <si>
    <t>'Manufacture of rubber and plastic products' (million €, Norway, None)</t>
  </si>
  <si>
    <t>('EXIOBASE 2.2', 'Manufacture of rubber and plastic products:WA')</t>
  </si>
  <si>
    <t>'Manufacture of rubber and plastic products' (million €, RoW Asia and Pacific, None)</t>
  </si>
  <si>
    <t>('EXIOBASE 2.2', 'Manufacture of rubber and plastic products:CA')</t>
  </si>
  <si>
    <t>'Manufacture of rubber and plastic products' (million €, Canada, None)</t>
  </si>
  <si>
    <t>('EXIOBASE 2.2', 'Manufacture of rubber and plastic products:FI')</t>
  </si>
  <si>
    <t>'Manufacture of rubber and plastic products' (million €, Finland, None)</t>
  </si>
  <si>
    <t>('EXIOBASE 2.2', 'Manufacture of rubber and plastic products:LU')</t>
  </si>
  <si>
    <t>'Manufacture of rubber and plastic products' (million €, Luxembourg, None)</t>
  </si>
  <si>
    <t>('EXIOBASE 2.2', 'Manufacture of rubber and plastic products:KR')</t>
  </si>
  <si>
    <t>'Manufacture of rubber and plastic products' (million €, South Korea, None)</t>
  </si>
  <si>
    <t>('EXIOBASE 2.2', 'Manufacture of rubber and plastic products:DE')</t>
  </si>
  <si>
    <t>'Manufacture of rubber and plastic products' (million €, Germany, None)</t>
  </si>
  <si>
    <t>('EXIOBASE 2.2', 'Manufacture of rubber and plastic products:WL')</t>
  </si>
  <si>
    <t>'Manufacture of rubber and plastic products' (million €, RoW America, None)</t>
  </si>
  <si>
    <t>('EXIOBASE 2.2', 'Manufacture of rubber and plastic products:ES')</t>
  </si>
  <si>
    <t>'Manufacture of rubber and plastic products' (million €, Spain, None)</t>
  </si>
  <si>
    <t>('EXIOBASE 2.2', 'Manufacture of rubber and plastic products:JP')</t>
  </si>
  <si>
    <t>'Manufacture of rubber and plastic products' (million €, Japan, None)</t>
  </si>
  <si>
    <t>('EXIOBASE 2.2', 'Manufacture of rubber and plastic products:IN')</t>
  </si>
  <si>
    <t>'Manufacture of rubber and plastic products' (million €, India, None)</t>
  </si>
  <si>
    <t>('EXIOBASE 2.2', 'Manufacture of rubber and plastic products:GR')</t>
  </si>
  <si>
    <t>'Manufacture of rubber and plastic products' (million €, Greece, None)</t>
  </si>
  <si>
    <t>('EXIOBASE 2.2', 'Manufacture of rubber and plastic products:HU')</t>
  </si>
  <si>
    <t>'Manufacture of rubber and plastic products' (million €, Hungary, None)</t>
  </si>
  <si>
    <t>('EXIOBASE 2.2', 'Manufacture of rubber and plastic products:LV')</t>
  </si>
  <si>
    <t>'Manufacture of rubber and plastic products' (million €, Latvia, None)</t>
  </si>
  <si>
    <t>('EXIOBASE 2.2', 'Manufacture of rubber and plastic products:TR')</t>
  </si>
  <si>
    <t>'Manufacture of rubber and plastic products' (million €, Turkey, None)</t>
  </si>
  <si>
    <t>('EXIOBASE 2.2', 'Manufacture of rubber and plastic products:BR')</t>
  </si>
  <si>
    <t>'Manufacture of rubber and plastic products' (million €, Brazil, None)</t>
  </si>
  <si>
    <t>('EXIOBASE 2.2', 'Manufacture of rubber and plastic products:CY')</t>
  </si>
  <si>
    <t>'Manufacture of rubber and plastic products' (million €, Cyprus, None)</t>
  </si>
  <si>
    <t>('EXIOBASE 2.2', 'Manufacture of rubber and plastic products:IE')</t>
  </si>
  <si>
    <t>'Manufacture of rubber and plastic products' (million €, Ireland, None)</t>
  </si>
  <si>
    <t>('EXIOBASE 2.2', 'Manufacture of rubber and plastic products:AT')</t>
  </si>
  <si>
    <t>'Manufacture of rubber and plastic products' (million €, Austria, None)</t>
  </si>
  <si>
    <t>('EXIOBASE 2.2', 'Manufacture of rubber and plastic products:MX')</t>
  </si>
  <si>
    <t>'Manufacture of rubber and plastic products' (million €, Mexico, None)</t>
  </si>
  <si>
    <t>('EXIOBASE 2.2', 'Manufacture of rubber and plastic products:CN')</t>
  </si>
  <si>
    <t>'Manufacture of rubber and plastic products' (million €, China, None)</t>
  </si>
  <si>
    <t>('EXIOBASE 2.2', 'Manufacture of rubber and plastic products:CZ')</t>
  </si>
  <si>
    <t>'Manufacture of rubber and plastic products' (million €, Czech Republic, None)</t>
  </si>
  <si>
    <t>('EXIOBASE 2.2', 'Manufacture of rubber and plastic products:TW')</t>
  </si>
  <si>
    <t>'Manufacture of rubber and plastic products' (million €, Taiwan, None)</t>
  </si>
  <si>
    <t>('EXIOBASE 2.2', 'Manufacture of rubber and plastic products:ID')</t>
  </si>
  <si>
    <t>'Manufacture of rubber and plastic products' (million €, Indonesia, None)</t>
  </si>
  <si>
    <t>('EXIOBASE 2.2', 'Manufacture of rubber and plastic products:RO')</t>
  </si>
  <si>
    <t>'Manufacture of rubber and plastic products' (million €, Romania, None)</t>
  </si>
  <si>
    <t>('EXIOBASE 2.2', 'Manufacture of rubber and plastic products:PT')</t>
  </si>
  <si>
    <t>'Manufacture of rubber and plastic products' (million €, Portugal, None)</t>
  </si>
  <si>
    <t>('EXIOBASE 2.2', 'Manufacture of rubber and plastic products:MT')</t>
  </si>
  <si>
    <t>'Manufacture of rubber and plastic products' (million €, Malta, None)</t>
  </si>
  <si>
    <t>('EXIOBASE 2.2', 'Manufacture of rubber and plastic products:SE')</t>
  </si>
  <si>
    <t>'Manufacture of rubber and plastic products' (million €, Sweden, None)</t>
  </si>
  <si>
    <t>('EXIOBASE 2.2', 'Manufacture of rubber and plastic products:BG')</t>
  </si>
  <si>
    <t>'Manufacture of rubber and plastic products' (million €, Bulgaria, None)</t>
  </si>
  <si>
    <t>('EXIOBASE 2.2', 'Manufacture of rubber and plastic products:CH')</t>
  </si>
  <si>
    <t>'Manufacture of rubber and plastic products' (million €, Switzerland, None)</t>
  </si>
  <si>
    <t>('EXIOBASE 2.2', 'Manufacture of rubber and plastic products:DK')</t>
  </si>
  <si>
    <t>'Manufacture of rubber and plastic products' (million €, Denmark, None)</t>
  </si>
  <si>
    <t>('EXIOBASE 2.2', 'Manufacture of rubber and plastic products:NL')</t>
  </si>
  <si>
    <t>'Manufacture of rubber and plastic products' (million €, Netherlands, None)</t>
  </si>
  <si>
    <t>('EXIOBASE 2.2', 'Manufacture of rubber and plastic products:EE')</t>
  </si>
  <si>
    <t>'Manufacture of rubber and plastic products' (million €, Estonia, None)</t>
  </si>
  <si>
    <t>('EXIOBASE 2.2', 'Manufacture of rubber and plastic products:US')</t>
  </si>
  <si>
    <t>'Manufacture of rubber and plastic products' (million €, United States, None)</t>
  </si>
  <si>
    <t>('EXIOBASE 2.2', 'Manufacture of rubber and plastic products:GB')</t>
  </si>
  <si>
    <t>'Manufacture of rubber and plastic products' (million €, United Kingdom, None)</t>
  </si>
  <si>
    <t>('EXIOBASE 2.2', 'Manufacture of rubber and plastic products:SK')</t>
  </si>
  <si>
    <t>'Manufacture of rubber and plastic products' (million €, Slovak Republic, None)</t>
  </si>
  <si>
    <t>('EXIOBASE 2.2', 'Manufacture of rubber and plastic products:ZA')</t>
  </si>
  <si>
    <t>'Manufacture of rubber and plastic products' (million €, South Africa, None)</t>
  </si>
  <si>
    <t>('EXIOBASE 2.2', 'Manufacture of rubber and plastic products:BE')</t>
  </si>
  <si>
    <t>'Manufacture of rubber and plastic products' (million €, Belgium, None)</t>
  </si>
  <si>
    <t>('EXIOBASE 2.2', 'Manufacture of rubber and plastic products:LT')</t>
  </si>
  <si>
    <t>'Manufacture of rubber and plastic products' (million €, Lithuania, None)</t>
  </si>
  <si>
    <t>('EXIOBASE 2.2', 'Manufacture of rubber and plastic products:SI')</t>
  </si>
  <si>
    <t>'Manufacture of rubber and plastic products' (million €, Slovenia, None)</t>
  </si>
  <si>
    <t>('EXIOBASE 2.2', 'Manufacture of rubber and plastic products:WE')</t>
  </si>
  <si>
    <t>'Manufacture of rubber and plastic products' (million €, RoW Europe, None)</t>
  </si>
  <si>
    <t>('EXIOBASE 2.2', 'Manufacture of rubber and plastic products:AU')</t>
  </si>
  <si>
    <t>'Manufacture of rubber and plastic products' (million €, Australia, None)</t>
  </si>
  <si>
    <t>('EXIOBASE 2.2', 'Manufacture of rubber and plastic products:WM')</t>
  </si>
  <si>
    <t>'Manufacture of rubber and plastic products' (million €, RoW Middle East, None)</t>
  </si>
  <si>
    <t>('EXIOBASE 2.2', 'Manufacture of rubber and plastic products:WF')</t>
  </si>
  <si>
    <t>'Manufacture of rubber and plastic products' (million €, RoW Africa, None)</t>
  </si>
  <si>
    <t>('EXIOBASE 2.2', 'Manufacture of rubber and plastic products:IT')</t>
  </si>
  <si>
    <t>'Manufacture of rubber and plastic products' (million €, Italy, None)</t>
  </si>
  <si>
    <t>('EXIOBASE 2.2', 'Paper:RU')</t>
  </si>
  <si>
    <t>'Paper' (million €, Russian Federation, None)</t>
  </si>
  <si>
    <t>('EXIOBASE 2.2', 'Paper:PT')</t>
  </si>
  <si>
    <t>'Paper' (million €, Portugal, None)</t>
  </si>
  <si>
    <t>('EXIOBASE 2.2', 'Paper:PL')</t>
  </si>
  <si>
    <t>'Paper' (million €, Poland, None)</t>
  </si>
  <si>
    <t>('EXIOBASE 2.2', 'Paper:IN')</t>
  </si>
  <si>
    <t>'Paper' (million €, India, None)</t>
  </si>
  <si>
    <t>('EXIOBASE 2.2', 'Paper:MT')</t>
  </si>
  <si>
    <t>'Paper' (million €, Malta, None)</t>
  </si>
  <si>
    <t>('EXIOBASE 2.2', 'Paper:HU')</t>
  </si>
  <si>
    <t>'Paper' (million €, Hungary, None)</t>
  </si>
  <si>
    <t>('EXIOBASE 2.2', 'Paper:DE')</t>
  </si>
  <si>
    <t>'Paper' (million €, Germany, None)</t>
  </si>
  <si>
    <t>('EXIOBASE 2.2', 'Paper:MX')</t>
  </si>
  <si>
    <t>'Paper' (million €, Mexico, None)</t>
  </si>
  <si>
    <t>('EXIOBASE 2.2', 'Paper:JP')</t>
  </si>
  <si>
    <t>'Paper' (million €, Japan, None)</t>
  </si>
  <si>
    <t>('EXIOBASE 2.2', 'Paper:EE')</t>
  </si>
  <si>
    <t>'Paper' (million €, Estonia, None)</t>
  </si>
  <si>
    <t>('EXIOBASE 2.2', 'Paper:AT')</t>
  </si>
  <si>
    <t>'Paper' (million €, Austria, None)</t>
  </si>
  <si>
    <t>('EXIOBASE 2.2', 'Paper:GB')</t>
  </si>
  <si>
    <t>'Paper' (million €, United Kingdom, None)</t>
  </si>
  <si>
    <t>('EXIOBASE 2.2', 'Paper:ID')</t>
  </si>
  <si>
    <t>'Paper' (million €, Indonesia, None)</t>
  </si>
  <si>
    <t>('EXIOBASE 2.2', 'Paper:BG')</t>
  </si>
  <si>
    <t>'Paper' (million €, Bulgaria, None)</t>
  </si>
  <si>
    <t>('EXIOBASE 2.2', 'Paper:RO')</t>
  </si>
  <si>
    <t>'Paper' (million €, Romania, None)</t>
  </si>
  <si>
    <t>('EXIOBASE 2.2', 'Paper:SK')</t>
  </si>
  <si>
    <t>'Paper' (million €, Slovak Republic, None)</t>
  </si>
  <si>
    <t>('EXIOBASE 2.2', 'Paper:CY')</t>
  </si>
  <si>
    <t>'Paper' (million €, Cyprus, None)</t>
  </si>
  <si>
    <t>('EXIOBASE 2.2', 'Paper:BR')</t>
  </si>
  <si>
    <t>'Paper' (million €, Brazil, None)</t>
  </si>
  <si>
    <t>('EXIOBASE 2.2', 'Paper:BE')</t>
  </si>
  <si>
    <t>'Paper' (million €, Belgium, None)</t>
  </si>
  <si>
    <t>('EXIOBASE 2.2', 'Paper:FI')</t>
  </si>
  <si>
    <t>'Paper' (million €, Finland, None)</t>
  </si>
  <si>
    <t>('EXIOBASE 2.2', 'Paper:US')</t>
  </si>
  <si>
    <t>'Paper' (million €, United States, None)</t>
  </si>
  <si>
    <t>('EXIOBASE 2.2', 'Paper:DK')</t>
  </si>
  <si>
    <t>'Paper' (million €, Denmark, None)</t>
  </si>
  <si>
    <t>('EXIOBASE 2.2', 'Paper:AU')</t>
  </si>
  <si>
    <t>'Paper' (million €, Australia, None)</t>
  </si>
  <si>
    <t>('EXIOBASE 2.2', 'Paper:NL')</t>
  </si>
  <si>
    <t>'Paper' (million €, Netherlands, None)</t>
  </si>
  <si>
    <t>('EXIOBASE 2.2', 'Paper:ES')</t>
  </si>
  <si>
    <t>'Paper' (million €, Spain, None)</t>
  </si>
  <si>
    <t>('EXIOBASE 2.2', 'Paper:FR')</t>
  </si>
  <si>
    <t>'Paper' (million €, France, None)</t>
  </si>
  <si>
    <t>('EXIOBASE 2.2', 'Paper:CA')</t>
  </si>
  <si>
    <t>'Paper' (million €, Canada, None)</t>
  </si>
  <si>
    <t>('EXIOBASE 2.2', 'Paper:WE')</t>
  </si>
  <si>
    <t>'Paper' (million €, RoW Europe, None)</t>
  </si>
  <si>
    <t>('EXIOBASE 2.2', 'Paper:WM')</t>
  </si>
  <si>
    <t>'Paper' (million €, RoW Middle East, None)</t>
  </si>
  <si>
    <t>('EXIOBASE 2.2', 'Paper:CN')</t>
  </si>
  <si>
    <t>'Paper' (million €, China, None)</t>
  </si>
  <si>
    <t>('EXIOBASE 2.2', 'Paper:WF')</t>
  </si>
  <si>
    <t>'Paper' (million €, RoW Africa, None)</t>
  </si>
  <si>
    <t>('EXIOBASE 2.2', 'Paper:LU')</t>
  </si>
  <si>
    <t>'Paper' (million €, Luxembourg, None)</t>
  </si>
  <si>
    <t>('EXIOBASE 2.2', 'Paper:SI')</t>
  </si>
  <si>
    <t>'Paper' (million €, Slovenia, None)</t>
  </si>
  <si>
    <t>('EXIOBASE 2.2', 'Paper:CH')</t>
  </si>
  <si>
    <t>'Paper' (million €, Switzerland, None)</t>
  </si>
  <si>
    <t>('EXIOBASE 2.2', 'Paper:LV')</t>
  </si>
  <si>
    <t>'Paper' (million €, Latvia, None)</t>
  </si>
  <si>
    <t>('EXIOBASE 2.2', 'Paper:LT')</t>
  </si>
  <si>
    <t>'Paper' (million €, Lithuania, None)</t>
  </si>
  <si>
    <t>('EXIOBASE 2.2', 'Paper:GR')</t>
  </si>
  <si>
    <t>'Paper' (million €, Greece, None)</t>
  </si>
  <si>
    <t>('EXIOBASE 2.2', 'Paper:WA')</t>
  </si>
  <si>
    <t>'Paper' (million €, RoW Asia and Pacific, None)</t>
  </si>
  <si>
    <t>('EXIOBASE 2.2', 'Paper:IE')</t>
  </si>
  <si>
    <t>'Paper' (million €, Ireland, None)</t>
  </si>
  <si>
    <t>('EXIOBASE 2.2', 'Paper:CZ')</t>
  </si>
  <si>
    <t>'Paper' (million €, Czech Republic, None)</t>
  </si>
  <si>
    <t>('EXIOBASE 2.2', 'Paper:WL')</t>
  </si>
  <si>
    <t>'Paper' (million €, RoW America, None)</t>
  </si>
  <si>
    <t>('EXIOBASE 2.2', 'Paper:NO')</t>
  </si>
  <si>
    <t>'Paper' (million €, Norway, None)</t>
  </si>
  <si>
    <t>('EXIOBASE 2.2', 'Paper:KR')</t>
  </si>
  <si>
    <t>'Paper' (million €, South Korea, None)</t>
  </si>
  <si>
    <t>('EXIOBASE 2.2', 'Paper:TW')</t>
  </si>
  <si>
    <t>'Paper' (million €, Taiwan, None)</t>
  </si>
  <si>
    <t>('EXIOBASE 2.2', 'Paper:ZA')</t>
  </si>
  <si>
    <t>'Paper' (million €, South Africa, None)</t>
  </si>
  <si>
    <t>('EXIOBASE 2.2', 'Paper:IT')</t>
  </si>
  <si>
    <t>'Paper' (million €, Italy, None)</t>
  </si>
  <si>
    <t>('EXIOBASE 2.2', 'Paper:SE')</t>
  </si>
  <si>
    <t>'Paper' (million €, Sweden, None)</t>
  </si>
  <si>
    <t>('EXIOBASE 2.2', 'Paper:TR')</t>
  </si>
  <si>
    <t>Paper' (million €, Turkey, None)</t>
  </si>
  <si>
    <t>('EXIOBASE 2.2', 'Manufacture of medical, precision and optical instruments, watches and clocks:WM')</t>
  </si>
  <si>
    <t>'Manufacture of medical, precision and optical instruments, watches and clocks' (million €, RoW Middle East, None)</t>
  </si>
  <si>
    <t>('EXIOBASE 2.2', 'Manufacture of medical, precision and optical instruments, watches and clocks:KR')</t>
  </si>
  <si>
    <t>'Manufacture of medical, precision and optical instruments, watches and clocks' (million €, South Korea, None)</t>
  </si>
  <si>
    <t>('EXIOBASE 2.2', 'Manufacture of medical, precision and optical instruments, watches and clocks:NL')</t>
  </si>
  <si>
    <t>'Manufacture of medical, precision and optical instruments, watches and clocks' (million €, Netherlands, None)</t>
  </si>
  <si>
    <t>('EXIOBASE 2.2', 'Manufacture of medical, precision and optical instruments, watches and clocks:BE')</t>
  </si>
  <si>
    <t>'Manufacture of medical, precision and optical instruments, watches and clocks' (million €, Belgium, None)</t>
  </si>
  <si>
    <t>('EXIOBASE 2.2', 'Manufacture of medical, precision and optical instruments, watches and clocks:BR')</t>
  </si>
  <si>
    <t>'Manufacture of medical, precision and optical instruments, watches and clocks' (million €, Brazil, None)</t>
  </si>
  <si>
    <t>('EXIOBASE 2.2', 'Manufacture of medical, precision and optical instruments, watches and clocks:PL')</t>
  </si>
  <si>
    <t>'Manufacture of medical, precision and optical instruments, watches and clocks' (million €, Poland, None)</t>
  </si>
  <si>
    <t>('EXIOBASE 2.2', 'Manufacture of medical, precision and optical instruments, watches and clocks:PT')</t>
  </si>
  <si>
    <t>'Manufacture of medical, precision and optical instruments, watches and clocks' (million €, Portugal, None)</t>
  </si>
  <si>
    <t>('EXIOBASE 2.2', 'Manufacture of medical, precision and optical instruments, watches and clocks:US')</t>
  </si>
  <si>
    <t>'Manufacture of medical, precision and optical instruments, watches and clocks' (million €, United States, None)</t>
  </si>
  <si>
    <t>('EXIOBASE 2.2', 'Manufacture of medical, precision and optical instruments, watches and clocks:RU')</t>
  </si>
  <si>
    <t>'Manufacture of medical, precision and optical instruments, watches and clocks' (million €, Russian Federation, None)</t>
  </si>
  <si>
    <t>('EXIOBASE 2.2', 'Manufacture of medical, precision and optical instruments, watches and clocks:HU')</t>
  </si>
  <si>
    <t>'Manufacture of medical, precision and optical instruments, watches and clocks' (million €, Hungary, None)</t>
  </si>
  <si>
    <t>('EXIOBASE 2.2', 'Manufacture of medical, precision and optical instruments, watches and clocks:MX')</t>
  </si>
  <si>
    <t>'Manufacture of medical, precision and optical instruments, watches and clocks' (million €, Mexico, None)</t>
  </si>
  <si>
    <t>('EXIOBASE 2.2', 'Manufacture of medical, precision and optical instruments, watches and clocks:TW')</t>
  </si>
  <si>
    <t>'Manufacture of medical, precision and optical instruments, watches and clocks' (million €, Taiwan, None)</t>
  </si>
  <si>
    <t>('EXIOBASE 2.2', 'Manufacture of medical, precision and optical instruments, watches and clocks:ES')</t>
  </si>
  <si>
    <t>'Manufacture of medical, precision and optical instruments, watches and clocks' (million €, Spain, None)</t>
  </si>
  <si>
    <t>('EXIOBASE 2.2', 'Manufacture of medical, precision and optical instruments, watches and clocks:WA')</t>
  </si>
  <si>
    <t>'Manufacture of medical, precision and optical instruments, watches and clocks' (million €, RoW Asia and Pacific, None)</t>
  </si>
  <si>
    <t>('EXIOBASE 2.2', 'Manufacture of medical, precision and optical instruments, watches and clocks:IT')</t>
  </si>
  <si>
    <t>'Manufacture of medical, precision and optical instruments, watches and clocks' (million €, Italy, None)</t>
  </si>
  <si>
    <t>('EXIOBASE 2.2', 'Manufacture of medical, precision and optical instruments, watches and clocks:MT')</t>
  </si>
  <si>
    <t>'Manufacture of medical, precision and optical instruments, watches and clocks' (million €, Malta, None)</t>
  </si>
  <si>
    <t>('EXIOBASE 2.2', 'Manufacture of medical, precision and optical instruments, watches and clocks:SE')</t>
  </si>
  <si>
    <t>'Manufacture of medical, precision and optical instruments, watches and clocks' (million €, Sweden, None)</t>
  </si>
  <si>
    <t>('EXIOBASE 2.2', 'Manufacture of medical, precision and optical instruments, watches and clocks:RO')</t>
  </si>
  <si>
    <t>'Manufacture of medical, precision and optical instruments, watches and clocks' (million €, Romania, None)</t>
  </si>
  <si>
    <t>('EXIOBASE 2.2', 'Manufacture of medical, precision and optical instruments, watches and clocks:CZ')</t>
  </si>
  <si>
    <t>'Manufacture of medical, precision and optical instruments, watches and clocks' (million €, Czech Republic, None)</t>
  </si>
  <si>
    <t>('EXIOBASE 2.2', 'Manufacture of medical, precision and optical instruments, watches and clocks:SI')</t>
  </si>
  <si>
    <t>'Manufacture of medical, precision and optical instruments, watches and clocks' (million €, Slovenia, None)</t>
  </si>
  <si>
    <t>('EXIOBASE 2.2', 'Manufacture of medical, precision and optical instruments, watches and clocks:WE')</t>
  </si>
  <si>
    <t>'Manufacture of medical, precision and optical instruments, watches and clocks' (million €, RoW Europe, None)</t>
  </si>
  <si>
    <t>('EXIOBASE 2.2', 'Manufacture of medical, precision and optical instruments, watches and clocks:WF')</t>
  </si>
  <si>
    <t>'Manufacture of medical, precision and optical instruments, watches and clocks' (million €, RoW Africa, None)</t>
  </si>
  <si>
    <t>('EXIOBASE 2.2', 'Manufacture of medical, precision and optical instruments, watches and clocks:CN')</t>
  </si>
  <si>
    <t>'Manufacture of medical, precision and optical instruments, watches and clocks' (million €, China, None)</t>
  </si>
  <si>
    <t>('EXIOBASE 2.2', 'Manufacture of medical, precision and optical instruments, watches and clocks:AT')</t>
  </si>
  <si>
    <t>'Manufacture of medical, precision and optical instruments, watches and clocks' (million €, Austria, None)</t>
  </si>
  <si>
    <t>('EXIOBASE 2.2', 'Manufacture of medical, precision and optical instruments, watches and clocks:TR')</t>
  </si>
  <si>
    <t>'Manufacture of medical, precision and optical instruments, watches and clocks' (million €, Turkey, None)</t>
  </si>
  <si>
    <t>('EXIOBASE 2.2', 'Manufacture of medical, precision and optical instruments, watches and clocks:JP')</t>
  </si>
  <si>
    <t>'Manufacture of medical, precision and optical instruments, watches and clocks' (million €, Japan, None)</t>
  </si>
  <si>
    <t>('EXIOBASE 2.2', 'Manufacture of medical, precision and optical instruments, watches and clocks:FR')</t>
  </si>
  <si>
    <t>'Manufacture of medical, precision and optical instruments, watches and clocks' (million €, France, None)</t>
  </si>
  <si>
    <t>('EXIOBASE 2.2', 'Manufacture of medical, precision and optical instruments, watches and clocks:CH')</t>
  </si>
  <si>
    <t>'Manufacture of medical, precision and optical instruments, watches and clocks' (million €, Switzerland, None)</t>
  </si>
  <si>
    <t>('EXIOBASE 2.2', 'Manufacture of medical, precision and optical instruments, watches and clocks:AU')</t>
  </si>
  <si>
    <t>'Manufacture of medical, precision and optical instruments, watches and clocks' (million €, Australia, None)</t>
  </si>
  <si>
    <t>('EXIOBASE 2.2', 'Manufacture of medical, precision and optical instruments, watches and clocks:BG')</t>
  </si>
  <si>
    <t>'Manufacture of medical, precision and optical instruments, watches and clocks' (million €, Bulgaria, None)</t>
  </si>
  <si>
    <t>('EXIOBASE 2.2', 'Manufacture of medical, precision and optical instruments, watches and clocks:GR')</t>
  </si>
  <si>
    <t>'Manufacture of medical, precision and optical instruments, watches and clocks' (million €, Greece, None)</t>
  </si>
  <si>
    <t>('EXIOBASE 2.2', 'Manufacture of medical, precision and optical instruments, watches and clocks:EE')</t>
  </si>
  <si>
    <t>'Manufacture of medical, precision and optical instruments, watches and clocks' (million €, Estonia, None)</t>
  </si>
  <si>
    <t>('EXIOBASE 2.2', 'Manufacture of medical, precision and optical instruments, watches and clocks:FI')</t>
  </si>
  <si>
    <t>'Manufacture of medical, precision and optical instruments, watches and clocks' (million €, Finland, None)</t>
  </si>
  <si>
    <t>('EXIOBASE 2.2', 'Manufacture of medical, precision and optical instruments, watches and clocks:SK')</t>
  </si>
  <si>
    <t>'Manufacture of medical, precision and optical instruments, watches and clocks' (million €, Slovak Republic, None)</t>
  </si>
  <si>
    <t>('EXIOBASE 2.2', 'Manufacture of medical, precision and optical instruments, watches and clocks:LV')</t>
  </si>
  <si>
    <t>'Manufacture of medical, precision and optical instruments, watches and clocks' (million €, Latvia, None)</t>
  </si>
  <si>
    <t>('EXIOBASE 2.2', 'Manufacture of medical, precision and optical instruments, watches and clocks:CY')</t>
  </si>
  <si>
    <t>'Manufacture of medical, precision and optical instruments, watches and clocks' (million €, Cyprus, None)</t>
  </si>
  <si>
    <t>('EXIOBASE 2.2', 'Manufacture of medical, precision and optical instruments, watches and clocks:LT')</t>
  </si>
  <si>
    <t>'Manufacture of medical, precision and optical instruments, watches and clocks' (million €, Lithuania, None)</t>
  </si>
  <si>
    <t>('EXIOBASE 2.2', 'Manufacture of medical, precision and optical instruments, watches and clocks:LU')</t>
  </si>
  <si>
    <t>'Manufacture of medical, precision and optical instruments, watches and clocks' (million €, Luxembourg, None)</t>
  </si>
  <si>
    <t>('EXIOBASE 2.2', 'Manufacture of medical, precision and optical instruments, watches and clocks:IE')</t>
  </si>
  <si>
    <t>'Manufacture of medical, precision and optical instruments, watches and clocks' (million €, Ireland, None)</t>
  </si>
  <si>
    <t>('EXIOBASE 2.2', 'Manufacture of medical, precision and optical instruments, watches and clocks:DE')</t>
  </si>
  <si>
    <t>'Manufacture of medical, precision and optical instruments, watches and clocks' (million €, Germany, None)</t>
  </si>
  <si>
    <t>('EXIOBASE 2.2', 'Manufacture of medical, precision and optical instruments, watches and clocks:CA')</t>
  </si>
  <si>
    <t>'Manufacture of medical, precision and optical instruments, watches and clocks' (million €, Canada, None)</t>
  </si>
  <si>
    <t>('EXIOBASE 2.2', 'Manufacture of medical, precision and optical instruments, watches and clocks:WL')</t>
  </si>
  <si>
    <t>'Manufacture of medical, precision and optical instruments, watches and clocks' (million €, RoW America, None)</t>
  </si>
  <si>
    <t>('EXIOBASE 2.2', 'Manufacture of medical, precision and optical instruments, watches and clocks:NO')</t>
  </si>
  <si>
    <t>'Manufacture of medical, precision and optical instruments, watches and clocks' (million €, Norway, None)</t>
  </si>
  <si>
    <t>('EXIOBASE 2.2', 'Manufacture of medical, precision and optical instruments, watches and clocks:ID')</t>
  </si>
  <si>
    <t>'Manufacture of medical, precision and optical instruments, watches and clocks' (million €, Indonesia, None)</t>
  </si>
  <si>
    <t>('EXIOBASE 2.2', 'Manufacture of medical, precision and optical instruments, watches and clocks:GB')</t>
  </si>
  <si>
    <t>'Manufacture of medical, precision and optical instruments, watches and clocks' (million €, United Kingdom, None)</t>
  </si>
  <si>
    <t>('EXIOBASE 2.2', 'Manufacture of medical, precision and optical instruments, watches and clocks:ZA')</t>
  </si>
  <si>
    <t>'Manufacture of medical, precision and optical instruments, watches and clocks' (million €, South Africa, None)</t>
  </si>
  <si>
    <t>('EXIOBASE 2.2', 'Manufacture of medical, precision and optical instruments, watches and clocks:DK')</t>
  </si>
  <si>
    <t>'Manufacture of medical, precision and optical instruments, watches and clocks' (million €, Denmark, None)</t>
  </si>
  <si>
    <t>('EXIOBASE 2.2', 'Manufacture of medical, precision and optical instruments, watches and clocks:IN')</t>
  </si>
  <si>
    <t>'Manufacture of medical, precision and optical instruments, watches and clocks' (million €, India, None)</t>
  </si>
  <si>
    <t>Chemicals nec' (million €, Slovenia, None)</t>
  </si>
  <si>
    <t>('EXIOBASE 2.2', 'Health and social work:WL')</t>
  </si>
  <si>
    <t>'Health and social work' (million €, RoW America, None)</t>
  </si>
  <si>
    <t>('EXIOBASE 2.2', 'Health and social work:IE')</t>
  </si>
  <si>
    <t>'Health and social work' (million €, Ireland, None)</t>
  </si>
  <si>
    <t>('EXIOBASE 2.2', 'Health and social work:GB')</t>
  </si>
  <si>
    <t>'Health and social work' (million €, United Kingdom, None)</t>
  </si>
  <si>
    <t>('EXIOBASE 2.2', 'Health and social work:SK')</t>
  </si>
  <si>
    <t>'Health and social work' (million €, Slovak Republic, None)</t>
  </si>
  <si>
    <t>('EXIOBASE 2.2', 'Health and social work:CZ')</t>
  </si>
  <si>
    <t>'Health and social work' (million €, Czech Republic, None)</t>
  </si>
  <si>
    <t>('EXIOBASE 2.2', 'Health and social work:AT')</t>
  </si>
  <si>
    <t>'Health and social work' (million €, Austria, None)</t>
  </si>
  <si>
    <t>('EXIOBASE 2.2', 'Health and social work:IT')</t>
  </si>
  <si>
    <t>'Health and social work' (million €, Italy, None)</t>
  </si>
  <si>
    <t>('EXIOBASE 2.2', 'Health and social work:SI')</t>
  </si>
  <si>
    <t>'Health and social work' (million €, Slovenia, None)</t>
  </si>
  <si>
    <t>('EXIOBASE 2.2', 'Health and social work:MX')</t>
  </si>
  <si>
    <t>'Health and social work' (million €, Mexico, None)</t>
  </si>
  <si>
    <t>('EXIOBASE 2.2', 'Health and social work:NO')</t>
  </si>
  <si>
    <t>'Health and social work' (million €, Norway, None)</t>
  </si>
  <si>
    <t>('EXIOBASE 2.2', 'Health and social work:LV')</t>
  </si>
  <si>
    <t>'Health and social work' (million €, Latvia, None)</t>
  </si>
  <si>
    <t>('EXIOBASE 2.2', 'Health and social work:BR')</t>
  </si>
  <si>
    <t>'Health and social work' (million €, Brazil, None)</t>
  </si>
  <si>
    <t>('EXIOBASE 2.2', 'Health and social work:LT')</t>
  </si>
  <si>
    <t>'Health and social work' (million €, Lithuania, None)</t>
  </si>
  <si>
    <t>('EXIOBASE 2.2', 'Health and social work:CY')</t>
  </si>
  <si>
    <t>'Health and social work' (million €, Cyprus, None)</t>
  </si>
  <si>
    <t>('EXIOBASE 2.2', 'Health and social work:FR')</t>
  </si>
  <si>
    <t>'Health and social work' (million €, France, None)</t>
  </si>
  <si>
    <t>('EXIOBASE 2.2', 'Health and social work:MT')</t>
  </si>
  <si>
    <t>'Health and social work' (million €, Malta, None)</t>
  </si>
  <si>
    <t>('EXIOBASE 2.2', 'Health and social work:WE')</t>
  </si>
  <si>
    <t>'Health and social work' (million €, RoW Europe, None)</t>
  </si>
  <si>
    <t>('EXIOBASE 2.2', 'Health and social work:HU')</t>
  </si>
  <si>
    <t>'Health and social work' (million €, Hungary, None)</t>
  </si>
  <si>
    <t>('EXIOBASE 2.2', 'Health and social work:ZA')</t>
  </si>
  <si>
    <t>'Health and social work' (million €, South Africa, None)</t>
  </si>
  <si>
    <t>('EXIOBASE 2.2', 'Health and social work:GR')</t>
  </si>
  <si>
    <t>'Health and social work' (million €, Greece, None)</t>
  </si>
  <si>
    <t>('EXIOBASE 2.2', 'Health and social work:BG')</t>
  </si>
  <si>
    <t>'Health and social work' (million €, Bulgaria, None)</t>
  </si>
  <si>
    <t>('EXIOBASE 2.2', 'Health and social work:ES')</t>
  </si>
  <si>
    <t>'Health and social work' (million €, Spain, None)</t>
  </si>
  <si>
    <t>('EXIOBASE 2.2', 'Health and social work:EE')</t>
  </si>
  <si>
    <t>'Health and social work' (million €, Estonia, None)</t>
  </si>
  <si>
    <t>('EXIOBASE 2.2', 'Health and social work:WF')</t>
  </si>
  <si>
    <t>'Health and social work' (million €, RoW Africa, None)</t>
  </si>
  <si>
    <t>('EXIOBASE 2.2', 'Health and social work:CH')</t>
  </si>
  <si>
    <t>'Health and social work' (million €, Switzerland, None)</t>
  </si>
  <si>
    <t>('EXIOBASE 2.2', 'Health and social work:WA')</t>
  </si>
  <si>
    <t>'Health and social work' (million €, RoW Asia and Pacific, None)</t>
  </si>
  <si>
    <t>('EXIOBASE 2.2', 'Health and social work:FI')</t>
  </si>
  <si>
    <t>'Health and social work' (million €, Finland, None)</t>
  </si>
  <si>
    <t>('EXIOBASE 2.2', 'Health and social work:ID')</t>
  </si>
  <si>
    <t>'Health and social work' (million €, Indonesia, None)</t>
  </si>
  <si>
    <t>('EXIOBASE 2.2', 'Health and social work:TR')</t>
  </si>
  <si>
    <t>'Health and social work' (million €, Turkey, None)</t>
  </si>
  <si>
    <t>('EXIOBASE 2.2', 'Health and social work:PT')</t>
  </si>
  <si>
    <t>'Health and social work' (million €, Portugal, None)</t>
  </si>
  <si>
    <t>('EXIOBASE 2.2', 'Health and social work:PL')</t>
  </si>
  <si>
    <t>'Health and social work' (million €, Poland, None)</t>
  </si>
  <si>
    <t>('EXIOBASE 2.2', 'Health and social work:BE')</t>
  </si>
  <si>
    <t>'Health and social work' (million €, Belgium, None)</t>
  </si>
  <si>
    <t>('EXIOBASE 2.2', 'Health and social work:DK')</t>
  </si>
  <si>
    <t>'Health and social work' (million €, Denmark, None)</t>
  </si>
  <si>
    <t>('EXIOBASE 2.2', 'Health and social work:CA')</t>
  </si>
  <si>
    <t>'Health and social work' (million €, Canada, None)</t>
  </si>
  <si>
    <t>('EXIOBASE 2.2', 'Health and social work:DE')</t>
  </si>
  <si>
    <t>'Health and social work' (million €, Germany, None)</t>
  </si>
  <si>
    <t>('EXIOBASE 2.2', 'Health and social work:NL')</t>
  </si>
  <si>
    <t>'Health and social work' (million €, Netherlands, None)</t>
  </si>
  <si>
    <t>('EXIOBASE 2.2', 'Health and social work:WM')</t>
  </si>
  <si>
    <t>'Health and social work' (million €, RoW Middle East, None)</t>
  </si>
  <si>
    <t>('EXIOBASE 2.2', 'Health and social work:US')</t>
  </si>
  <si>
    <t>'Health and social work' (million €, United States, None)</t>
  </si>
  <si>
    <t>('EXIOBASE 2.2', 'Health and social work:SE')</t>
  </si>
  <si>
    <t>'Health and social work' (million €, Sweden, None)</t>
  </si>
  <si>
    <t>('EXIOBASE 2.2', 'Health and social work:LU')</t>
  </si>
  <si>
    <t>'Health and social work' (million €, Luxembourg, None)</t>
  </si>
  <si>
    <t>mx6213</t>
  </si>
  <si>
    <t>pt_bike</t>
  </si>
  <si>
    <t>('ecoinvent 3.3 cutoff', 'bd9eb5e27701cea88894f9f2bd414bab')</t>
  </si>
  <si>
    <t>'transport, passenger, bicycle' (person kilometer, CH, None)</t>
  </si>
  <si>
    <t>petrolfleet</t>
  </si>
  <si>
    <t>('ecoinvent 3.3 cutoff', 'b5933cb49d5718f16b4e64088da52a3c')</t>
  </si>
  <si>
    <t>'transport, passenger car, small size, petrol, EURO 3' (kilometer, RER, None)</t>
  </si>
  <si>
    <t>('ecoinvent 3.3 cutoff', 'ccae23ff723c314da62752969a0901f5')</t>
  </si>
  <si>
    <t>'transport, passenger car, small size, petrol, EURO 4' (kilometer, RER, None)</t>
  </si>
  <si>
    <t>('ecoinvent 3.3 cutoff', 'adc702d8fcac57ad4aa1f938ac6ec135')</t>
  </si>
  <si>
    <t>'transport, passenger car, small size, petrol, EURO 5' (kilometer, RER, None)</t>
  </si>
  <si>
    <t>('ecoinvent 3.3 cutoff', '421de0064c36dcb15617d3df5780b6cf')</t>
  </si>
  <si>
    <t>'transport, passenger car, medium size, petrol, EURO 3' (kilometer, RER, None)</t>
  </si>
  <si>
    <t>('ecoinvent 3.3 cutoff', 'f99c55c6c56b2c5bbc1078607f34e70f')</t>
  </si>
  <si>
    <t>'transport, passenger car, medium size, petrol, EURO 4' (kilometer, RER, None)</t>
  </si>
  <si>
    <t>('ecoinvent 3.3 cutoff', 'cdb225aec84a399b9dfffcef78b9ab72')</t>
  </si>
  <si>
    <t>'transport, passenger car, medium size, petrol, EURO 5' (kilometer, RER, None)</t>
  </si>
  <si>
    <t>('ecoinvent 3.3 cutoff', 'bb01f2c9e827dd829a74384d33af8577')</t>
  </si>
  <si>
    <t>'transport, passenger car, large size, petrol, EURO 3' (kilometer, RER, None)</t>
  </si>
  <si>
    <t>('ecoinvent 3.3 cutoff', '8e016b046107129b582386063aaa11a1')</t>
  </si>
  <si>
    <t>'transport, passenger car, large size, petrol, EURO 4' (kilometer, RER, None)</t>
  </si>
  <si>
    <t>('ecoinvent 3.3 cutoff', '12419fc3f41855be2f2eb4ccd05117fd')</t>
  </si>
  <si>
    <t>'transport, passenger car, large size, petrol, EURO 5' (kilometer, RER, None)</t>
  </si>
  <si>
    <t>dieselfleet</t>
  </si>
  <si>
    <t>('ecoinvent 3.3 cutoff', 'd356b66688b969bb2db9dbf9219b467e')</t>
  </si>
  <si>
    <t>'transport, passenger car, small size, diesel, EURO 3' (kilometer, RER, None)</t>
  </si>
  <si>
    <t>('ecoinvent 3.3 cutoff', '82e74901c912e903f9c7ecba24b92b8e')</t>
  </si>
  <si>
    <t>'transport, passenger car, small size, diesel, EURO 4' (kilometer, RER, None)</t>
  </si>
  <si>
    <t>('ecoinvent 3.3 cutoff', '2f17b628dea569533ef078353b639193')</t>
  </si>
  <si>
    <t>'transport, passenger car, small size, diesel, EURO 5' (kilometer, RER, None)</t>
  </si>
  <si>
    <t>('ecoinvent 3.3 cutoff', '2883ed0971dde7741d92c89a403196d1')</t>
  </si>
  <si>
    <t>'transport, passenger car, medium size, diesel, EURO 3' (kilometer, RER, None)</t>
  </si>
  <si>
    <t>('ecoinvent 3.3 cutoff', '9efc557040045ed9088edaceb07cba69')</t>
  </si>
  <si>
    <t>'transport, passenger car, medium size, diesel, EURO 4' (kilometer, RER, None)</t>
  </si>
  <si>
    <t>('ecoinvent 3.3 cutoff', '12bb139a5b773f197cf4513c795e856f')</t>
  </si>
  <si>
    <t>'transport, passenger car, medium size, diesel, EURO 5' (kilometer, RER, None)</t>
  </si>
  <si>
    <t>('ecoinvent 3.3 cutoff', 'c74af01cc2145363f32ec0c3b2a30e5f')</t>
  </si>
  <si>
    <t>'transport, passenger car, large size, diesel, EURO 3' (kilometer, RER, None)</t>
  </si>
  <si>
    <t>('ecoinvent 3.3 cutoff', '11001508dd913cc725ee796dc74086fd')</t>
  </si>
  <si>
    <t>'transport, passenger car, large size, diesel, EURO 4' (kilometer, RER, None)</t>
  </si>
  <si>
    <t>('ecoinvent 3.3 cutoff', '5641663bcfb930ebace619b70d09b6b2')</t>
  </si>
  <si>
    <t>'transport, passenger car, large size, diesel, EURO 5' (kilometer, RER, None)</t>
  </si>
  <si>
    <t>mx622101</t>
  </si>
  <si>
    <t>('ecoinvent 3.3 cutoff', 'ed6d3c3503847112cc921afdeafc1ab1')</t>
  </si>
  <si>
    <t>'transport, passenger train, urban' (person kilometer, CH, None)</t>
  </si>
  <si>
    <t>('ecoinvent 3.3 cutoff', '67aba7696d50354db889d9ef5e2c94a4')</t>
  </si>
  <si>
    <t>'transport, passenger train, regional' (person kilometer, CH, None)</t>
  </si>
  <si>
    <t>('ecoinvent 3.3 cutoff', '6589bd1256fb15779445f4bad96661bb')</t>
  </si>
  <si>
    <t>'transport, passenger train, long-distance' (person kilometer, CH, None)</t>
  </si>
  <si>
    <t>mx622102</t>
  </si>
  <si>
    <t>('ecoinvent 3.3 cutoff', '3d43662fb4afa787663759d415be3a84')</t>
  </si>
  <si>
    <t>'transport, trolleybus' (person kilometer, CH, None)</t>
  </si>
  <si>
    <t>('ecoinvent 3.3 cutoff', '01f11124c88bc920146c5fe7bc6faa32')</t>
  </si>
  <si>
    <t>'transport, tram' (person kilometer, CH, None)</t>
  </si>
  <si>
    <t>('ecoinvent 3.3 cutoff', 'a29501bfc82360754ec3aa4ad671a852')</t>
  </si>
  <si>
    <t>'transport, regular bus' (person kilometer, CH, None)</t>
  </si>
  <si>
    <t>mx622201</t>
  </si>
  <si>
    <t>('ecoinvent 3.3 cutoff', '192b6f1ce1765c00163db0a7df23e314')</t>
  </si>
  <si>
    <t>'transport, passenger coach' (person kilometer, CH, None)</t>
  </si>
  <si>
    <t>('EXIOBASE 2.2', 'Other land transport:WF')</t>
  </si>
  <si>
    <t>'Other land transport' (million €, RoW Africa, None)</t>
  </si>
  <si>
    <t>('EXIOBASE 2.2', 'Other land transport:AT')</t>
  </si>
  <si>
    <t>'Other land transport' (million €, Austria, None)</t>
  </si>
  <si>
    <t>('EXIOBASE 2.2', 'Other land transport:WL')</t>
  </si>
  <si>
    <t>'Other land transport' (million €, RoW America, None)</t>
  </si>
  <si>
    <t>('EXIOBASE 2.2', 'Other land transport:HU')</t>
  </si>
  <si>
    <t>'Other land transport' (million €, Hungary, None)</t>
  </si>
  <si>
    <t>('EXIOBASE 2.2', 'Other land transport:LT')</t>
  </si>
  <si>
    <t>'Other land transport' (million €, Lithuania, None)</t>
  </si>
  <si>
    <t>('EXIOBASE 2.2', 'Other land transport:BR')</t>
  </si>
  <si>
    <t>'Other land transport' (million €, Brazil, None)</t>
  </si>
  <si>
    <t>('EXIOBASE 2.2', 'Other land transport:AU')</t>
  </si>
  <si>
    <t>'Other land transport' (million €, Australia, None)</t>
  </si>
  <si>
    <t>('EXIOBASE 2.2', 'Other land transport:MX')</t>
  </si>
  <si>
    <t>'Other land transport' (million €, Mexico, None)</t>
  </si>
  <si>
    <t>('EXIOBASE 2.2', 'Other land transport:PT')</t>
  </si>
  <si>
    <t>'Other land transport' (million €, Portugal, None)</t>
  </si>
  <si>
    <t>'Other land transport' (million €, Switzerland, None)</t>
  </si>
  <si>
    <t>('EXIOBASE 2.2', 'Other land transport:SI')</t>
  </si>
  <si>
    <t>'Other land transport' (million €, Slovenia, None)</t>
  </si>
  <si>
    <t>('EXIOBASE 2.2', 'Other land transport:BE')</t>
  </si>
  <si>
    <t>'Other land transport' (million €, Belgium, None)</t>
  </si>
  <si>
    <t>('EXIOBASE 2.2', 'Other land transport:MT')</t>
  </si>
  <si>
    <t>'Other land transport' (million €, Malta, None)</t>
  </si>
  <si>
    <t>('EXIOBASE 2.2', 'Other land transport:BG')</t>
  </si>
  <si>
    <t>'Other land transport' (million €, Bulgaria, None)</t>
  </si>
  <si>
    <t>('EXIOBASE 2.2', 'Other land transport:EE')</t>
  </si>
  <si>
    <t>'Other land transport' (million €, Estonia, None)</t>
  </si>
  <si>
    <t>('EXIOBASE 2.2', 'Other land transport:CA')</t>
  </si>
  <si>
    <t>'Other land transport' (million €, Canada, None)</t>
  </si>
  <si>
    <t>('EXIOBASE 2.2', 'Other land transport:LU')</t>
  </si>
  <si>
    <t>'Other land transport' (million €, Luxembourg, None)</t>
  </si>
  <si>
    <t>('EXIOBASE 2.2', 'Other land transport:GB')</t>
  </si>
  <si>
    <t>'Other land transport' (million €, United Kingdom, None)</t>
  </si>
  <si>
    <t>('EXIOBASE 2.2', 'Other land transport:GR')</t>
  </si>
  <si>
    <t>'Other land transport' (million €, Greece, None)</t>
  </si>
  <si>
    <t>('EXIOBASE 2.2', 'Other land transport:NO')</t>
  </si>
  <si>
    <t>'Other land transport' (million €, Norway, None)</t>
  </si>
  <si>
    <t>('EXIOBASE 2.2', 'Other land transport:NL')</t>
  </si>
  <si>
    <t>'Other land transport' (million €, Netherlands, None)</t>
  </si>
  <si>
    <t>('EXIOBASE 2.2', 'Other land transport:ES')</t>
  </si>
  <si>
    <t>'Other land transport' (million €, Spain, None)</t>
  </si>
  <si>
    <t>('EXIOBASE 2.2', 'Other land transport:DK')</t>
  </si>
  <si>
    <t>'Other land transport' (million €, Denmark, None)</t>
  </si>
  <si>
    <t>('EXIOBASE 2.2', 'Other land transport:IT')</t>
  </si>
  <si>
    <t>'Other land transport' (million €, Italy, None)</t>
  </si>
  <si>
    <t>('EXIOBASE 2.2', 'Other land transport:IE')</t>
  </si>
  <si>
    <t>'Other land transport' (million €, Ireland, None)</t>
  </si>
  <si>
    <t>('EXIOBASE 2.2', 'Other land transport:US')</t>
  </si>
  <si>
    <t>'Other land transport' (million €, United States, None)</t>
  </si>
  <si>
    <t>('EXIOBASE 2.2', 'Other land transport:LV')</t>
  </si>
  <si>
    <t>'Other land transport' (million €, Latvia, None)</t>
  </si>
  <si>
    <t>('EXIOBASE 2.2', 'Other land transport:DE')</t>
  </si>
  <si>
    <t>'Other land transport' (million €, Germany, None)</t>
  </si>
  <si>
    <t>('EXIOBASE 2.2', 'Other land transport:CZ')</t>
  </si>
  <si>
    <t>'Other land transport' (million €, Czech Republic, None)</t>
  </si>
  <si>
    <t>('EXIOBASE 2.2', 'Other land transport:TR')</t>
  </si>
  <si>
    <t>'Other land transport' (million €, Turkey, None)</t>
  </si>
  <si>
    <t>('EXIOBASE 2.2', 'Other land transport:IN')</t>
  </si>
  <si>
    <t>'Other land transport' (million €, India, None)</t>
  </si>
  <si>
    <t>('EXIOBASE 2.2', 'Other land transport:ZA')</t>
  </si>
  <si>
    <t>'Other land transport' (million €, South Africa, None)</t>
  </si>
  <si>
    <t>('EXIOBASE 2.2', 'Other land transport:PL')</t>
  </si>
  <si>
    <t>'Other land transport' (million €, Poland, None)</t>
  </si>
  <si>
    <t>('EXIOBASE 2.2', 'Other land transport:WE')</t>
  </si>
  <si>
    <t>'Other land transport' (million €, RoW Europe, None)</t>
  </si>
  <si>
    <t>('EXIOBASE 2.2', 'Other land transport:WA')</t>
  </si>
  <si>
    <t>'Other land transport' (million €, RoW Asia and Pacific, None)</t>
  </si>
  <si>
    <t>('EXIOBASE 2.2', 'Other land transport:SE')</t>
  </si>
  <si>
    <t>'Other land transport' (million €, Sweden, None)</t>
  </si>
  <si>
    <t>('EXIOBASE 2.2', 'Other land transport:SK')</t>
  </si>
  <si>
    <t>'Other land transport' (million €, Slovak Republic, None)</t>
  </si>
  <si>
    <t>('EXIOBASE 2.2', 'Other land transport:WM')</t>
  </si>
  <si>
    <t>'Other land transport' (million €, RoW Middle East, None)</t>
  </si>
  <si>
    <t>'Air transport' (million €, Switzerland, None)</t>
  </si>
  <si>
    <t>('EXIOBASE 2.2', 'Air transport:BE')</t>
  </si>
  <si>
    <t>'Air transport' (million €, Belgium, None)</t>
  </si>
  <si>
    <t>('EXIOBASE 2.2', 'Air transport:EE')</t>
  </si>
  <si>
    <t>'Air transport' (million €, Estonia, None)</t>
  </si>
  <si>
    <t>('EXIOBASE 2.2', 'Air transport:NL')</t>
  </si>
  <si>
    <t>'Air transport' (million €, Netherlands, None)</t>
  </si>
  <si>
    <t>('EXIOBASE 2.2', 'Air transport:AT')</t>
  </si>
  <si>
    <t>'Air transport' (million €, Austria, None)</t>
  </si>
  <si>
    <t>('EXIOBASE 2.2', 'Air transport:WA')</t>
  </si>
  <si>
    <t>'Air transport' (million €, RoW Asia and Pacific, None)</t>
  </si>
  <si>
    <t>('EXIOBASE 2.2', 'Air transport:MT')</t>
  </si>
  <si>
    <t>'Air transport' (million €, Malta, None)</t>
  </si>
  <si>
    <t>('EXIOBASE 2.2', 'Air transport:CA')</t>
  </si>
  <si>
    <t>'Air transport' (million €, Canada, None)</t>
  </si>
  <si>
    <t>('EXIOBASE 2.2', 'Air transport:LU')</t>
  </si>
  <si>
    <t>'Air transport' (million €, Luxembourg, None)</t>
  </si>
  <si>
    <t>('EXIOBASE 2.2', 'Air transport:ZA')</t>
  </si>
  <si>
    <t>'Air transport' (million €, South Africa, None)</t>
  </si>
  <si>
    <t>('EXIOBASE 2.2', 'Air transport:LT')</t>
  </si>
  <si>
    <t>'Air transport' (million €, Lithuania, None)</t>
  </si>
  <si>
    <t>('EXIOBASE 2.2', 'Air transport:NO')</t>
  </si>
  <si>
    <t>'Air transport' (million €, Norway, None)</t>
  </si>
  <si>
    <t>('EXIOBASE 2.2', 'Air transport:IT')</t>
  </si>
  <si>
    <t>'Air transport' (million €, Italy, None)</t>
  </si>
  <si>
    <t>('EXIOBASE 2.2', 'Air transport:PL')</t>
  </si>
  <si>
    <t>'Air transport' (million €, Poland, None)</t>
  </si>
  <si>
    <t>('EXIOBASE 2.2', 'Air transport:WE')</t>
  </si>
  <si>
    <t>'Air transport' (million €, RoW Europe, None)</t>
  </si>
  <si>
    <t>('EXIOBASE 2.2', 'Air transport:DE')</t>
  </si>
  <si>
    <t>'Air transport' (million €, Germany, None)</t>
  </si>
  <si>
    <t>('EXIOBASE 2.2', 'Air transport:IE')</t>
  </si>
  <si>
    <t>'Air transport' (million €, Ireland, None)</t>
  </si>
  <si>
    <t>('EXIOBASE 2.2', 'Air transport:SI')</t>
  </si>
  <si>
    <t>'Air transport' (million €, Slovenia, None)</t>
  </si>
  <si>
    <t>('EXIOBASE 2.2', 'Air transport:ES')</t>
  </si>
  <si>
    <t>'Air transport' (million €, Spain, None)</t>
  </si>
  <si>
    <t>('EXIOBASE 2.2', 'Air transport:HU')</t>
  </si>
  <si>
    <t>'Air transport' (million €, Hungary, None)</t>
  </si>
  <si>
    <t>('EXIOBASE 2.2', 'Air transport:PT')</t>
  </si>
  <si>
    <t>'Air transport' (million €, Portugal, None)</t>
  </si>
  <si>
    <t>('EXIOBASE 2.2', 'Air transport:KR')</t>
  </si>
  <si>
    <t>'Air transport' (million €, South Korea, None)</t>
  </si>
  <si>
    <t>('EXIOBASE 2.2', 'Air transport:MX')</t>
  </si>
  <si>
    <t>'Air transport' (million €, Mexico, None)</t>
  </si>
  <si>
    <t>('EXIOBASE 2.2', 'Air transport:CZ')</t>
  </si>
  <si>
    <t>'Air transport' (million €, Czech Republic, None)</t>
  </si>
  <si>
    <t>('EXIOBASE 2.2', 'Air transport:JP')</t>
  </si>
  <si>
    <t>'Air transport' (million €, Japan, None)</t>
  </si>
  <si>
    <t>('EXIOBASE 2.2', 'Air transport:SE')</t>
  </si>
  <si>
    <t>'Air transport' (million €, Sweden, None)</t>
  </si>
  <si>
    <t>('EXIOBASE 2.2', 'Air transport:GB')</t>
  </si>
  <si>
    <t>'Air transport' (million €, United Kingdom, None)</t>
  </si>
  <si>
    <t>('EXIOBASE 2.2', 'Air transport:WF')</t>
  </si>
  <si>
    <t>'Air transport' (million €, RoW Africa, None)</t>
  </si>
  <si>
    <t>('EXIOBASE 2.2', 'Air transport:AU')</t>
  </si>
  <si>
    <t>'Air transport' (million €, Australia, None)</t>
  </si>
  <si>
    <t>('EXIOBASE 2.2', 'Air transport:WM')</t>
  </si>
  <si>
    <t>'Air transport' (million €, RoW Middle East, None)</t>
  </si>
  <si>
    <t>('EXIOBASE 2.2', 'Air transport:SK')</t>
  </si>
  <si>
    <t>'Air transport' (million €, Slovak Republic, None)</t>
  </si>
  <si>
    <t>('EXIOBASE 2.2', 'Air transport:IN')</t>
  </si>
  <si>
    <t>'Air transport' (million €, India, None)</t>
  </si>
  <si>
    <t>('EXIOBASE 2.2', 'Air transport:TR')</t>
  </si>
  <si>
    <t>'Air transport' (million €, Turkey, None)</t>
  </si>
  <si>
    <t>('EXIOBASE 2.2', 'Air transport:BR')</t>
  </si>
  <si>
    <t>'Air transport' (million €, Brazil, None)</t>
  </si>
  <si>
    <t>('EXIOBASE 2.2', 'Air transport:WL')</t>
  </si>
  <si>
    <t>'Air transport' (million €, RoW America, None)</t>
  </si>
  <si>
    <t>('EXIOBASE 2.2', 'Air transport:BG')</t>
  </si>
  <si>
    <t>'Air transport' (million €, Bulgaria, None)</t>
  </si>
  <si>
    <t>('EXIOBASE 2.2', 'Air transport:GR')</t>
  </si>
  <si>
    <t>'Air transport' (million €, Greece, None)</t>
  </si>
  <si>
    <t>('EXIOBASE 2.2', 'Air transport:LV')</t>
  </si>
  <si>
    <t>'Air transport' (million €, Latvia, None)</t>
  </si>
  <si>
    <t>('EXIOBASE 2.2', 'Inland water transport:LU')</t>
  </si>
  <si>
    <t>'Inland water transport' (million €, Luxembourg, None)</t>
  </si>
  <si>
    <t>('EXIOBASE 2.2', 'Inland water transport:WL')</t>
  </si>
  <si>
    <t>'Inland water transport' (million €, RoW America, None)</t>
  </si>
  <si>
    <t>('EXIOBASE 2.2', 'Inland water transport:WE')</t>
  </si>
  <si>
    <t>'Inland water transport' (million €, RoW Europe, None)</t>
  </si>
  <si>
    <t>('EXIOBASE 2.2', 'Inland water transport:TR')</t>
  </si>
  <si>
    <t>'Inland water transport' (million €, Turkey, None)</t>
  </si>
  <si>
    <t>('EXIOBASE 2.2', 'Inland water transport:LV')</t>
  </si>
  <si>
    <t>'Inland water transport' (million €, Latvia, None)</t>
  </si>
  <si>
    <t>('EXIOBASE 2.2', 'Inland water transport:HU')</t>
  </si>
  <si>
    <t>'Inland water transport' (million €, Hungary, None)</t>
  </si>
  <si>
    <t>('EXIOBASE 2.2', 'Inland water transport:PT')</t>
  </si>
  <si>
    <t>'Inland water transport' (million €, Portugal, None)</t>
  </si>
  <si>
    <t>('EXIOBASE 2.2', 'Inland water transport:ID')</t>
  </si>
  <si>
    <t>'Inland water transport' (million €, Indonesia, None)</t>
  </si>
  <si>
    <t>('EXIOBASE 2.2', 'Inland water transport:CA')</t>
  </si>
  <si>
    <t>'Inland water transport' (million €, Canada, None)</t>
  </si>
  <si>
    <t>('EXIOBASE 2.2', 'Inland water transport:AT')</t>
  </si>
  <si>
    <t>'Inland water transport' (million €, Austria, None)</t>
  </si>
  <si>
    <t>('EXIOBASE 2.2', 'Inland water transport:DE')</t>
  </si>
  <si>
    <t>'Inland water transport' (million €, Germany, None)</t>
  </si>
  <si>
    <t>('EXIOBASE 2.2', 'Inland water transport:TW')</t>
  </si>
  <si>
    <t>'Inland water transport' (million €, Taiwan, None)</t>
  </si>
  <si>
    <t>('EXIOBASE 2.2', 'Inland water transport:KR')</t>
  </si>
  <si>
    <t>'Inland water transport' (million €, South Korea, None)</t>
  </si>
  <si>
    <t>('EXIOBASE 2.2', 'Inland water transport:BR')</t>
  </si>
  <si>
    <t>'Inland water transport' (million €, Brazil, None)</t>
  </si>
  <si>
    <t>('EXIOBASE 2.2', 'Inland water transport:EE')</t>
  </si>
  <si>
    <t>'Inland water transport' (million €, Estonia, None)</t>
  </si>
  <si>
    <t>('EXIOBASE 2.2', 'Inland water transport:GR')</t>
  </si>
  <si>
    <t>'Inland water transport' (million €, Greece, None)</t>
  </si>
  <si>
    <t>('EXIOBASE 2.2', 'Inland water transport:FI')</t>
  </si>
  <si>
    <t>'Inland water transport' (million €, Finland, None)</t>
  </si>
  <si>
    <t>('EXIOBASE 2.2', 'Inland water transport:WF')</t>
  </si>
  <si>
    <t>'Inland water transport' (million €, RoW Africa, None)</t>
  </si>
  <si>
    <t>('EXIOBASE 2.2', 'Inland water transport:AU')</t>
  </si>
  <si>
    <t>'Inland water transport' (million €, Australia, None)</t>
  </si>
  <si>
    <t>('EXIOBASE 2.2', 'Inland water transport:US')</t>
  </si>
  <si>
    <t>'Inland water transport' (million €, United States, None)</t>
  </si>
  <si>
    <t>('EXIOBASE 2.2', 'Inland water transport:MT')</t>
  </si>
  <si>
    <t>'Inland water transport' (million €, Malta, None)</t>
  </si>
  <si>
    <t>('EXIOBASE 2.2', 'Inland water transport:MX')</t>
  </si>
  <si>
    <t>'Inland water transport' (million €, Mexico, None)</t>
  </si>
  <si>
    <t>('EXIOBASE 2.2', 'Inland water transport:WM')</t>
  </si>
  <si>
    <t>'Inland water transport' (million €, RoW Middle East, None)</t>
  </si>
  <si>
    <t>('EXIOBASE 2.2', 'Inland water transport:CZ')</t>
  </si>
  <si>
    <t>'Inland water transport' (million €, Czech Republic, None)</t>
  </si>
  <si>
    <t>('EXIOBASE 2.2', 'Inland water transport:SI')</t>
  </si>
  <si>
    <t>'Inland water transport' (million €, Slovenia, None)</t>
  </si>
  <si>
    <t>('EXIOBASE 2.2', 'Inland water transport:IT')</t>
  </si>
  <si>
    <t>'Inland water transport' (million €, Italy, None)</t>
  </si>
  <si>
    <t>('EXIOBASE 2.2', 'Inland water transport:NO')</t>
  </si>
  <si>
    <t>'Inland water transport' (million €, Norway, None)</t>
  </si>
  <si>
    <t>('EXIOBASE 2.2', 'Inland water transport:LT')</t>
  </si>
  <si>
    <t>'Inland water transport' (million €, Lithuania, None)</t>
  </si>
  <si>
    <t>('EXIOBASE 2.2', 'Inland water transport:IE')</t>
  </si>
  <si>
    <t>'Inland water transport' (million €, Ireland, None)</t>
  </si>
  <si>
    <t>('EXIOBASE 2.2', 'Inland water transport:RO')</t>
  </si>
  <si>
    <t>'Inland water transport' (million €, Romania, None)</t>
  </si>
  <si>
    <t>('EXIOBASE 2.2', 'Inland water transport:FR')</t>
  </si>
  <si>
    <t>'Inland water transport' (million €, France, None)</t>
  </si>
  <si>
    <t>'Inland water transport' (million €, Switzerland, None)</t>
  </si>
  <si>
    <t>('EXIOBASE 2.2', 'Inland water transport:BG')</t>
  </si>
  <si>
    <t>'Inland water transport' (million €, Bulgaria, None)</t>
  </si>
  <si>
    <t>('EXIOBASE 2.2', 'Inland water transport:BE')</t>
  </si>
  <si>
    <t>'Inland water transport' (million €, Belgium, None)</t>
  </si>
  <si>
    <t>('EXIOBASE 2.2', 'Inland water transport:IN')</t>
  </si>
  <si>
    <t>'Inland water transport' (million €, India, None)</t>
  </si>
  <si>
    <t>('EXIOBASE 2.2', 'Inland water transport:GB')</t>
  </si>
  <si>
    <t>'Inland water transport' (million €, United Kingdom, None)</t>
  </si>
  <si>
    <t>('EXIOBASE 2.2', 'Inland water transport:DK')</t>
  </si>
  <si>
    <t>'Inland water transport' (million €, Denmark, None)</t>
  </si>
  <si>
    <t>('EXIOBASE 2.2', 'Inland water transport:NL')</t>
  </si>
  <si>
    <t>'Inland water transport' (million €, Netherlands, None)</t>
  </si>
  <si>
    <t>('EXIOBASE 2.2', 'Inland water transport:SK')</t>
  </si>
  <si>
    <t>'Inland water transport' (million €, Slovak Republic, None)</t>
  </si>
  <si>
    <t>('EXIOBASE 2.2', 'Inland water transport:ES')</t>
  </si>
  <si>
    <t>'Inland water transport' (million €, Spain, None)</t>
  </si>
  <si>
    <t>('EXIOBASE 2.2', 'Inland water transport:WA')</t>
  </si>
  <si>
    <t>'Inland water transport' (million €, RoW Asia and Pacific, None)</t>
  </si>
  <si>
    <t>('EXIOBASE 2.2', 'Inland water transport:SE')</t>
  </si>
  <si>
    <t>'Inland water transport' (million €, Sweden, None)</t>
  </si>
  <si>
    <t>('EXIOBASE 2.2', 'Post and telecommunications:KR')</t>
  </si>
  <si>
    <t>'Post and telecommunications' (million €, South Korea, None)</t>
  </si>
  <si>
    <t>('EXIOBASE 2.2', 'Post and telecommunications:GB')</t>
  </si>
  <si>
    <t>'Post and telecommunications' (million €, United Kingdom, None)</t>
  </si>
  <si>
    <t>('EXIOBASE 2.2', 'Post and telecommunications:CA')</t>
  </si>
  <si>
    <t>'Post and telecommunications' (million €, Canada, None)</t>
  </si>
  <si>
    <t>('EXIOBASE 2.2', 'Post and telecommunications:SK')</t>
  </si>
  <si>
    <t>'Post and telecommunications' (million €, Slovak Republic, None)</t>
  </si>
  <si>
    <t>('EXIOBASE 2.2', 'Post and telecommunications:BG')</t>
  </si>
  <si>
    <t>'Post and telecommunications' (million €, Bulgaria, None)</t>
  </si>
  <si>
    <t>('EXIOBASE 2.2', 'Post and telecommunications:GR')</t>
  </si>
  <si>
    <t>'Post and telecommunications' (million €, Greece, None)</t>
  </si>
  <si>
    <t>('EXIOBASE 2.2', 'Post and telecommunications:DK')</t>
  </si>
  <si>
    <t>'Post and telecommunications' (million €, Denmark, None)</t>
  </si>
  <si>
    <t>('EXIOBASE 2.2', 'Post and telecommunications:NO')</t>
  </si>
  <si>
    <t>'Post and telecommunications' (million €, Norway, None)</t>
  </si>
  <si>
    <t>('EXIOBASE 2.2', 'Post and telecommunications:ZA')</t>
  </si>
  <si>
    <t>'Post and telecommunications' (million €, South Africa, None)</t>
  </si>
  <si>
    <t>('EXIOBASE 2.2', 'Post and telecommunications:WF')</t>
  </si>
  <si>
    <t>'Post and telecommunications' (million €, RoW Africa, None)</t>
  </si>
  <si>
    <t>('EXIOBASE 2.2', 'Post and telecommunications:HU')</t>
  </si>
  <si>
    <t>'Post and telecommunications' (million €, Hungary, None)</t>
  </si>
  <si>
    <t>('EXIOBASE 2.2', 'Post and telecommunications:TR')</t>
  </si>
  <si>
    <t>'Post and telecommunications' (million €, Turkey, None)</t>
  </si>
  <si>
    <t>('EXIOBASE 2.2', 'Post and telecommunications:TW')</t>
  </si>
  <si>
    <t>'Post and telecommunications' (million €, Taiwan, None)</t>
  </si>
  <si>
    <t>('EXIOBASE 2.2', 'Post and telecommunications:BR')</t>
  </si>
  <si>
    <t>'Post and telecommunications' (million €, Brazil, None)</t>
  </si>
  <si>
    <t>('EXIOBASE 2.2', 'Post and telecommunications:CH')</t>
  </si>
  <si>
    <t>'Post and telecommunications' (million €, Switzerland, None)</t>
  </si>
  <si>
    <t>('EXIOBASE 2.2', 'Post and telecommunications:SE')</t>
  </si>
  <si>
    <t>'Post and telecommunications' (million €, Sweden, None)</t>
  </si>
  <si>
    <t>('EXIOBASE 2.2', 'Post and telecommunications:IE')</t>
  </si>
  <si>
    <t>'Post and telecommunications' (million €, Ireland, None)</t>
  </si>
  <si>
    <t>('EXIOBASE 2.2', 'Post and telecommunications:JP')</t>
  </si>
  <si>
    <t>'Post and telecommunications' (million €, Japan, None)</t>
  </si>
  <si>
    <t>('EXIOBASE 2.2', 'Post and telecommunications:BE')</t>
  </si>
  <si>
    <t>'Post and telecommunications' (million €, Belgium, None)</t>
  </si>
  <si>
    <t>('EXIOBASE 2.2', 'Post and telecommunications:RU')</t>
  </si>
  <si>
    <t>'Post and telecommunications' (million €, Russian Federation, None)</t>
  </si>
  <si>
    <t>('EXIOBASE 2.2', 'Post and telecommunications:EE')</t>
  </si>
  <si>
    <t>'Post and telecommunications' (million €, Estonia, None)</t>
  </si>
  <si>
    <t>('EXIOBASE 2.2', 'Post and telecommunications:LV')</t>
  </si>
  <si>
    <t>'Post and telecommunications' (million €, Latvia, None)</t>
  </si>
  <si>
    <t>('EXIOBASE 2.2', 'Post and telecommunications:IT')</t>
  </si>
  <si>
    <t>'Post and telecommunications' (million €, Italy, None)</t>
  </si>
  <si>
    <t>('EXIOBASE 2.2', 'Post and telecommunications:WM')</t>
  </si>
  <si>
    <t>'Post and telecommunications' (million €, RoW Middle East, None)</t>
  </si>
  <si>
    <t>('EXIOBASE 2.2', 'Post and telecommunications:LT')</t>
  </si>
  <si>
    <t>'Post and telecommunications' (million €, Lithuania, None)</t>
  </si>
  <si>
    <t>('EXIOBASE 2.2', 'Post and telecommunications:WE')</t>
  </si>
  <si>
    <t>'Post and telecommunications' (million €, RoW Europe, None)</t>
  </si>
  <si>
    <t>('EXIOBASE 2.2', 'Post and telecommunications:ES')</t>
  </si>
  <si>
    <t>'Post and telecommunications' (million €, Spain, None)</t>
  </si>
  <si>
    <t>('EXIOBASE 2.2', 'Post and telecommunications:MX')</t>
  </si>
  <si>
    <t>'Post and telecommunications' (million €, Mexico, None)</t>
  </si>
  <si>
    <t>('EXIOBASE 2.2', 'Post and telecommunications:NL')</t>
  </si>
  <si>
    <t>'Post and telecommunications' (million €, Netherlands, None)</t>
  </si>
  <si>
    <t>('EXIOBASE 2.2', 'Post and telecommunications:DE')</t>
  </si>
  <si>
    <t>'Post and telecommunications' (million €, Germany, None)</t>
  </si>
  <si>
    <t>('EXIOBASE 2.2', 'Post and telecommunications:PL')</t>
  </si>
  <si>
    <t>'Post and telecommunications' (million €, Poland, None)</t>
  </si>
  <si>
    <t>('EXIOBASE 2.2', 'Post and telecommunications:CZ')</t>
  </si>
  <si>
    <t>'Post and telecommunications' (million €, Czech Republic, None)</t>
  </si>
  <si>
    <t>('EXIOBASE 2.2', 'Post and telecommunications:SI')</t>
  </si>
  <si>
    <t>'Post and telecommunications' (million €, Slovenia, None)</t>
  </si>
  <si>
    <t>('EXIOBASE 2.2', 'Post and telecommunications:AU')</t>
  </si>
  <si>
    <t>'Post and telecommunications' (million €, Australia, None)</t>
  </si>
  <si>
    <t>('EXIOBASE 2.2', 'Post and telecommunications:FR')</t>
  </si>
  <si>
    <t>'Post and telecommunications' (million €, France, None)</t>
  </si>
  <si>
    <t>('EXIOBASE 2.2', 'Post and telecommunications:MT')</t>
  </si>
  <si>
    <t>'Post and telecommunications' (million €, Malta, None)</t>
  </si>
  <si>
    <t>('EXIOBASE 2.2', 'Post and telecommunications:CY')</t>
  </si>
  <si>
    <t>'Post and telecommunications' (million €, Cyprus, None)</t>
  </si>
  <si>
    <t>('EXIOBASE 2.2', 'Post and telecommunications:WL')</t>
  </si>
  <si>
    <t>'Post and telecommunications' (million €, RoW America, None)</t>
  </si>
  <si>
    <t>('EXIOBASE 2.2', 'Post and telecommunications:US')</t>
  </si>
  <si>
    <t>'Post and telecommunications' (million €, United States, None)</t>
  </si>
  <si>
    <t>('EXIOBASE 2.2', 'Post and telecommunications:CN')</t>
  </si>
  <si>
    <t>'Post and telecommunications' (million €, China, None)</t>
  </si>
  <si>
    <t>('EXIOBASE 2.2', 'Post and telecommunications:PT')</t>
  </si>
  <si>
    <t>'Post and telecommunications' (million €, Portugal, None)</t>
  </si>
  <si>
    <t>('EXIOBASE 2.2', 'Post and telecommunications:AT')</t>
  </si>
  <si>
    <t>'Post and telecommunications' (million €, Austria, None)</t>
  </si>
  <si>
    <t>('EXIOBASE 2.2', 'Post and telecommunications:RO')</t>
  </si>
  <si>
    <t>'Post and telecommunications' (million €, Romania, None)</t>
  </si>
  <si>
    <t>('EXIOBASE 2.2', 'Post and telecommunications:WA')</t>
  </si>
  <si>
    <t>'Post and telecommunications' (million €, RoW Asia and Pacific, None)</t>
  </si>
  <si>
    <t>('EXIOBASE 2.2', 'Post and telecommunications:LU')</t>
  </si>
  <si>
    <t>'Post and telecommunications' (million €, Luxembourg, None)</t>
  </si>
  <si>
    <t>('EXIOBASE 2.2', 'Post and telecommunications:ID')</t>
  </si>
  <si>
    <t>'Post and telecommunications' (million €, Indonesia, None)</t>
  </si>
  <si>
    <t>('EXIOBASE 2.2', 'Manufacture of radio, television and communication equipment and apparatus:ZA')</t>
  </si>
  <si>
    <t>'Manufacture of radio, television and communication equipment and apparatus' (million €, South Africa, None)</t>
  </si>
  <si>
    <t>('EXIOBASE 2.2', 'Manufacture of radio, television and communication equipment and apparatus:RU')</t>
  </si>
  <si>
    <t>'Manufacture of radio, television and communication equipment and apparatus' (million €, Russian Federation, None)</t>
  </si>
  <si>
    <t>('EXIOBASE 2.2', 'Manufacture of radio, television and communication equipment and apparatus:LU')</t>
  </si>
  <si>
    <t>'Manufacture of radio, television and communication equipment and apparatus' (million €, Luxembourg, None)</t>
  </si>
  <si>
    <t>('EXIOBASE 2.2', 'Manufacture of radio, television and communication equipment and apparatus:BG')</t>
  </si>
  <si>
    <t>'Manufacture of radio, television and communication equipment and apparatus' (million €, Bulgaria, None)</t>
  </si>
  <si>
    <t>('EXIOBASE 2.2', 'Manufacture of radio, television and communication equipment and apparatus:MX')</t>
  </si>
  <si>
    <t>'Manufacture of radio, television and communication equipment and apparatus' (million €, Mexico, None)</t>
  </si>
  <si>
    <t>('EXIOBASE 2.2', 'Manufacture of radio, television and communication equipment and apparatus:WE')</t>
  </si>
  <si>
    <t>'Manufacture of radio, television and communication equipment and apparatus' (million €, RoW Europe, None)</t>
  </si>
  <si>
    <t>('EXIOBASE 2.2', 'Manufacture of radio, television and communication equipment and apparatus:CY')</t>
  </si>
  <si>
    <t>'Manufacture of radio, television and communication equipment and apparatus' (million €, Cyprus, None)</t>
  </si>
  <si>
    <t>('EXIOBASE 2.2', 'Manufacture of radio, television and communication equipment and apparatus:ID')</t>
  </si>
  <si>
    <t>'Manufacture of radio, television and communication equipment and apparatus' (million €, Indonesia, None)</t>
  </si>
  <si>
    <t>('EXIOBASE 2.2', 'Manufacture of radio, television and communication equipment and apparatus:LV')</t>
  </si>
  <si>
    <t>'Manufacture of radio, television and communication equipment and apparatus' (million €, Latvia, None)</t>
  </si>
  <si>
    <t>('EXIOBASE 2.2', 'Manufacture of radio, television and communication equipment and apparatus:PT')</t>
  </si>
  <si>
    <t>'Manufacture of radio, television and communication equipment and apparatus' (million €, Portugal, None)</t>
  </si>
  <si>
    <t>('EXIOBASE 2.2', 'Manufacture of radio, television and communication equipment and apparatus:GR')</t>
  </si>
  <si>
    <t>'Manufacture of radio, television and communication equipment and apparatus' (million €, Greece, None)</t>
  </si>
  <si>
    <t>('EXIOBASE 2.2', 'Manufacture of radio, television and communication equipment and apparatus:MT')</t>
  </si>
  <si>
    <t>'Manufacture of radio, television and communication equipment and apparatus' (million €, Malta, None)</t>
  </si>
  <si>
    <t>('EXIOBASE 2.2', 'Manufacture of radio, television and communication equipment and apparatus:LT')</t>
  </si>
  <si>
    <t>'Manufacture of radio, television and communication equipment and apparatus' (million €, Lithuania, None)</t>
  </si>
  <si>
    <t>('EXIOBASE 2.2', 'Manufacture of radio, television and communication equipment and apparatus:GB')</t>
  </si>
  <si>
    <t>'Manufacture of radio, television and communication equipment and apparatus' (million €, United Kingdom, None)</t>
  </si>
  <si>
    <t>('EXIOBASE 2.2', 'Manufacture of radio, television and communication equipment and apparatus:WL')</t>
  </si>
  <si>
    <t>'Manufacture of radio, television and communication equipment and apparatus' (million €, RoW America, None)</t>
  </si>
  <si>
    <t>('EXIOBASE 2.2', 'Manufacture of radio, television and communication equipment and apparatus:IT')</t>
  </si>
  <si>
    <t>'Manufacture of radio, television and communication equipment and apparatus' (million €, Italy, None)</t>
  </si>
  <si>
    <t>('EXIOBASE 2.2', 'Manufacture of radio, television and communication equipment and apparatus:HU')</t>
  </si>
  <si>
    <t>'Manufacture of radio, television and communication equipment and apparatus' (million €, Hungary, None)</t>
  </si>
  <si>
    <t>('EXIOBASE 2.2', 'Manufacture of radio, television and communication equipment and apparatus:EE')</t>
  </si>
  <si>
    <t>'Manufacture of radio, television and communication equipment and apparatus' (million €, Estonia, None)</t>
  </si>
  <si>
    <t>('EXIOBASE 2.2', 'Manufacture of radio, television and communication equipment and apparatus:CZ')</t>
  </si>
  <si>
    <t>'Manufacture of radio, television and communication equipment and apparatus' (million €, Czech Republic, None)</t>
  </si>
  <si>
    <t>('EXIOBASE 2.2', 'Manufacture of radio, television and communication equipment and apparatus:AT')</t>
  </si>
  <si>
    <t>'Manufacture of radio, television and communication equipment and apparatus' (million €, Austria, None)</t>
  </si>
  <si>
    <t>('EXIOBASE 2.2', 'Manufacture of radio, television and communication equipment and apparatus:WM')</t>
  </si>
  <si>
    <t>'Manufacture of radio, television and communication equipment and apparatus' (million €, RoW Middle East, None)</t>
  </si>
  <si>
    <t>('EXIOBASE 2.2', 'Manufacture of radio, television and communication equipment and apparatus:CH')</t>
  </si>
  <si>
    <t>'Manufacture of radio, television and communication equipment and apparatus' (million €, Switzerland, None)</t>
  </si>
  <si>
    <t>('EXIOBASE 2.2', 'Manufacture of radio, television and communication equipment and apparatus:BE')</t>
  </si>
  <si>
    <t>'Manufacture of radio, television and communication equipment and apparatus' (million €, Belgium, None)</t>
  </si>
  <si>
    <t>('EXIOBASE 2.2', 'Manufacture of radio, television and communication equipment and apparatus:US')</t>
  </si>
  <si>
    <t>'Manufacture of radio, television and communication equipment and apparatus' (million €, United States, None)</t>
  </si>
  <si>
    <t>('EXIOBASE 2.2', 'Manufacture of radio, television and communication equipment and apparatus:IE')</t>
  </si>
  <si>
    <t>'Manufacture of radio, television and communication equipment and apparatus' (million €, Ireland, None)</t>
  </si>
  <si>
    <t>('EXIOBASE 2.2', 'Manufacture of radio, television and communication equipment and apparatus:CN')</t>
  </si>
  <si>
    <t>'Manufacture of radio, television and communication equipment and apparatus' (million €, China, None)</t>
  </si>
  <si>
    <t>('EXIOBASE 2.2', 'Manufacture of radio, television and communication equipment and apparatus:CA')</t>
  </si>
  <si>
    <t>'Manufacture of radio, television and communication equipment and apparatus' (million €, Canada, None)</t>
  </si>
  <si>
    <t>('EXIOBASE 2.2', 'Manufacture of radio, television and communication equipment and apparatus:TW')</t>
  </si>
  <si>
    <t>'Manufacture of radio, television and communication equipment and apparatus' (million €, Taiwan, None)</t>
  </si>
  <si>
    <t>('EXIOBASE 2.2', 'Manufacture of radio, television and communication equipment and apparatus:RO')</t>
  </si>
  <si>
    <t>'Manufacture of radio, television and communication equipment and apparatus' (million €, Romania, None)</t>
  </si>
  <si>
    <t>('EXIOBASE 2.2', 'Manufacture of radio, television and communication equipment and apparatus:WF')</t>
  </si>
  <si>
    <t>'Manufacture of radio, television and communication equipment and apparatus' (million €, RoW Africa, None)</t>
  </si>
  <si>
    <t>('EXIOBASE 2.2', 'Manufacture of radio, television and communication equipment and apparatus:PL')</t>
  </si>
  <si>
    <t>'Manufacture of radio, television and communication equipment and apparatus' (million €, Poland, None)</t>
  </si>
  <si>
    <t>('EXIOBASE 2.2', 'Manufacture of radio, television and communication equipment and apparatus:JP')</t>
  </si>
  <si>
    <t>'Manufacture of radio, television and communication equipment and apparatus' (million €, Japan, None)</t>
  </si>
  <si>
    <t>('EXIOBASE 2.2', 'Manufacture of radio, television and communication equipment and apparatus:SI')</t>
  </si>
  <si>
    <t>'Manufacture of radio, television and communication equipment and apparatus' (million €, Slovenia, None)</t>
  </si>
  <si>
    <t>('EXIOBASE 2.2', 'Manufacture of radio, television and communication equipment and apparatus:WA')</t>
  </si>
  <si>
    <t>'Manufacture of radio, television and communication equipment and apparatus' (million €, RoW Asia and Pacific, None)</t>
  </si>
  <si>
    <t>('EXIOBASE 2.2', 'Manufacture of radio, television and communication equipment and apparatus:IN')</t>
  </si>
  <si>
    <t>'Manufacture of radio, television and communication equipment and apparatus' (million €, India, None)</t>
  </si>
  <si>
    <t>('EXIOBASE 2.2', 'Manufacture of radio, television and communication equipment and apparatus:FR')</t>
  </si>
  <si>
    <t>'Manufacture of radio, television and communication equipment and apparatus' (million €, France, None)</t>
  </si>
  <si>
    <t>('EXIOBASE 2.2', 'Manufacture of radio, television and communication equipment and apparatus:ES')</t>
  </si>
  <si>
    <t>'Manufacture of radio, television and communication equipment and apparatus' (million €, Spain, None)</t>
  </si>
  <si>
    <t>('EXIOBASE 2.2', 'Manufacture of radio, television and communication equipment and apparatus:TR')</t>
  </si>
  <si>
    <t>'Manufacture of radio, television and communication equipment and apparatus' (million €, Turkey, None)</t>
  </si>
  <si>
    <t>('EXIOBASE 2.2', 'Manufacture of radio, television and communication equipment and apparatus:DE')</t>
  </si>
  <si>
    <t>'Manufacture of radio, television and communication equipment and apparatus' (million €, Germany, None)</t>
  </si>
  <si>
    <t>('EXIOBASE 2.2', 'Manufacture of radio, television and communication equipment and apparatus:NL')</t>
  </si>
  <si>
    <t>'Manufacture of radio, television and communication equipment and apparatus' (million €, Netherlands, None)</t>
  </si>
  <si>
    <t>('EXIOBASE 2.2', 'Manufacture of radio, television and communication equipment and apparatus:AU')</t>
  </si>
  <si>
    <t>'Manufacture of radio, television and communication equipment and apparatus' (million €, Australia, None)</t>
  </si>
  <si>
    <t>('EXIOBASE 2.2', 'Manufacture of radio, television and communication equipment and apparatus:BR')</t>
  </si>
  <si>
    <t>'Manufacture of radio, television and communication equipment and apparatus' (million €, Brazil, None)</t>
  </si>
  <si>
    <t>('EXIOBASE 2.2', 'Manufacture of radio, television and communication equipment and apparatus:NO')</t>
  </si>
  <si>
    <t>'Manufacture of radio, television and communication equipment and apparatus' (million €, Norway, None)</t>
  </si>
  <si>
    <t>('EXIOBASE 2.2', 'Manufacture of radio, television and communication equipment and apparatus:DK')</t>
  </si>
  <si>
    <t>'Manufacture of radio, television and communication equipment and apparatus' (million €, Denmark, None)</t>
  </si>
  <si>
    <t>('EXIOBASE 2.2', 'Manufacture of radio, television and communication equipment and apparatus:FI')</t>
  </si>
  <si>
    <t>'Manufacture of radio, television and communication equipment and apparatus' (million €, Finland, None)</t>
  </si>
  <si>
    <t>('EXIOBASE 2.2', 'Manufacture of radio, television and communication equipment and apparatus:SE')</t>
  </si>
  <si>
    <t>'Manufacture of radio, television and communication equipment and apparatus' (million €, Sweden, None)</t>
  </si>
  <si>
    <t>('EXIOBASE 2.2', 'Manufacture of radio, television and communication equipment and apparatus:KR')</t>
  </si>
  <si>
    <t>'Manufacture of radio, television and communication equipment and apparatus' (million €, South Korea, None)</t>
  </si>
  <si>
    <t>('EXIOBASE 2.2', 'Manufacture of radio, television and communication equipment and apparatus:SK')</t>
  </si>
  <si>
    <t>'Manufacture of radio, television and communication equipment and apparatus' (million €, Slovak Republic, None)</t>
  </si>
  <si>
    <t>('EXIOBASE 2.2', 'Publishing, printing and reproduction of recorded media:MX')</t>
  </si>
  <si>
    <t>'Publishing, printing and reproduction of recorded media' (million €, Mexico, None)</t>
  </si>
  <si>
    <t>('EXIOBASE 2.2', 'Publishing, printing and reproduction of recorded media:WA')</t>
  </si>
  <si>
    <t>'Publishing, printing and reproduction of recorded media' (million €, RoW Asia and Pacific, None)</t>
  </si>
  <si>
    <t>('EXIOBASE 2.2', 'Publishing, printing and reproduction of recorded media:SK')</t>
  </si>
  <si>
    <t>'Publishing, printing and reproduction of recorded media' (million €, Slovak Republic, None)</t>
  </si>
  <si>
    <t>('EXIOBASE 2.2', 'Publishing, printing and reproduction of recorded media:GR')</t>
  </si>
  <si>
    <t>'Publishing, printing and reproduction of recorded media' (million €, Greece, None)</t>
  </si>
  <si>
    <t>('EXIOBASE 2.2', 'Publishing, printing and reproduction of recorded media:BG')</t>
  </si>
  <si>
    <t>'Publishing, printing and reproduction of recorded media' (million €, Bulgaria, None)</t>
  </si>
  <si>
    <t>('EXIOBASE 2.2', 'Publishing, printing and reproduction of recorded media:LV')</t>
  </si>
  <si>
    <t>'Publishing, printing and reproduction of recorded media' (million €, Latvia, None)</t>
  </si>
  <si>
    <t>('EXIOBASE 2.2', 'Publishing, printing and reproduction of recorded media:LT')</t>
  </si>
  <si>
    <t>'Publishing, printing and reproduction of recorded media' (million €, Lithuania, None)</t>
  </si>
  <si>
    <t>('EXIOBASE 2.2', 'Publishing, printing and reproduction of recorded media:TR')</t>
  </si>
  <si>
    <t>'Publishing, printing and reproduction of recorded media' (million €, Turkey, None)</t>
  </si>
  <si>
    <t>('EXIOBASE 2.2', 'Publishing, printing and reproduction of recorded media:AT')</t>
  </si>
  <si>
    <t>'Publishing, printing and reproduction of recorded media' (million €, Austria, None)</t>
  </si>
  <si>
    <t>('EXIOBASE 2.2', 'Publishing, printing and reproduction of recorded media:WE')</t>
  </si>
  <si>
    <t>'Publishing, printing and reproduction of recorded media' (million €, RoW Europe, None)</t>
  </si>
  <si>
    <t>('EXIOBASE 2.2', 'Publishing, printing and reproduction of recorded media:CA')</t>
  </si>
  <si>
    <t>'Publishing, printing and reproduction of recorded media' (million €, Canada, None)</t>
  </si>
  <si>
    <t>('EXIOBASE 2.2', 'Publishing, printing and reproduction of recorded media:EE')</t>
  </si>
  <si>
    <t>'Publishing, printing and reproduction of recorded media' (million €, Estonia, None)</t>
  </si>
  <si>
    <t>('EXIOBASE 2.2', 'Publishing, printing and reproduction of recorded media:AU')</t>
  </si>
  <si>
    <t>'Publishing, printing and reproduction of recorded media' (million €, Australia, None)</t>
  </si>
  <si>
    <t>('EXIOBASE 2.2', 'Publishing, printing and reproduction of recorded media:FI')</t>
  </si>
  <si>
    <t>'Publishing, printing and reproduction of recorded media' (million €, Finland, None)</t>
  </si>
  <si>
    <t>('EXIOBASE 2.2', 'Publishing, printing and reproduction of recorded media:IT')</t>
  </si>
  <si>
    <t>'Publishing, printing and reproduction of recorded media' (million €, Italy, None)</t>
  </si>
  <si>
    <t>('EXIOBASE 2.2', 'Publishing, printing and reproduction of recorded media:LU')</t>
  </si>
  <si>
    <t>'Publishing, printing and reproduction of recorded media' (million €, Luxembourg, None)</t>
  </si>
  <si>
    <t>('EXIOBASE 2.2', 'Publishing, printing and reproduction of recorded media:PT')</t>
  </si>
  <si>
    <t>'Publishing, printing and reproduction of recorded media' (million €, Portugal, None)</t>
  </si>
  <si>
    <t>('EXIOBASE 2.2', 'Publishing, printing and reproduction of recorded media:CN')</t>
  </si>
  <si>
    <t>'Publishing, printing and reproduction of recorded media' (million €, China, None)</t>
  </si>
  <si>
    <t>('EXIOBASE 2.2', 'Publishing, printing and reproduction of recorded media:WM')</t>
  </si>
  <si>
    <t>'Publishing, printing and reproduction of recorded media' (million €, RoW Middle East, None)</t>
  </si>
  <si>
    <t>('EXIOBASE 2.2', 'Publishing, printing and reproduction of recorded media:CY')</t>
  </si>
  <si>
    <t>'Publishing, printing and reproduction of recorded media' (million €, Cyprus, None)</t>
  </si>
  <si>
    <t>('EXIOBASE 2.2', 'Publishing, printing and reproduction of recorded media:WF')</t>
  </si>
  <si>
    <t>'Publishing, printing and reproduction of recorded media' (million €, RoW Africa, None)</t>
  </si>
  <si>
    <t>('EXIOBASE 2.2', 'Publishing, printing and reproduction of recorded media:BE')</t>
  </si>
  <si>
    <t>'Publishing, printing and reproduction of recorded media' (million €, Belgium, None)</t>
  </si>
  <si>
    <t>('EXIOBASE 2.2', 'Publishing, printing and reproduction of recorded media:BR')</t>
  </si>
  <si>
    <t>'Publishing, printing and reproduction of recorded media' (million €, Brazil, None)</t>
  </si>
  <si>
    <t>('EXIOBASE 2.2', 'Publishing, printing and reproduction of recorded media:RU')</t>
  </si>
  <si>
    <t>'Publishing, printing and reproduction of recorded media' (million €, Russian Federation, None)</t>
  </si>
  <si>
    <t>('EXIOBASE 2.2', 'Publishing, printing and reproduction of recorded media:DK')</t>
  </si>
  <si>
    <t>'Publishing, printing and reproduction of recorded media' (million €, Denmark, None)</t>
  </si>
  <si>
    <t>('EXIOBASE 2.2', 'Publishing, printing and reproduction of recorded media:CH')</t>
  </si>
  <si>
    <t>'Publishing, printing and reproduction of recorded media' (million €, Switzerland, None)</t>
  </si>
  <si>
    <t>('EXIOBASE 2.2', 'Publishing, printing and reproduction of recorded media:SI')</t>
  </si>
  <si>
    <t>'Publishing, printing and reproduction of recorded media' (million €, Slovenia, None)</t>
  </si>
  <si>
    <t>('EXIOBASE 2.2', 'Publishing, printing and reproduction of recorded media:GB')</t>
  </si>
  <si>
    <t>'Publishing, printing and reproduction of recorded media' (million €, United Kingdom, None)</t>
  </si>
  <si>
    <t>('EXIOBASE 2.2', 'Publishing, printing and reproduction of recorded media:IE')</t>
  </si>
  <si>
    <t>'Publishing, printing and reproduction of recorded media' (million €, Ireland, None)</t>
  </si>
  <si>
    <t>('EXIOBASE 2.2', 'Publishing, printing and reproduction of recorded media:IN')</t>
  </si>
  <si>
    <t>'Publishing, printing and reproduction of recorded media' (million €, India, None)</t>
  </si>
  <si>
    <t>('EXIOBASE 2.2', 'Publishing, printing and reproduction of recorded media:DE')</t>
  </si>
  <si>
    <t>'Publishing, printing and reproduction of recorded media' (million €, Germany, None)</t>
  </si>
  <si>
    <t>('EXIOBASE 2.2', 'Publishing, printing and reproduction of recorded media:ZA')</t>
  </si>
  <si>
    <t>'Publishing, printing and reproduction of recorded media' (million €, South Africa, None)</t>
  </si>
  <si>
    <t>('EXIOBASE 2.2', 'Publishing, printing and reproduction of recorded media:NO')</t>
  </si>
  <si>
    <t>'Publishing, printing and reproduction of recorded media' (million €, Norway, None)</t>
  </si>
  <si>
    <t>('EXIOBASE 2.2', 'Publishing, printing and reproduction of recorded media:NL')</t>
  </si>
  <si>
    <t>'Publishing, printing and reproduction of recorded media' (million €, Netherlands, None)</t>
  </si>
  <si>
    <t>('EXIOBASE 2.2', 'Publishing, printing and reproduction of recorded media:MT')</t>
  </si>
  <si>
    <t>'Publishing, printing and reproduction of recorded media' (million €, Malta, None)</t>
  </si>
  <si>
    <t>('EXIOBASE 2.2', 'Publishing, printing and reproduction of recorded media:ES')</t>
  </si>
  <si>
    <t>'Publishing, printing and reproduction of recorded media' (million €, Spain, None)</t>
  </si>
  <si>
    <t>('EXIOBASE 2.2', 'Publishing, printing and reproduction of recorded media:PL')</t>
  </si>
  <si>
    <t>'Publishing, printing and reproduction of recorded media' (million €, Poland, None)</t>
  </si>
  <si>
    <t>('EXIOBASE 2.2', 'Publishing, printing and reproduction of recorded media:WL')</t>
  </si>
  <si>
    <t>'Publishing, printing and reproduction of recorded media' (million €, RoW America, None)</t>
  </si>
  <si>
    <t>('EXIOBASE 2.2', 'Publishing, printing and reproduction of recorded media:US')</t>
  </si>
  <si>
    <t>'Publishing, printing and reproduction of recorded media' (million €, United States, None)</t>
  </si>
  <si>
    <t>('EXIOBASE 2.2', 'Publishing, printing and reproduction of recorded media:CZ')</t>
  </si>
  <si>
    <t>'Publishing, printing and reproduction of recorded media' (million €, Czech Republic, None)</t>
  </si>
  <si>
    <t>('EXIOBASE 2.2', 'Publishing, printing and reproduction of recorded media:RO')</t>
  </si>
  <si>
    <t>'Publishing, printing and reproduction of recorded media' (million €, Romania, None)</t>
  </si>
  <si>
    <t>('EXIOBASE 2.2', 'Publishing, printing and reproduction of recorded media:HU')</t>
  </si>
  <si>
    <t>'Publishing, printing and reproduction of recorded media' (million €, Hungary, None)</t>
  </si>
  <si>
    <t>('EXIOBASE 2.2', 'Publishing, printing and reproduction of recorded media:SE')</t>
  </si>
  <si>
    <t>'Publishing, printing and reproduction of recorded media' (million €, Sweden, None)</t>
  </si>
  <si>
    <t>('EXIOBASE 2.2', 'Publishing, printing and reproduction of recorded media:FR')</t>
  </si>
  <si>
    <t>'Publishing, printing and reproduction of recorded media' (million €, France, None)</t>
  </si>
  <si>
    <t>('EXIOBASE 2.2', 'Manufacture of other transport equipment:RO')</t>
  </si>
  <si>
    <t>'Manufacture of other transport equipment' (million €, Romania, None)</t>
  </si>
  <si>
    <t>('EXIOBASE 2.2', 'Manufacture of other transport equipment:DK')</t>
  </si>
  <si>
    <t>'Manufacture of other transport equipment' (million €, Denmark, None)</t>
  </si>
  <si>
    <t>('EXIOBASE 2.2', 'Manufacture of other transport equipment:AU')</t>
  </si>
  <si>
    <t>'Manufacture of other transport equipment' (million €, Australia, None)</t>
  </si>
  <si>
    <t>('EXIOBASE 2.2', 'Manufacture of other transport equipment:TW')</t>
  </si>
  <si>
    <t>'Manufacture of other transport equipment' (million €, Taiwan, None)</t>
  </si>
  <si>
    <t>('EXIOBASE 2.2', 'Manufacture of other transport equipment:SK')</t>
  </si>
  <si>
    <t>'Manufacture of other transport equipment' (million €, Slovak Republic, None)</t>
  </si>
  <si>
    <t>('EXIOBASE 2.2', 'Manufacture of other transport equipment:WE')</t>
  </si>
  <si>
    <t>'Manufacture of other transport equipment' (million €, RoW Europe, None)</t>
  </si>
  <si>
    <t>('EXIOBASE 2.2', 'Manufacture of other transport equipment:KR')</t>
  </si>
  <si>
    <t>'Manufacture of other transport equipment' (million €, South Korea, None)</t>
  </si>
  <si>
    <t>('EXIOBASE 2.2', 'Manufacture of other transport equipment:BR')</t>
  </si>
  <si>
    <t>'Manufacture of other transport equipment' (million €, Brazil, None)</t>
  </si>
  <si>
    <t>('EXIOBASE 2.2', 'Manufacture of other transport equipment:JP')</t>
  </si>
  <si>
    <t>'Manufacture of other transport equipment' (million €, Japan, None)</t>
  </si>
  <si>
    <t>('EXIOBASE 2.2', 'Manufacture of other transport equipment:PT')</t>
  </si>
  <si>
    <t>'Manufacture of other transport equipment' (million €, Portugal, None)</t>
  </si>
  <si>
    <t>('EXIOBASE 2.2', 'Manufacture of other transport equipment:CZ')</t>
  </si>
  <si>
    <t>'Manufacture of other transport equipment' (million €, Czech Republic, None)</t>
  </si>
  <si>
    <t>('EXIOBASE 2.2', 'Manufacture of other transport equipment:US')</t>
  </si>
  <si>
    <t>'Manufacture of other transport equipment' (million €, United States, None)</t>
  </si>
  <si>
    <t>('EXIOBASE 2.2', 'Manufacture of other transport equipment:WM')</t>
  </si>
  <si>
    <t>'Manufacture of other transport equipment' (million €, RoW Middle East, None)</t>
  </si>
  <si>
    <t>('EXIOBASE 2.2', 'Manufacture of other transport equipment:GR')</t>
  </si>
  <si>
    <t>'Manufacture of other transport equipment' (million €, Greece, None)</t>
  </si>
  <si>
    <t>('EXIOBASE 2.2', 'Manufacture of other transport equipment:GB')</t>
  </si>
  <si>
    <t>'Manufacture of other transport equipment' (million €, United Kingdom, None)</t>
  </si>
  <si>
    <t>('EXIOBASE 2.2', 'Manufacture of other transport equipment:CY')</t>
  </si>
  <si>
    <t>'Manufacture of other transport equipment' (million €, Cyprus, None)</t>
  </si>
  <si>
    <t>('EXIOBASE 2.2', 'Manufacture of other transport equipment:ZA')</t>
  </si>
  <si>
    <t>'Manufacture of other transport equipment' (million €, South Africa, None)</t>
  </si>
  <si>
    <t>('EXIOBASE 2.2', 'Manufacture of other transport equipment:LV')</t>
  </si>
  <si>
    <t>'Manufacture of other transport equipment' (million €, Latvia, None)</t>
  </si>
  <si>
    <t>('EXIOBASE 2.2', 'Manufacture of other transport equipment:WF')</t>
  </si>
  <si>
    <t>'Manufacture of other transport equipment' (million €, RoW Africa, None)</t>
  </si>
  <si>
    <t>('EXIOBASE 2.2', 'Manufacture of other transport equipment:SE')</t>
  </si>
  <si>
    <t>'Manufacture of other transport equipment' (million €, Sweden, None)</t>
  </si>
  <si>
    <t>('EXIOBASE 2.2', 'Manufacture of other transport equipment:FR')</t>
  </si>
  <si>
    <t>'Manufacture of other transport equipment' (million €, France, None)</t>
  </si>
  <si>
    <t>('EXIOBASE 2.2', 'Manufacture of other transport equipment:BE')</t>
  </si>
  <si>
    <t>'Manufacture of other transport equipment' (million €, Belgium, None)</t>
  </si>
  <si>
    <t>('EXIOBASE 2.2', 'Manufacture of other transport equipment:ID')</t>
  </si>
  <si>
    <t>'Manufacture of other transport equipment' (million €, Indonesia, None)</t>
  </si>
  <si>
    <t>('EXIOBASE 2.2', 'Manufacture of other transport equipment:LU')</t>
  </si>
  <si>
    <t>'Manufacture of other transport equipment' (million €, Luxembourg, None)</t>
  </si>
  <si>
    <t>('EXIOBASE 2.2', 'Manufacture of other transport equipment:FI')</t>
  </si>
  <si>
    <t>'Manufacture of other transport equipment' (million €, Finland, None)</t>
  </si>
  <si>
    <t>('EXIOBASE 2.2', 'Manufacture of other transport equipment:CN')</t>
  </si>
  <si>
    <t>'Manufacture of other transport equipment' (million €, China, None)</t>
  </si>
  <si>
    <t>('EXIOBASE 2.2', 'Manufacture of other transport equipment:IT')</t>
  </si>
  <si>
    <t>'Manufacture of other transport equipment' (million €, Italy, None)</t>
  </si>
  <si>
    <t>('EXIOBASE 2.2', 'Manufacture of other transport equipment:CH')</t>
  </si>
  <si>
    <t>'Manufacture of other transport equipment' (million €, Switzerland, None)</t>
  </si>
  <si>
    <t>('EXIOBASE 2.2', 'Manufacture of other transport equipment:HU')</t>
  </si>
  <si>
    <t>'Manufacture of other transport equipment' (million €, Hungary, None)</t>
  </si>
  <si>
    <t>('EXIOBASE 2.2', 'Manufacture of other transport equipment:PL')</t>
  </si>
  <si>
    <t>'Manufacture of other transport equipment' (million €, Poland, None)</t>
  </si>
  <si>
    <t>('EXIOBASE 2.2', 'Manufacture of other transport equipment:BG')</t>
  </si>
  <si>
    <t>'Manufacture of other transport equipment' (million €, Bulgaria, None)</t>
  </si>
  <si>
    <t>('EXIOBASE 2.2', 'Manufacture of other transport equipment:EE')</t>
  </si>
  <si>
    <t>'Manufacture of other transport equipment' (million €, Estonia, None)</t>
  </si>
  <si>
    <t>('EXIOBASE 2.2', 'Manufacture of other transport equipment:AT')</t>
  </si>
  <si>
    <t>'Manufacture of other transport equipment' (million €, Austria, None)</t>
  </si>
  <si>
    <t>('EXIOBASE 2.2', 'Manufacture of other transport equipment:NO')</t>
  </si>
  <si>
    <t>'Manufacture of other transport equipment' (million €, Norway, None)</t>
  </si>
  <si>
    <t>('EXIOBASE 2.2', 'Manufacture of other transport equipment:IE')</t>
  </si>
  <si>
    <t>'Manufacture of other transport equipment' (million €, Ireland, None)</t>
  </si>
  <si>
    <t>('EXIOBASE 2.2', 'Manufacture of other transport equipment:NL')</t>
  </si>
  <si>
    <t>'Manufacture of other transport equipment' (million €, Netherlands, None)</t>
  </si>
  <si>
    <t>('EXIOBASE 2.2', 'Manufacture of other transport equipment:RU')</t>
  </si>
  <si>
    <t>'Manufacture of other transport equipment' (million €, Russian Federation, None)</t>
  </si>
  <si>
    <t>('EXIOBASE 2.2', 'Manufacture of other transport equipment:WL')</t>
  </si>
  <si>
    <t>'Manufacture of other transport equipment' (million €, RoW America, None)</t>
  </si>
  <si>
    <t>('EXIOBASE 2.2', 'Manufacture of other transport equipment:MT')</t>
  </si>
  <si>
    <t>'Manufacture of other transport equipment' (million €, Malta, None)</t>
  </si>
  <si>
    <t>('EXIOBASE 2.2', 'Manufacture of other transport equipment:MX')</t>
  </si>
  <si>
    <t>'Manufacture of other transport equipment' (million €, Mexico, None)</t>
  </si>
  <si>
    <t>('EXIOBASE 2.2', 'Manufacture of other transport equipment:SI')</t>
  </si>
  <si>
    <t>'Manufacture of other transport equipment' (million €, Slovenia, None)</t>
  </si>
  <si>
    <t>('EXIOBASE 2.2', 'Manufacture of other transport equipment:DE')</t>
  </si>
  <si>
    <t>'Manufacture of other transport equipment' (million €, Germany, None)</t>
  </si>
  <si>
    <t>('EXIOBASE 2.2', 'Manufacture of other transport equipment:LT')</t>
  </si>
  <si>
    <t>'Manufacture of other transport equipment' (million €, Lithuania, None)</t>
  </si>
  <si>
    <t>('EXIOBASE 2.2', 'Manufacture of other transport equipment:TR')</t>
  </si>
  <si>
    <t>'Manufacture of other transport equipment' (million €, Turkey, None)</t>
  </si>
  <si>
    <t>('EXIOBASE 2.2', 'Manufacture of other transport equipment:IN')</t>
  </si>
  <si>
    <t>'Manufacture of other transport equipment' (million €, India, None)</t>
  </si>
  <si>
    <t>('EXIOBASE 2.2', 'Manufacture of other transport equipment:ES')</t>
  </si>
  <si>
    <t>'Manufacture of other transport equipment' (million €, Spain, None)</t>
  </si>
  <si>
    <t>('EXIOBASE 2.2', 'Manufacture of other transport equipment:CA')</t>
  </si>
  <si>
    <t>'Manufacture of other transport equipment' (million €, Canada, None)</t>
  </si>
  <si>
    <t>('EXIOBASE 2.2', 'Manufacture of other transport equipment:WA')</t>
  </si>
  <si>
    <t>'Manufacture of other transport equipment' (million €, RoW Asia and Pacific, None)</t>
  </si>
  <si>
    <t>('EXIOBASE 2.2', 'Manufacture of motor vehicles, trailers and semi-trailers:IE')</t>
  </si>
  <si>
    <t>'Manufacture of motor vehicles, trailers and semi-trailers' (million €, Ireland, None)</t>
  </si>
  <si>
    <t>('EXIOBASE 2.2', 'Manufacture of motor vehicles, trailers and semi-trailers:AT')</t>
  </si>
  <si>
    <t>'Manufacture of motor vehicles, trailers and semi-trailers' (million €, Austria, None)</t>
  </si>
  <si>
    <t>('EXIOBASE 2.2', 'Manufacture of motor vehicles, trailers and semi-trailers:WE')</t>
  </si>
  <si>
    <t>'Manufacture of motor vehicles, trailers and semi-trailers' (million €, RoW Europe, None)</t>
  </si>
  <si>
    <t>('EXIOBASE 2.2', 'Manufacture of motor vehicles, trailers and semi-trailers:CN')</t>
  </si>
  <si>
    <t>'Manufacture of motor vehicles, trailers and semi-trailers' (million €, China, None)</t>
  </si>
  <si>
    <t>('EXIOBASE 2.2', 'Manufacture of motor vehicles, trailers and semi-trailers:GR')</t>
  </si>
  <si>
    <t>'Manufacture of motor vehicles, trailers and semi-trailers' (million €, Greece, None)</t>
  </si>
  <si>
    <t>('EXIOBASE 2.2', 'Manufacture of motor vehicles, trailers and semi-trailers:ZA')</t>
  </si>
  <si>
    <t>'Manufacture of motor vehicles, trailers and semi-trailers' (million €, South Africa, None)</t>
  </si>
  <si>
    <t>('EXIOBASE 2.2', 'Manufacture of motor vehicles, trailers and semi-trailers:PT')</t>
  </si>
  <si>
    <t>'Manufacture of motor vehicles, trailers and semi-trailers' (million €, Portugal, None)</t>
  </si>
  <si>
    <t>('EXIOBASE 2.2', 'Manufacture of motor vehicles, trailers and semi-trailers:WM')</t>
  </si>
  <si>
    <t>'Manufacture of motor vehicles, trailers and semi-trailers' (million €, RoW Middle East, None)</t>
  </si>
  <si>
    <t>('EXIOBASE 2.2', 'Manufacture of motor vehicles, trailers and semi-trailers:FI')</t>
  </si>
  <si>
    <t>'Manufacture of motor vehicles, trailers and semi-trailers' (million €, Finland, None)</t>
  </si>
  <si>
    <t>('EXIOBASE 2.2', 'Manufacture of motor vehicles, trailers and semi-trailers:IN')</t>
  </si>
  <si>
    <t>'Manufacture of motor vehicles, trailers and semi-trailers' (million €, India, None)</t>
  </si>
  <si>
    <t>('EXIOBASE 2.2', 'Manufacture of motor vehicles, trailers and semi-trailers:RU')</t>
  </si>
  <si>
    <t>'Manufacture of motor vehicles, trailers and semi-trailers' (million €, Russian Federation, None)</t>
  </si>
  <si>
    <t>('EXIOBASE 2.2', 'Manufacture of motor vehicles, trailers and semi-trailers:LT')</t>
  </si>
  <si>
    <t>'Manufacture of motor vehicles, trailers and semi-trailers' (million €, Lithuania, None)</t>
  </si>
  <si>
    <t>('EXIOBASE 2.2', 'Manufacture of motor vehicles, trailers and semi-trailers:MX')</t>
  </si>
  <si>
    <t>'Manufacture of motor vehicles, trailers and semi-trailers' (million €, Mexico, None)</t>
  </si>
  <si>
    <t>('EXIOBASE 2.2', 'Manufacture of motor vehicles, trailers and semi-trailers:LU')</t>
  </si>
  <si>
    <t>'Manufacture of motor vehicles, trailers and semi-trailers' (million €, Luxembourg, None)</t>
  </si>
  <si>
    <t>('EXIOBASE 2.2', 'Manufacture of motor vehicles, trailers and semi-trailers:SE')</t>
  </si>
  <si>
    <t>'Manufacture of motor vehicles, trailers and semi-trailers' (million €, Sweden, None)</t>
  </si>
  <si>
    <t>('EXIOBASE 2.2', 'Manufacture of motor vehicles, trailers and semi-trailers:JP')</t>
  </si>
  <si>
    <t>'Manufacture of motor vehicles, trailers and semi-trailers' (million €, Japan, None)</t>
  </si>
  <si>
    <t>('EXIOBASE 2.2', 'Manufacture of motor vehicles, trailers and semi-trailers:TW')</t>
  </si>
  <si>
    <t>'Manufacture of motor vehicles, trailers and semi-trailers' (million €, Taiwan, None)</t>
  </si>
  <si>
    <t>('EXIOBASE 2.2', 'Manufacture of motor vehicles, trailers and semi-trailers:KR')</t>
  </si>
  <si>
    <t>'Manufacture of motor vehicles, trailers and semi-trailers' (million €, South Korea, None)</t>
  </si>
  <si>
    <t>('EXIOBASE 2.2', 'Manufacture of motor vehicles, trailers and semi-trailers:DE')</t>
  </si>
  <si>
    <t>'Manufacture of motor vehicles, trailers and semi-trailers' (million €, Germany, None)</t>
  </si>
  <si>
    <t>('EXIOBASE 2.2', 'Manufacture of motor vehicles, trailers and semi-trailers:CH')</t>
  </si>
  <si>
    <t>'Manufacture of motor vehicles, trailers and semi-trailers' (million €, Switzerland, None)</t>
  </si>
  <si>
    <t>('EXIOBASE 2.2', 'Manufacture of motor vehicles, trailers and semi-trailers:ID')</t>
  </si>
  <si>
    <t>'Manufacture of motor vehicles, trailers and semi-trailers' (million €, Indonesia, None)</t>
  </si>
  <si>
    <t>('EXIOBASE 2.2', 'Manufacture of motor vehicles, trailers and semi-trailers:CZ')</t>
  </si>
  <si>
    <t>'Manufacture of motor vehicles, trailers and semi-trailers' (million €, Czech Republic, None)</t>
  </si>
  <si>
    <t>('EXIOBASE 2.2', 'Manufacture of motor vehicles, trailers and semi-trailers:LV')</t>
  </si>
  <si>
    <t>'Manufacture of motor vehicles, trailers and semi-trailers' (million €, Latvia, None)</t>
  </si>
  <si>
    <t>('EXIOBASE 2.2', 'Manufacture of motor vehicles, trailers and semi-trailers:TR')</t>
  </si>
  <si>
    <t>'Manufacture of motor vehicles, trailers and semi-trailers' (million €, Turkey, None)</t>
  </si>
  <si>
    <t>('EXIOBASE 2.2', 'Manufacture of motor vehicles, trailers and semi-trailers:WL')</t>
  </si>
  <si>
    <t>'Manufacture of motor vehicles, trailers and semi-trailers' (million €, RoW America, None)</t>
  </si>
  <si>
    <t>('EXIOBASE 2.2', 'Manufacture of motor vehicles, trailers and semi-trailers:WF')</t>
  </si>
  <si>
    <t>'Manufacture of motor vehicles, trailers and semi-trailers' (million €, RoW Africa, None)</t>
  </si>
  <si>
    <t>('EXIOBASE 2.2', 'Manufacture of motor vehicles, trailers and semi-trailers:BG')</t>
  </si>
  <si>
    <t>'Manufacture of motor vehicles, trailers and semi-trailers' (million €, Bulgaria, None)</t>
  </si>
  <si>
    <t>('EXIOBASE 2.2', 'Manufacture of motor vehicles, trailers and semi-trailers:SI')</t>
  </si>
  <si>
    <t>'Manufacture of motor vehicles, trailers and semi-trailers' (million €, Slovenia, None)</t>
  </si>
  <si>
    <t>('EXIOBASE 2.2', 'Manufacture of motor vehicles, trailers and semi-trailers:CA')</t>
  </si>
  <si>
    <t>'Manufacture of motor vehicles, trailers and semi-trailers' (million €, Canada, None)</t>
  </si>
  <si>
    <t>('EXIOBASE 2.2', 'Manufacture of motor vehicles, trailers and semi-trailers:ES')</t>
  </si>
  <si>
    <t>'Manufacture of motor vehicles, trailers and semi-trailers' (million €, Spain, None)</t>
  </si>
  <si>
    <t>('EXIOBASE 2.2', 'Manufacture of motor vehicles, trailers and semi-trailers:SK')</t>
  </si>
  <si>
    <t>'Manufacture of motor vehicles, trailers and semi-trailers' (million €, Slovak Republic, None)</t>
  </si>
  <si>
    <t>('EXIOBASE 2.2', 'Manufacture of motor vehicles, trailers and semi-trailers:NO')</t>
  </si>
  <si>
    <t>'Manufacture of motor vehicles, trailers and semi-trailers' (million €, Norway, None)</t>
  </si>
  <si>
    <t>('EXIOBASE 2.2', 'Manufacture of motor vehicles, trailers and semi-trailers:EE')</t>
  </si>
  <si>
    <t>'Manufacture of motor vehicles, trailers and semi-trailers' (million €, Estonia, None)</t>
  </si>
  <si>
    <t>('EXIOBASE 2.2', 'Manufacture of motor vehicles, trailers and semi-trailers:PL')</t>
  </si>
  <si>
    <t>'Manufacture of motor vehicles, trailers and semi-trailers' (million €, Poland, None)</t>
  </si>
  <si>
    <t>('EXIOBASE 2.2', 'Manufacture of motor vehicles, trailers and semi-trailers:GB')</t>
  </si>
  <si>
    <t>'Manufacture of motor vehicles, trailers and semi-trailers' (million €, United Kingdom, None)</t>
  </si>
  <si>
    <t>('EXIOBASE 2.2', 'Manufacture of motor vehicles, trailers and semi-trailers:NL')</t>
  </si>
  <si>
    <t>'Manufacture of motor vehicles, trailers and semi-trailers' (million €, Netherlands, None)</t>
  </si>
  <si>
    <t>('EXIOBASE 2.2', 'Manufacture of motor vehicles, trailers and semi-trailers:RO')</t>
  </si>
  <si>
    <t>'Manufacture of motor vehicles, trailers and semi-trailers' (million €, Romania, None)</t>
  </si>
  <si>
    <t>('EXIOBASE 2.2', 'Manufacture of motor vehicles, trailers and semi-trailers:DK')</t>
  </si>
  <si>
    <t>'Manufacture of motor vehicles, trailers and semi-trailers' (million €, Denmark, None)</t>
  </si>
  <si>
    <t>('EXIOBASE 2.2', 'Manufacture of motor vehicles, trailers and semi-trailers:AU')</t>
  </si>
  <si>
    <t>'Manufacture of motor vehicles, trailers and semi-trailers' (million €, Australia, None)</t>
  </si>
  <si>
    <t>('EXIOBASE 2.2', 'Manufacture of motor vehicles, trailers and semi-trailers:WA')</t>
  </si>
  <si>
    <t>'Manufacture of motor vehicles, trailers and semi-trailers' (million €, RoW Asia and Pacific, None)</t>
  </si>
  <si>
    <t>('EXIOBASE 2.2', 'Manufacture of motor vehicles, trailers and semi-trailers:HU')</t>
  </si>
  <si>
    <t>'Manufacture of motor vehicles, trailers and semi-trailers' (million €, Hungary, None)</t>
  </si>
  <si>
    <t>('EXIOBASE 2.2', 'Manufacture of motor vehicles, trailers and semi-trailers:BE')</t>
  </si>
  <si>
    <t>'Manufacture of motor vehicles, trailers and semi-trailers' (million €, Belgium, None)</t>
  </si>
  <si>
    <t>('EXIOBASE 2.2', 'Manufacture of motor vehicles, trailers and semi-trailers:MT')</t>
  </si>
  <si>
    <t>'Manufacture of motor vehicles, trailers and semi-trailers' (million €, Malta, None)</t>
  </si>
  <si>
    <t>('EXIOBASE 2.2', 'Manufacture of motor vehicles, trailers and semi-trailers:IT')</t>
  </si>
  <si>
    <t>'Manufacture of motor vehicles, trailers and semi-trailers' (million €, Italy, None)</t>
  </si>
  <si>
    <t>('EXIOBASE 2.2', 'Manufacture of motor vehicles, trailers and semi-trailers:CY')</t>
  </si>
  <si>
    <t>'Manufacture of motor vehicles, trailers and semi-trailers' (million €, Cyprus, None)</t>
  </si>
  <si>
    <t>('EXIOBASE 2.2', 'Manufacture of motor vehicles, trailers and semi-trailers:FR')</t>
  </si>
  <si>
    <t>'Manufacture of motor vehicles, trailers and semi-trailers' (million €, France, None)</t>
  </si>
  <si>
    <t>('EXIOBASE 2.2', 'Manufacture of motor vehicles, trailers and semi-trailers:BR')</t>
  </si>
  <si>
    <t>'Manufacture of motor vehicles, trailers and semi-trailers' (million €, Brazil, None)</t>
  </si>
  <si>
    <t>('EXIOBASE 2.2', 'Manufacture of motor vehicles, trailers and semi-trailers:US')</t>
  </si>
  <si>
    <t>'Manufacture of motor vehicles, trailers and semi-trailers' (million €, United States, None)</t>
  </si>
  <si>
    <t>('EXIOBASE 2.2', 'Cultivation of crops nec:NL')</t>
  </si>
  <si>
    <t>'Cultivation of crops nec' (million €, Netherlands, None)</t>
  </si>
  <si>
    <t>('EXIOBASE 2.2', 'Cultivation of crops nec:ES')</t>
  </si>
  <si>
    <t>'Cultivation of crops nec' (million €, Spain, None)</t>
  </si>
  <si>
    <t>('EXIOBASE 2.2', 'Cultivation of crops nec:HU')</t>
  </si>
  <si>
    <t>'Cultivation of crops nec' (million €, Hungary, None)</t>
  </si>
  <si>
    <t>('EXIOBASE 2.2', 'Cultivation of crops nec:BG')</t>
  </si>
  <si>
    <t>'Cultivation of crops nec' (million €, Bulgaria, None)</t>
  </si>
  <si>
    <t>('EXIOBASE 2.2', 'Cultivation of crops nec:TW')</t>
  </si>
  <si>
    <t>'Cultivation of crops nec' (million €, Taiwan, None)</t>
  </si>
  <si>
    <t>('EXIOBASE 2.2', 'Cultivation of crops nec:IN')</t>
  </si>
  <si>
    <t>'Cultivation of crops nec' (million €, India, None)</t>
  </si>
  <si>
    <t>('EXIOBASE 2.2', 'Cultivation of crops nec:WM')</t>
  </si>
  <si>
    <t>'Cultivation of crops nec' (million €, RoW Middle East, None)</t>
  </si>
  <si>
    <t>('EXIOBASE 2.2', 'Cultivation of crops nec:LU')</t>
  </si>
  <si>
    <t>'Cultivation of crops nec' (million €, Luxembourg, None)</t>
  </si>
  <si>
    <t>('EXIOBASE 2.2', 'Cultivation of crops nec:IE')</t>
  </si>
  <si>
    <t>'Cultivation of crops nec' (million €, Ireland, None)</t>
  </si>
  <si>
    <t>('EXIOBASE 2.2', 'Cultivation of crops nec:WE')</t>
  </si>
  <si>
    <t>'Cultivation of crops nec' (million €, RoW Europe, None)</t>
  </si>
  <si>
    <t>('EXIOBASE 2.2', 'Cultivation of crops nec:EE')</t>
  </si>
  <si>
    <t>'Cultivation of crops nec' (million €, Estonia, None)</t>
  </si>
  <si>
    <t>('EXIOBASE 2.2', 'Cultivation of crops nec:IT')</t>
  </si>
  <si>
    <t>'Cultivation of crops nec' (million €, Italy, None)</t>
  </si>
  <si>
    <t>('EXIOBASE 2.2', 'Cultivation of crops nec:WL')</t>
  </si>
  <si>
    <t>'Cultivation of crops nec' (million €, RoW America, None)</t>
  </si>
  <si>
    <t>('EXIOBASE 2.2', 'Cultivation of crops nec:WF')</t>
  </si>
  <si>
    <t>'Cultivation of crops nec' (million €, RoW Africa, None)</t>
  </si>
  <si>
    <t>('EXIOBASE 2.2', 'Cultivation of crops nec:DE')</t>
  </si>
  <si>
    <t>'Cultivation of crops nec' (million €, Germany, None)</t>
  </si>
  <si>
    <t>('EXIOBASE 2.2', 'Cultivation of crops nec:MT')</t>
  </si>
  <si>
    <t>'Cultivation of crops nec' (million €, Malta, None)</t>
  </si>
  <si>
    <t>('EXIOBASE 2.2', 'Cultivation of crops nec:PL')</t>
  </si>
  <si>
    <t>'Cultivation of crops nec' (million €, Poland, None)</t>
  </si>
  <si>
    <t>('EXIOBASE 2.2', 'Cultivation of crops nec:SI')</t>
  </si>
  <si>
    <t>'Cultivation of crops nec' (million €, Slovenia, None)</t>
  </si>
  <si>
    <t>('EXIOBASE 2.2', 'Cultivation of crops nec:CY')</t>
  </si>
  <si>
    <t>'Cultivation of crops nec' (million €, Cyprus, None)</t>
  </si>
  <si>
    <t>('EXIOBASE 2.2', 'Cultivation of crops nec:MX')</t>
  </si>
  <si>
    <t>'Cultivation of crops nec' (million €, Mexico, None)</t>
  </si>
  <si>
    <t>('EXIOBASE 2.2', 'Cultivation of crops nec:CZ')</t>
  </si>
  <si>
    <t>'Cultivation of crops nec' (million €, Czech Republic, None)</t>
  </si>
  <si>
    <t>('EXIOBASE 2.2', 'Cultivation of crops nec:SK')</t>
  </si>
  <si>
    <t>'Cultivation of crops nec' (million €, Slovak Republic, None)</t>
  </si>
  <si>
    <t>('EXIOBASE 2.2', 'Cultivation of crops nec:PT')</t>
  </si>
  <si>
    <t>'Cultivation of crops nec' (million €, Portugal, None)</t>
  </si>
  <si>
    <t>('EXIOBASE 2.2', 'Cultivation of crops nec:CA')</t>
  </si>
  <si>
    <t>'Cultivation of crops nec' (million €, Canada, None)</t>
  </si>
  <si>
    <t>('EXIOBASE 2.2', 'Cultivation of crops nec:NO')</t>
  </si>
  <si>
    <t>'Cultivation of crops nec' (million €, Norway, None)</t>
  </si>
  <si>
    <t>('EXIOBASE 2.2', 'Cultivation of crops nec:ID')</t>
  </si>
  <si>
    <t>'Cultivation of crops nec' (million €, Indonesia, None)</t>
  </si>
  <si>
    <t>('EXIOBASE 2.2', 'Cultivation of crops nec:CH')</t>
  </si>
  <si>
    <t>'Cultivation of crops nec' (million €, Switzerland, None)</t>
  </si>
  <si>
    <t>('EXIOBASE 2.2', 'Cultivation of crops nec:JP')</t>
  </si>
  <si>
    <t>'Cultivation of crops nec' (million €, Japan, None)</t>
  </si>
  <si>
    <t>('EXIOBASE 2.2', 'Cultivation of crops nec:TR')</t>
  </si>
  <si>
    <t>'Cultivation of crops nec' (million €, Turkey, None)</t>
  </si>
  <si>
    <t>('EXIOBASE 2.2', 'Cultivation of crops nec:BE')</t>
  </si>
  <si>
    <t>'Cultivation of crops nec' (million €, Belgium, None)</t>
  </si>
  <si>
    <t>('EXIOBASE 2.2', 'Cultivation of crops nec:AT')</t>
  </si>
  <si>
    <t>'Cultivation of crops nec' (million €, Austria, None)</t>
  </si>
  <si>
    <t>('EXIOBASE 2.2', 'Cultivation of crops nec:LT')</t>
  </si>
  <si>
    <t>'Cultivation of crops nec' (million €, Lithuania, None)</t>
  </si>
  <si>
    <t>('EXIOBASE 2.2', 'Cultivation of crops nec:US')</t>
  </si>
  <si>
    <t>'Cultivation of crops nec' (million €, United States, None)</t>
  </si>
  <si>
    <t>('EXIOBASE 2.2', 'Cultivation of crops nec:LV')</t>
  </si>
  <si>
    <t>'Cultivation of crops nec' (million €, Latvia, None)</t>
  </si>
  <si>
    <t>('EXIOBASE 2.2', 'Cultivation of crops nec:FR')</t>
  </si>
  <si>
    <t>'Cultivation of crops nec' (million €, France, None)</t>
  </si>
  <si>
    <t>('EXIOBASE 2.2', 'Cultivation of crops nec:GR')</t>
  </si>
  <si>
    <t>'Cultivation of crops nec' (million €, Greece, None)</t>
  </si>
  <si>
    <t>('EXIOBASE 2.2', 'Cultivation of crops nec:DK')</t>
  </si>
  <si>
    <t>'Cultivation of crops nec' (million €, Denmark, None)</t>
  </si>
  <si>
    <t>('EXIOBASE 2.2', 'Cultivation of crops nec:RO')</t>
  </si>
  <si>
    <t>'Cultivation of crops nec' (million €, Romania, None)</t>
  </si>
  <si>
    <t>('EXIOBASE 2.2', 'Cultivation of crops nec:RU')</t>
  </si>
  <si>
    <t>'Cultivation of crops nec' (million €, Russian Federation, None)</t>
  </si>
  <si>
    <t>('EXIOBASE 2.2', 'Cultivation of crops nec:AU')</t>
  </si>
  <si>
    <t>'Cultivation of crops nec' (million €, Australia, None)</t>
  </si>
  <si>
    <t>('EXIOBASE 2.2', 'Cultivation of crops nec:BR')</t>
  </si>
  <si>
    <t>'Cultivation of crops nec' (million €, Brazil, None)</t>
  </si>
  <si>
    <t>('EXIOBASE 2.2', 'Cultivation of crops nec:KR')</t>
  </si>
  <si>
    <t>'Cultivation of crops nec' (million €, South Korea, None)</t>
  </si>
  <si>
    <t>('EXIOBASE 2.2', 'Cultivation of crops nec:CN')</t>
  </si>
  <si>
    <t>'Cultivation of crops nec' (million €, China, None)</t>
  </si>
  <si>
    <t>('EXIOBASE 2.2', 'Cultivation of crops nec:SE')</t>
  </si>
  <si>
    <t>'Cultivation of crops nec' (million €, Sweden, None)</t>
  </si>
  <si>
    <t>('EXIOBASE 2.2', 'Cultivation of crops nec:GB')</t>
  </si>
  <si>
    <t>'Cultivation of crops nec' (million €, United Kingdom, None)</t>
  </si>
  <si>
    <t>('EXIOBASE 2.2', 'Cultivation of crops nec:WA')</t>
  </si>
  <si>
    <t>'Cultivation of crops nec' (million €, RoW Asia and Pacific, None)</t>
  </si>
  <si>
    <t>('EXIOBASE 2.2', 'Cultivation of crops nec:ZA')</t>
  </si>
  <si>
    <t>'Cultivation of crops nec' (million €, South Africa, None)</t>
  </si>
  <si>
    <t>('EXIOBASE 2.2', 'Cultivation of crops nec:FI')</t>
  </si>
  <si>
    <t>'Cultivation of crops nec' (million €, Finland, None)</t>
  </si>
  <si>
    <t>('EXIOBASE 2.2', 'Processing of Food products nec:IE')</t>
  </si>
  <si>
    <t>'Processing of Food products nec' (million €, Ireland, None)</t>
  </si>
  <si>
    <t>('EXIOBASE 2.2', 'Processing of Food products nec:PT')</t>
  </si>
  <si>
    <t>'Processing of Food products nec' (million €, Portugal, None)</t>
  </si>
  <si>
    <t>('EXIOBASE 2.2', 'Processing of Food products nec:CN')</t>
  </si>
  <si>
    <t>'Processing of Food products nec' (million €, China, None)</t>
  </si>
  <si>
    <t>('EXIOBASE 2.2', 'Processing of Food products nec:DE')</t>
  </si>
  <si>
    <t>'Processing of Food products nec' (million €, Germany, None)</t>
  </si>
  <si>
    <t>('EXIOBASE 2.2', 'Processing of Food products nec:LT')</t>
  </si>
  <si>
    <t>'Processing of Food products nec' (million €, Lithuania, None)</t>
  </si>
  <si>
    <t>('EXIOBASE 2.2', 'Processing of Food products nec:FR')</t>
  </si>
  <si>
    <t>'Processing of Food products nec' (million €, France, None)</t>
  </si>
  <si>
    <t>('EXIOBASE 2.2', 'Processing of Food products nec:IN')</t>
  </si>
  <si>
    <t>'Processing of Food products nec' (million €, India, None)</t>
  </si>
  <si>
    <t>('EXIOBASE 2.2', 'Processing of Food products nec:SE')</t>
  </si>
  <si>
    <t>'Processing of Food products nec' (million €, Sweden, None)</t>
  </si>
  <si>
    <t>('EXIOBASE 2.2', 'Processing of Food products nec:BE')</t>
  </si>
  <si>
    <t>'Processing of Food products nec' (million €, Belgium, None)</t>
  </si>
  <si>
    <t>('EXIOBASE 2.2', 'Processing of Food products nec:SI')</t>
  </si>
  <si>
    <t>'Processing of Food products nec' (million €, Slovenia, None)</t>
  </si>
  <si>
    <t>('EXIOBASE 2.2', 'Processing of Food products nec:TR')</t>
  </si>
  <si>
    <t>'Processing of Food products nec' (million €, Turkey, None)</t>
  </si>
  <si>
    <t>('EXIOBASE 2.2', 'Processing of Food products nec:CY')</t>
  </si>
  <si>
    <t>'Processing of Food products nec' (million €, Cyprus, None)</t>
  </si>
  <si>
    <t>('EXIOBASE 2.2', 'Processing of Food products nec:MX')</t>
  </si>
  <si>
    <t>'Processing of Food products nec' (million €, Mexico, None)</t>
  </si>
  <si>
    <t>('EXIOBASE 2.2', 'Processing of Food products nec:CZ')</t>
  </si>
  <si>
    <t>'Processing of Food products nec' (million €, Czech Republic, None)</t>
  </si>
  <si>
    <t>('EXIOBASE 2.2', 'Processing of Food products nec:AT')</t>
  </si>
  <si>
    <t>'Processing of Food products nec' (million €, Austria, None)</t>
  </si>
  <si>
    <t>('EXIOBASE 2.2', 'Processing of Food products nec:DK')</t>
  </si>
  <si>
    <t>'Processing of Food products nec' (million €, Denmark, None)</t>
  </si>
  <si>
    <t>('EXIOBASE 2.2', 'Processing of Food products nec:WL')</t>
  </si>
  <si>
    <t>'Processing of Food products nec' (million €, RoW America, None)</t>
  </si>
  <si>
    <t>('EXIOBASE 2.2', 'Processing of Food products nec:GR')</t>
  </si>
  <si>
    <t>'Processing of Food products nec' (million €, Greece, None)</t>
  </si>
  <si>
    <t>('EXIOBASE 2.2', 'Processing of Food products nec:WE')</t>
  </si>
  <si>
    <t>'Processing of Food products nec' (million €, RoW Europe, None)</t>
  </si>
  <si>
    <t>('EXIOBASE 2.2', 'Processing of Food products nec:RO')</t>
  </si>
  <si>
    <t>'Processing of Food products nec' (million €, Romania, None)</t>
  </si>
  <si>
    <t>('EXIOBASE 2.2', 'Processing of Food products nec:CH')</t>
  </si>
  <si>
    <t>'Processing of Food products nec' (million €, Switzerland, None)</t>
  </si>
  <si>
    <t>('EXIOBASE 2.2', 'Processing of Food products nec:LV')</t>
  </si>
  <si>
    <t>'Processing of Food products nec' (million €, Latvia, None)</t>
  </si>
  <si>
    <t>('EXIOBASE 2.2', 'Processing of Food products nec:ID')</t>
  </si>
  <si>
    <t>'Processing of Food products nec' (million €, Indonesia, None)</t>
  </si>
  <si>
    <t>('EXIOBASE 2.2', 'Processing of Food products nec:WM')</t>
  </si>
  <si>
    <t>'Processing of Food products nec' (million €, RoW Middle East, None)</t>
  </si>
  <si>
    <t>('EXIOBASE 2.2', 'Processing of Food products nec:AU')</t>
  </si>
  <si>
    <t>'Processing of Food products nec' (million €, Australia, None)</t>
  </si>
  <si>
    <t>('EXIOBASE 2.2', 'Processing of Food products nec:SK')</t>
  </si>
  <si>
    <t>'Processing of Food products nec' (million €, Slovak Republic, None)</t>
  </si>
  <si>
    <t>('EXIOBASE 2.2', 'Processing of Food products nec:GB')</t>
  </si>
  <si>
    <t>'Processing of Food products nec' (million €, United Kingdom, None)</t>
  </si>
  <si>
    <t>('EXIOBASE 2.2', 'Processing of Food products nec:FI')</t>
  </si>
  <si>
    <t>'Processing of Food products nec' (million €, Finland, None)</t>
  </si>
  <si>
    <t>('EXIOBASE 2.2', 'Processing of Food products nec:NO')</t>
  </si>
  <si>
    <t>'Processing of Food products nec' (million €, Norway, None)</t>
  </si>
  <si>
    <t>('EXIOBASE 2.2', 'Processing of Food products nec:WA')</t>
  </si>
  <si>
    <t>'Processing of Food products nec' (million €, RoW Asia and Pacific, None)</t>
  </si>
  <si>
    <t>('EXIOBASE 2.2', 'Processing of Food products nec:ZA')</t>
  </si>
  <si>
    <t>'Processing of Food products nec' (million €, South Africa, None)</t>
  </si>
  <si>
    <t>('EXIOBASE 2.2', 'Processing of Food products nec:RU')</t>
  </si>
  <si>
    <t>'Processing of Food products nec' (million €, Russian Federation, None)</t>
  </si>
  <si>
    <t>('EXIOBASE 2.2', 'Processing of Food products nec:WF')</t>
  </si>
  <si>
    <t>'Processing of Food products nec' (million €, RoW Africa, None)</t>
  </si>
  <si>
    <t>('EXIOBASE 2.2', 'Processing of Food products nec:BG')</t>
  </si>
  <si>
    <t>'Processing of Food products nec' (million €, Bulgaria, None)</t>
  </si>
  <si>
    <t>('EXIOBASE 2.2', 'Processing of Food products nec:EE')</t>
  </si>
  <si>
    <t>'Processing of Food products nec' (million €, Estonia, None)</t>
  </si>
  <si>
    <t>('EXIOBASE 2.2', 'Processing of Food products nec:KR')</t>
  </si>
  <si>
    <t>'Processing of Food products nec' (million €, South Korea, None)</t>
  </si>
  <si>
    <t>('EXIOBASE 2.2', 'Processing of Food products nec:PL')</t>
  </si>
  <si>
    <t>'Processing of Food products nec' (million €, Poland, None)</t>
  </si>
  <si>
    <t>('EXIOBASE 2.2', 'Processing of Food products nec:TW')</t>
  </si>
  <si>
    <t>'Processing of Food products nec' (million €, Taiwan, None)</t>
  </si>
  <si>
    <t>('EXIOBASE 2.2', 'Processing of Food products nec:CA')</t>
  </si>
  <si>
    <t>'Processing of Food products nec' (million €, Canada, None)</t>
  </si>
  <si>
    <t>('EXIOBASE 2.2', 'Processing of Food products nec:JP')</t>
  </si>
  <si>
    <t>'Processing of Food products nec' (million €, Japan, None)</t>
  </si>
  <si>
    <t>('EXIOBASE 2.2', 'Processing of Food products nec:US')</t>
  </si>
  <si>
    <t>'Processing of Food products nec' (million €, United States, None)</t>
  </si>
  <si>
    <t>('EXIOBASE 2.2', 'Processing of Food products nec:IT')</t>
  </si>
  <si>
    <t>'Processing of Food products nec' (million €, Italy, None)</t>
  </si>
  <si>
    <t>('EXIOBASE 2.2', 'Processing of Food products nec:MT')</t>
  </si>
  <si>
    <t>'Processing of Food products nec' (million €, Malta, None)</t>
  </si>
  <si>
    <t>('EXIOBASE 2.2', 'Processing of Food products nec:ES')</t>
  </si>
  <si>
    <t>'Processing of Food products nec' (million €, Spain, None)</t>
  </si>
  <si>
    <t>('EXIOBASE 2.2', 'Processing of Food products nec:NL')</t>
  </si>
  <si>
    <t>'Processing of Food products nec' (million €, Netherlands, None)</t>
  </si>
  <si>
    <t>('EXIOBASE 2.2', 'Processing of Food products nec:BR')</t>
  </si>
  <si>
    <t>'Processing of Food products nec' (million €, Brazil, None)</t>
  </si>
  <si>
    <t>('EXIOBASE 2.2', 'Processing of Food products nec:LU')</t>
  </si>
  <si>
    <t>'Processing of Food products nec' (million €, Luxembourg, None)</t>
  </si>
  <si>
    <t>('EXIOBASE 2.2', 'Processing of Food products nec:HU')</t>
  </si>
  <si>
    <t>'Processing of Food products nec' (million €, Hungary, None)</t>
  </si>
  <si>
    <t>('EXIOBASE 2.2', 'Recreational, cultural and sporting activities:TR')</t>
  </si>
  <si>
    <t>'Recreational, cultural and sporting activities' (million €, Turkey, None)</t>
  </si>
  <si>
    <t>('EXIOBASE 2.2', 'Recreational, cultural and sporting activities:JP')</t>
  </si>
  <si>
    <t>'Recreational, cultural and sporting activities' (million €, Japan, None)</t>
  </si>
  <si>
    <t>('EXIOBASE 2.2', 'Recreational, cultural and sporting activities:FR')</t>
  </si>
  <si>
    <t>'Recreational, cultural and sporting activities' (million €, France, None)</t>
  </si>
  <si>
    <t>('EXIOBASE 2.2', 'Recreational, cultural and sporting activities:CA')</t>
  </si>
  <si>
    <t>'Recreational, cultural and sporting activities' (million €, Canada, None)</t>
  </si>
  <si>
    <t>('EXIOBASE 2.2', 'Recreational, cultural and sporting activities:SI')</t>
  </si>
  <si>
    <t>'Recreational, cultural and sporting activities' (million €, Slovenia, None)</t>
  </si>
  <si>
    <t>('EXIOBASE 2.2', 'Recreational, cultural and sporting activities:ES')</t>
  </si>
  <si>
    <t>'Recreational, cultural and sporting activities' (million €, Spain, None)</t>
  </si>
  <si>
    <t>('EXIOBASE 2.2', 'Recreational, cultural and sporting activities:LV')</t>
  </si>
  <si>
    <t>'Recreational, cultural and sporting activities' (million €, Latvia, None)</t>
  </si>
  <si>
    <t>('EXIOBASE 2.2', 'Recreational, cultural and sporting activities:LT')</t>
  </si>
  <si>
    <t>'Recreational, cultural and sporting activities' (million €, Lithuania, None)</t>
  </si>
  <si>
    <t>('EXIOBASE 2.2', 'Recreational, cultural and sporting activities:AT')</t>
  </si>
  <si>
    <t>'Recreational, cultural and sporting activities' (million €, Austria, None)</t>
  </si>
  <si>
    <t>('EXIOBASE 2.2', 'Recreational, cultural and sporting activities:CY')</t>
  </si>
  <si>
    <t>'Recreational, cultural and sporting activities' (million €, Cyprus, None)</t>
  </si>
  <si>
    <t>('EXIOBASE 2.2', 'Recreational, cultural and sporting activities:NO')</t>
  </si>
  <si>
    <t>'Recreational, cultural and sporting activities' (million €, Norway, None)</t>
  </si>
  <si>
    <t>('EXIOBASE 2.2', 'Recreational, cultural and sporting activities:ID')</t>
  </si>
  <si>
    <t>'Recreational, cultural and sporting activities' (million €, Indonesia, None)</t>
  </si>
  <si>
    <t>('EXIOBASE 2.2', 'Recreational, cultural and sporting activities:CZ')</t>
  </si>
  <si>
    <t>'Recreational, cultural and sporting activities' (million €, Czech Republic, None)</t>
  </si>
  <si>
    <t>('EXIOBASE 2.2', 'Recreational, cultural and sporting activities:RU')</t>
  </si>
  <si>
    <t>'Recreational, cultural and sporting activities' (million €, Russian Federation, None)</t>
  </si>
  <si>
    <t>('EXIOBASE 2.2', 'Recreational, cultural and sporting activities:PL')</t>
  </si>
  <si>
    <t>'Recreational, cultural and sporting activities' (million €, Poland, None)</t>
  </si>
  <si>
    <t>('EXIOBASE 2.2', 'Recreational, cultural and sporting activities:GB')</t>
  </si>
  <si>
    <t>'Recreational, cultural and sporting activities' (million €, United Kingdom, None)</t>
  </si>
  <si>
    <t>('EXIOBASE 2.2', 'Recreational, cultural and sporting activities:NL')</t>
  </si>
  <si>
    <t>'Recreational, cultural and sporting activities' (million €, Netherlands, None)</t>
  </si>
  <si>
    <t>('EXIOBASE 2.2', 'Recreational, cultural and sporting activities:BE')</t>
  </si>
  <si>
    <t>'Recreational, cultural and sporting activities' (million €, Belgium, None)</t>
  </si>
  <si>
    <t>('EXIOBASE 2.2', 'Recreational, cultural and sporting activities:AU')</t>
  </si>
  <si>
    <t>'Recreational, cultural and sporting activities' (million €, Australia, None)</t>
  </si>
  <si>
    <t>('EXIOBASE 2.2', 'Recreational, cultural and sporting activities:KR')</t>
  </si>
  <si>
    <t>'Recreational, cultural and sporting activities' (million €, South Korea, None)</t>
  </si>
  <si>
    <t>('EXIOBASE 2.2', 'Recreational, cultural and sporting activities:ZA')</t>
  </si>
  <si>
    <t>'Recreational, cultural and sporting activities' (million €, South Africa, None)</t>
  </si>
  <si>
    <t>('EXIOBASE 2.2', 'Recreational, cultural and sporting activities:BR')</t>
  </si>
  <si>
    <t>'Recreational, cultural and sporting activities' (million €, Brazil, None)</t>
  </si>
  <si>
    <t>('EXIOBASE 2.2', 'Recreational, cultural and sporting activities:WF')</t>
  </si>
  <si>
    <t>'Recreational, cultural and sporting activities' (million €, RoW Africa, None)</t>
  </si>
  <si>
    <t>('EXIOBASE 2.2', 'Recreational, cultural and sporting activities:DE')</t>
  </si>
  <si>
    <t>'Recreational, cultural and sporting activities' (million €, Germany, None)</t>
  </si>
  <si>
    <t>('EXIOBASE 2.2', 'Recreational, cultural and sporting activities:DK')</t>
  </si>
  <si>
    <t>'Recreational, cultural and sporting activities' (million €, Denmark, None)</t>
  </si>
  <si>
    <t>('EXIOBASE 2.2', 'Recreational, cultural and sporting activities:WA')</t>
  </si>
  <si>
    <t>'Recreational, cultural and sporting activities' (million €, RoW Asia and Pacific, None)</t>
  </si>
  <si>
    <t>('EXIOBASE 2.2', 'Recreational, cultural and sporting activities:CN')</t>
  </si>
  <si>
    <t>'Recreational, cultural and sporting activities' (million €, China, None)</t>
  </si>
  <si>
    <t>('EXIOBASE 2.2', 'Recreational, cultural and sporting activities:WM')</t>
  </si>
  <si>
    <t>'Recreational, cultural and sporting activities' (million €, RoW Middle East, None)</t>
  </si>
  <si>
    <t>('EXIOBASE 2.2', 'Recreational, cultural and sporting activities:PT')</t>
  </si>
  <si>
    <t>'Recreational, cultural and sporting activities' (million €, Portugal, None)</t>
  </si>
  <si>
    <t>('EXIOBASE 2.2', 'Recreational, cultural and sporting activities:WE')</t>
  </si>
  <si>
    <t>'Recreational, cultural and sporting activities' (million €, RoW Europe, None)</t>
  </si>
  <si>
    <t>('EXIOBASE 2.2', 'Recreational, cultural and sporting activities:CH')</t>
  </si>
  <si>
    <t>'Recreational, cultural and sporting activities' (million €, Switzerland, None)</t>
  </si>
  <si>
    <t>('EXIOBASE 2.2', 'Recreational, cultural and sporting activities:TW')</t>
  </si>
  <si>
    <t>'Recreational, cultural and sporting activities' (million €, Taiwan, None)</t>
  </si>
  <si>
    <t>('EXIOBASE 2.2', 'Recreational, cultural and sporting activities:MT')</t>
  </si>
  <si>
    <t>'Recreational, cultural and sporting activities' (million €, Malta, None)</t>
  </si>
  <si>
    <t>('EXIOBASE 2.2', 'Recreational, cultural and sporting activities:HU')</t>
  </si>
  <si>
    <t>'Recreational, cultural and sporting activities' (million €, Hungary, None)</t>
  </si>
  <si>
    <t>('EXIOBASE 2.2', 'Recreational, cultural and sporting activities:LU')</t>
  </si>
  <si>
    <t>'Recreational, cultural and sporting activities' (million €, Luxembourg, None)</t>
  </si>
  <si>
    <t>('EXIOBASE 2.2', 'Recreational, cultural and sporting activities:SK')</t>
  </si>
  <si>
    <t>'Recreational, cultural and sporting activities' (million €, Slovak Republic, None)</t>
  </si>
  <si>
    <t>('EXIOBASE 2.2', 'Recreational, cultural and sporting activities:FI')</t>
  </si>
  <si>
    <t>'Recreational, cultural and sporting activities' (million €, Finland, None)</t>
  </si>
  <si>
    <t>('EXIOBASE 2.2', 'Recreational, cultural and sporting activities:IT')</t>
  </si>
  <si>
    <t>'Recreational, cultural and sporting activities' (million €, Italy, None)</t>
  </si>
  <si>
    <t>('EXIOBASE 2.2', 'Recreational, cultural and sporting activities:SE')</t>
  </si>
  <si>
    <t>'Recreational, cultural and sporting activities' (million €, Sweden, None)</t>
  </si>
  <si>
    <t>('EXIOBASE 2.2', 'Recreational, cultural and sporting activities:US')</t>
  </si>
  <si>
    <t>'Recreational, cultural and sporting activities' (million €, United States, None)</t>
  </si>
  <si>
    <t>('EXIOBASE 2.2', 'Recreational, cultural and sporting activities:GR')</t>
  </si>
  <si>
    <t>'Recreational, cultural and sporting activities' (million €, Greece, None)</t>
  </si>
  <si>
    <t>('EXIOBASE 2.2', 'Recreational, cultural and sporting activities:BG')</t>
  </si>
  <si>
    <t>'Recreational, cultural and sporting activities' (million €, Bulgaria, None)</t>
  </si>
  <si>
    <t>('EXIOBASE 2.2', 'Recreational, cultural and sporting activities:WL')</t>
  </si>
  <si>
    <t>'Recreational, cultural and sporting activities' (million €, RoW America, None)</t>
  </si>
  <si>
    <t>('EXIOBASE 2.2', 'Recreational, cultural and sporting activities:MX')</t>
  </si>
  <si>
    <t>'Recreational, cultural and sporting activities' (million €, Mexico, None)</t>
  </si>
  <si>
    <t>('EXIOBASE 2.2', 'Recreational, cultural and sporting activities:EE')</t>
  </si>
  <si>
    <t>'Recreational, cultural and sporting activities' (million €, Estonia, None)</t>
  </si>
  <si>
    <t>('EXIOBASE 2.2', 'Activities of membership organisation n.e.c.:BG')</t>
  </si>
  <si>
    <t>'Activities of membership organisation n.e.c.' (million €, Bulgaria, None)</t>
  </si>
  <si>
    <t>('EXIOBASE 2.2', 'Activities of membership organisation n.e.c.:DK')</t>
  </si>
  <si>
    <t>'Activities of membership organisation n.e.c.' (million €, Denmark, None)</t>
  </si>
  <si>
    <t>('EXIOBASE 2.2', 'Activities of membership organisation n.e.c.:WA')</t>
  </si>
  <si>
    <t>'Activities of membership organisation n.e.c.' (million €, RoW Asia and Pacific, None)</t>
  </si>
  <si>
    <t>('EXIOBASE 2.2', 'Activities of membership organisation n.e.c.:WF')</t>
  </si>
  <si>
    <t>'Activities of membership organisation n.e.c.' (million €, RoW Africa, None)</t>
  </si>
  <si>
    <t>('EXIOBASE 2.2', 'Activities of membership organisation n.e.c.:CZ')</t>
  </si>
  <si>
    <t>'Activities of membership organisation n.e.c.' (million €, Czech Republic, None)</t>
  </si>
  <si>
    <t>('EXIOBASE 2.2', 'Activities of membership organisation n.e.c.:WM')</t>
  </si>
  <si>
    <t>'Activities of membership organisation n.e.c.' (million €, RoW Middle East, None)</t>
  </si>
  <si>
    <t>('EXIOBASE 2.2', 'Activities of membership organisation n.e.c.:CY')</t>
  </si>
  <si>
    <t>'Activities of membership organisation n.e.c.' (million €, Cyprus, None)</t>
  </si>
  <si>
    <t>('EXIOBASE 2.2', 'Activities of membership organisation n.e.c.:RU')</t>
  </si>
  <si>
    <t>'Activities of membership organisation n.e.c.' (million €, Russian Federation, None)</t>
  </si>
  <si>
    <t>('EXIOBASE 2.2', 'Activities of membership organisation n.e.c.:LU')</t>
  </si>
  <si>
    <t>'Activities of membership organisation n.e.c.' (million €, Luxembourg, None)</t>
  </si>
  <si>
    <t>('EXIOBASE 2.2', 'Activities of membership organisation n.e.c.:SI')</t>
  </si>
  <si>
    <t>'Activities of membership organisation n.e.c.' (million €, Slovenia, None)</t>
  </si>
  <si>
    <t>('EXIOBASE 2.2', 'Activities of membership organisation n.e.c.:LV')</t>
  </si>
  <si>
    <t>'Activities of membership organisation n.e.c.' (million €, Latvia, None)</t>
  </si>
  <si>
    <t>('EXIOBASE 2.2', 'Activities of membership organisation n.e.c.:PT')</t>
  </si>
  <si>
    <t>'Activities of membership organisation n.e.c.' (million €, Portugal, None)</t>
  </si>
  <si>
    <t>('EXIOBASE 2.2', 'Activities of membership organisation n.e.c.:BE')</t>
  </si>
  <si>
    <t>'Activities of membership organisation n.e.c.' (million €, Belgium, None)</t>
  </si>
  <si>
    <t>('EXIOBASE 2.2', 'Activities of membership organisation n.e.c.:HU')</t>
  </si>
  <si>
    <t>'Activities of membership organisation n.e.c.' (million €, Hungary, None)</t>
  </si>
  <si>
    <t>('EXIOBASE 2.2', 'Activities of membership organisation n.e.c.:JP')</t>
  </si>
  <si>
    <t>'Activities of membership organisation n.e.c.' (million €, Japan, None)</t>
  </si>
  <si>
    <t>('EXIOBASE 2.2', 'Activities of membership organisation n.e.c.:BR')</t>
  </si>
  <si>
    <t>'Activities of membership organisation n.e.c.' (million €, Brazil, None)</t>
  </si>
  <si>
    <t>('EXIOBASE 2.2', 'Activities of membership organisation n.e.c.:GB')</t>
  </si>
  <si>
    <t>'Activities of membership organisation n.e.c.' (million €, United Kingdom, None)</t>
  </si>
  <si>
    <t>('EXIOBASE 2.2', 'Activities of membership organisation n.e.c.:FR')</t>
  </si>
  <si>
    <t>'Activities of membership organisation n.e.c.' (million €, France, None)</t>
  </si>
  <si>
    <t>('EXIOBASE 2.2', 'Activities of membership organisation n.e.c.:MT')</t>
  </si>
  <si>
    <t>'Activities of membership organisation n.e.c.' (million €, Malta, None)</t>
  </si>
  <si>
    <t>('EXIOBASE 2.2', 'Activities of membership organisation n.e.c.:CN')</t>
  </si>
  <si>
    <t>'Activities of membership organisation n.e.c.' (million €, China, None)</t>
  </si>
  <si>
    <t>('EXIOBASE 2.2', 'Activities of membership organisation n.e.c.:AT')</t>
  </si>
  <si>
    <t>'Activities of membership organisation n.e.c.' (million €, Austria, None)</t>
  </si>
  <si>
    <t>('EXIOBASE 2.2', 'Activities of membership organisation n.e.c.:CA')</t>
  </si>
  <si>
    <t>'Activities of membership organisation n.e.c.' (million €, Canada, None)</t>
  </si>
  <si>
    <t>('EXIOBASE 2.2', 'Activities of membership organisation n.e.c.:SK')</t>
  </si>
  <si>
    <t>'Activities of membership organisation n.e.c.' (million €, Slovak Republic, None)</t>
  </si>
  <si>
    <t>('EXIOBASE 2.2', 'Activities of membership organisation n.e.c.:NL')</t>
  </si>
  <si>
    <t>'Activities of membership organisation n.e.c.' (million €, Netherlands, None)</t>
  </si>
  <si>
    <t>('EXIOBASE 2.2', 'Activities of membership organisation n.e.c.:ID')</t>
  </si>
  <si>
    <t>'Activities of membership organisation n.e.c.' (million €, Indonesia, None)</t>
  </si>
  <si>
    <t>('EXIOBASE 2.2', 'Activities of membership organisation n.e.c.:SE')</t>
  </si>
  <si>
    <t>'Activities of membership organisation n.e.c.' (million €, Sweden, None)</t>
  </si>
  <si>
    <t>('EXIOBASE 2.2', 'Activities of membership organisation n.e.c.:EE')</t>
  </si>
  <si>
    <t>'Activities of membership organisation n.e.c.' (million €, Estonia, None)</t>
  </si>
  <si>
    <t>('EXIOBASE 2.2', 'Activities of membership organisation n.e.c.:PL')</t>
  </si>
  <si>
    <t>'Activities of membership organisation n.e.c.' (million €, Poland, None)</t>
  </si>
  <si>
    <t>('EXIOBASE 2.2', 'Activities of membership organisation n.e.c.:TR')</t>
  </si>
  <si>
    <t>'Activities of membership organisation n.e.c.' (million €, Turkey, None)</t>
  </si>
  <si>
    <t>('EXIOBASE 2.2', 'Activities of membership organisation n.e.c.:ES')</t>
  </si>
  <si>
    <t>'Activities of membership organisation n.e.c.' (million €, Spain, None)</t>
  </si>
  <si>
    <t>('EXIOBASE 2.2', 'Activities of membership organisation n.e.c.:MX')</t>
  </si>
  <si>
    <t>'Activities of membership organisation n.e.c.' (million €, Mexico, None)</t>
  </si>
  <si>
    <t>('EXIOBASE 2.2', 'Activities of membership organisation n.e.c.:FI')</t>
  </si>
  <si>
    <t>'Activities of membership organisation n.e.c.' (million €, Finland, None)</t>
  </si>
  <si>
    <t>('EXIOBASE 2.2', 'Activities of membership organisation n.e.c.:ZA')</t>
  </si>
  <si>
    <t>'Activities of membership organisation n.e.c.' (million €, South Africa, None)</t>
  </si>
  <si>
    <t>('EXIOBASE 2.2', 'Activities of membership organisation n.e.c.:CH')</t>
  </si>
  <si>
    <t>'Activities of membership organisation n.e.c.' (million €, Switzerland, None)</t>
  </si>
  <si>
    <t>('EXIOBASE 2.2', 'Activities of membership organisation n.e.c.:WL')</t>
  </si>
  <si>
    <t>'Activities of membership organisation n.e.c.' (million €, RoW America, None)</t>
  </si>
  <si>
    <t>('EXIOBASE 2.2', 'Activities of membership organisation n.e.c.:WE')</t>
  </si>
  <si>
    <t>'Activities of membership organisation n.e.c.' (million €, RoW Europe, None)</t>
  </si>
  <si>
    <t>('ecoinvent 3.3 cutoff', '750f5290c672c083110fcf05c2b9f84a')</t>
  </si>
  <si>
    <t>'paper production, newsprint, recycled' (kilogram, CH, None)</t>
  </si>
  <si>
    <t>('ecoinvent 3.3 cutoff', 'cf2604b150d1e3ee82f6c507ac5187df')</t>
  </si>
  <si>
    <t>'market for transport, freight train' (ton kilometer, CH, None)</t>
  </si>
  <si>
    <t>('EXIOBASE 2.2', 'Supporting and auxiliary transport activities; activities of travel agencies:TR')</t>
  </si>
  <si>
    <t>'Supporting and auxiliary transport activities; activities of travel agencies' (million €, Turkey, None)</t>
  </si>
  <si>
    <t>('EXIOBASE 2.2', 'Supporting and auxiliary transport activities; activities of travel agencies:WE')</t>
  </si>
  <si>
    <t>'Supporting and auxiliary transport activities; activities of travel agencies' (million €, RoW Europe, None)</t>
  </si>
  <si>
    <t>('EXIOBASE 2.2', 'Supporting and auxiliary transport activities; activities of travel agencies:ID')</t>
  </si>
  <si>
    <t>'Supporting and auxiliary transport activities; activities of travel agencies' (million €, Indonesia, None)</t>
  </si>
  <si>
    <t>('EXIOBASE 2.2', 'Supporting and auxiliary transport activities; activities of travel agencies:LU')</t>
  </si>
  <si>
    <t>'Supporting and auxiliary transport activities; activities of travel agencies' (million €, Luxembourg, None)</t>
  </si>
  <si>
    <t>('EXIOBASE 2.2', 'Supporting and auxiliary transport activities; activities of travel agencies:LV')</t>
  </si>
  <si>
    <t>'Supporting and auxiliary transport activities; activities of travel agencies' (million €, Latvia, None)</t>
  </si>
  <si>
    <t>('EXIOBASE 2.2', 'Supporting and auxiliary transport activities; activities of travel agencies:RU')</t>
  </si>
  <si>
    <t>'Supporting and auxiliary transport activities; activities of travel agencies' (million €, Russian Federation, None)</t>
  </si>
  <si>
    <t>('EXIOBASE 2.2', 'Supporting and auxiliary transport activities; activities of travel agencies:WA')</t>
  </si>
  <si>
    <t>'Supporting and auxiliary transport activities; activities of travel agencies' (million €, RoW Asia and Pacific, None)</t>
  </si>
  <si>
    <t>('EXIOBASE 2.2', 'Supporting and auxiliary transport activities; activities of travel agencies:IT')</t>
  </si>
  <si>
    <t>'Supporting and auxiliary transport activities; activities of travel agencies' (million €, Italy, None)</t>
  </si>
  <si>
    <t>('EXIOBASE 2.2', 'Supporting and auxiliary transport activities; activities of travel agencies:NO')</t>
  </si>
  <si>
    <t>'Supporting and auxiliary transport activities; activities of travel agencies' (million €, Norway, None)</t>
  </si>
  <si>
    <t>('EXIOBASE 2.2', 'Supporting and auxiliary transport activities; activities of travel agencies:ZA')</t>
  </si>
  <si>
    <t>'Supporting and auxiliary transport activities; activities of travel agencies' (million €, South Africa, None)</t>
  </si>
  <si>
    <t>('EXIOBASE 2.2', 'Supporting and auxiliary transport activities; activities of travel agencies:PT')</t>
  </si>
  <si>
    <t>'Supporting and auxiliary transport activities; activities of travel agencies' (million €, Portugal, None)</t>
  </si>
  <si>
    <t>('EXIOBASE 2.2', 'Supporting and auxiliary transport activities; activities of travel agencies:WF')</t>
  </si>
  <si>
    <t>'Supporting and auxiliary transport activities; activities of travel agencies' (million €, RoW Africa, None)</t>
  </si>
  <si>
    <t>('EXIOBASE 2.2', 'Supporting and auxiliary transport activities; activities of travel agencies:IE')</t>
  </si>
  <si>
    <t>'Supporting and auxiliary transport activities; activities of travel agencies' (million €, Ireland, None)</t>
  </si>
  <si>
    <t>('EXIOBASE 2.2', 'Supporting and auxiliary transport activities; activities of travel agencies:PL')</t>
  </si>
  <si>
    <t>'Supporting and auxiliary transport activities; activities of travel agencies' (million €, Poland, None)</t>
  </si>
  <si>
    <t>('EXIOBASE 2.2', 'Supporting and auxiliary transport activities; activities of travel agencies:AT')</t>
  </si>
  <si>
    <t>'Supporting and auxiliary transport activities; activities of travel agencies' (million €, Austria, None)</t>
  </si>
  <si>
    <t>('EXIOBASE 2.2', 'Supporting and auxiliary transport activities; activities of travel agencies:SK')</t>
  </si>
  <si>
    <t>'Supporting and auxiliary transport activities; activities of travel agencies' (million €, Slovak Republic, None)</t>
  </si>
  <si>
    <t>('EXIOBASE 2.2', 'Supporting and auxiliary transport activities; activities of travel agencies:CZ')</t>
  </si>
  <si>
    <t>'Supporting and auxiliary transport activities; activities of travel agencies' (million €, Czech Republic, None)</t>
  </si>
  <si>
    <t>('EXIOBASE 2.2', 'Supporting and auxiliary transport activities; activities of travel agencies:CH')</t>
  </si>
  <si>
    <t>'Supporting and auxiliary transport activities; activities of travel agencies' (million €, Switzerland, None)</t>
  </si>
  <si>
    <t>('EXIOBASE 2.2', 'Supporting and auxiliary transport activities; activities of travel agencies:MT')</t>
  </si>
  <si>
    <t>'Supporting and auxiliary transport activities; activities of travel agencies' (million €, Malta, None)</t>
  </si>
  <si>
    <t>('EXIOBASE 2.2', 'Supporting and auxiliary transport activities; activities of travel agencies:GR')</t>
  </si>
  <si>
    <t>'Supporting and auxiliary transport activities; activities of travel agencies' (million €, Greece, None)</t>
  </si>
  <si>
    <t>('EXIOBASE 2.2', 'Supporting and auxiliary transport activities; activities of travel agencies:LT')</t>
  </si>
  <si>
    <t>'Supporting and auxiliary transport activities; activities of travel agencies' (million €, Lithuania, None)</t>
  </si>
  <si>
    <t>('EXIOBASE 2.2', 'Supporting and auxiliary transport activities; activities of travel agencies:GB')</t>
  </si>
  <si>
    <t>'Supporting and auxiliary transport activities; activities of travel agencies' (million €, United Kingdom, None)</t>
  </si>
  <si>
    <t>('EXIOBASE 2.2', 'Supporting and auxiliary transport activities; activities of travel agencies:MX')</t>
  </si>
  <si>
    <t>'Supporting and auxiliary transport activities; activities of travel agencies' (million €, Mexico, None)</t>
  </si>
  <si>
    <t>('EXIOBASE 2.2', 'Supporting and auxiliary transport activities; activities of travel agencies:CY')</t>
  </si>
  <si>
    <t>'Supporting and auxiliary transport activities; activities of travel agencies' (million €, Cyprus, None)</t>
  </si>
  <si>
    <t>('EXIOBASE 2.2', 'Supporting and auxiliary transport activities; activities of travel agencies:SE')</t>
  </si>
  <si>
    <t>'Supporting and auxiliary transport activities; activities of travel agencies' (million €, Sweden, None)</t>
  </si>
  <si>
    <t>('EXIOBASE 2.2', 'Supporting and auxiliary transport activities; activities of travel agencies:FI')</t>
  </si>
  <si>
    <t>'Supporting and auxiliary transport activities; activities of travel agencies' (million €, Finland, None)</t>
  </si>
  <si>
    <t>('EXIOBASE 2.2', 'Supporting and auxiliary transport activities; activities of travel agencies:IN')</t>
  </si>
  <si>
    <t>'Supporting and auxiliary transport activities; activities of travel agencies' (million €, India, None)</t>
  </si>
  <si>
    <t>('EXIOBASE 2.2', 'Supporting and auxiliary transport activities; activities of travel agencies:HU')</t>
  </si>
  <si>
    <t>'Supporting and auxiliary transport activities; activities of travel agencies' (million €, Hungary, None)</t>
  </si>
  <si>
    <t>('EXIOBASE 2.2', 'Supporting and auxiliary transport activities; activities of travel agencies:JP')</t>
  </si>
  <si>
    <t>'Supporting and auxiliary transport activities; activities of travel agencies' (million €, Japan, None)</t>
  </si>
  <si>
    <t>('EXIOBASE 2.2', 'Supporting and auxiliary transport activities; activities of travel agencies:WL')</t>
  </si>
  <si>
    <t>'Supporting and auxiliary transport activities; activities of travel agencies' (million €, RoW America, None)</t>
  </si>
  <si>
    <t>('EXIOBASE 2.2', 'Supporting and auxiliary transport activities; activities of travel agencies:US')</t>
  </si>
  <si>
    <t>'Supporting and auxiliary transport activities; activities of travel agencies' (million €, United States, None)</t>
  </si>
  <si>
    <t>('EXIOBASE 2.2', 'Supporting and auxiliary transport activities; activities of travel agencies:NL')</t>
  </si>
  <si>
    <t>'Supporting and auxiliary transport activities; activities of travel agencies' (million €, Netherlands, None)</t>
  </si>
  <si>
    <t>('EXIOBASE 2.2', 'Supporting and auxiliary transport activities; activities of travel agencies:EE')</t>
  </si>
  <si>
    <t>'Supporting and auxiliary transport activities; activities of travel agencies' (million €, Estonia, None)</t>
  </si>
  <si>
    <t>('EXIOBASE 2.2', 'Supporting and auxiliary transport activities; activities of travel agencies:FR')</t>
  </si>
  <si>
    <t>'Supporting and auxiliary transport activities; activities of travel agencies' (million €, France, None)</t>
  </si>
  <si>
    <t>('EXIOBASE 2.2', 'Supporting and auxiliary transport activities; activities of travel agencies:SI')</t>
  </si>
  <si>
    <t>'Supporting and auxiliary transport activities; activities of travel agencies' (million €, Slovenia, None)</t>
  </si>
  <si>
    <t>('EXIOBASE 2.2', 'Supporting and auxiliary transport activities; activities of travel agencies:DK')</t>
  </si>
  <si>
    <t>'Supporting and auxiliary transport activities; activities of travel agencies' (million €, Denmark, None)</t>
  </si>
  <si>
    <t>('EXIOBASE 2.2', 'Supporting and auxiliary transport activities; activities of travel agencies:RO')</t>
  </si>
  <si>
    <t>'Supporting and auxiliary transport activities; activities of travel agencies' (million €, Romania, None)</t>
  </si>
  <si>
    <t>('EXIOBASE 2.2', 'Supporting and auxiliary transport activities; activities of travel agencies:CA')</t>
  </si>
  <si>
    <t>'Supporting and auxiliary transport activities; activities of travel agencies' (million €, Canada, None)</t>
  </si>
  <si>
    <t>('EXIOBASE 2.2', 'Supporting and auxiliary transport activities; activities of travel agencies:AU')</t>
  </si>
  <si>
    <t>'Supporting and auxiliary transport activities; activities of travel agencies' (million €, Australia, None)</t>
  </si>
  <si>
    <t>('EXIOBASE 2.2', 'Supporting and auxiliary transport activities; activities of travel agencies:WM')</t>
  </si>
  <si>
    <t>'Supporting and auxiliary transport activities; activities of travel agencies' (million €, RoW Middle East, None)</t>
  </si>
  <si>
    <t>('EXIOBASE 2.2', 'Supporting and auxiliary transport activities; activities of travel agencies:BR')</t>
  </si>
  <si>
    <t>'Supporting and auxiliary transport activities; activities of travel agencies' (million €, Brazil, None)</t>
  </si>
  <si>
    <t>('EXIOBASE 2.2', 'Supporting and auxiliary transport activities; activities of travel agencies:BG')</t>
  </si>
  <si>
    <t>'Supporting and auxiliary transport activities; activities of travel agencies' (million €, Bulgaria, None)</t>
  </si>
  <si>
    <t>('EXIOBASE 2.2', 'Supporting and auxiliary transport activities; activities of travel agencies:TW')</t>
  </si>
  <si>
    <t>'Supporting and auxiliary transport activities; activities of travel agencies' (million €, Taiwan, None)</t>
  </si>
  <si>
    <t>('EXIOBASE 2.2', 'Supporting and auxiliary transport activities; activities of travel agencies:ES')</t>
  </si>
  <si>
    <t>'Supporting and auxiliary transport activities; activities of travel agencies' (million €, Spain, None)</t>
  </si>
  <si>
    <t>('EXIOBASE 2.2', 'Supporting and auxiliary transport activities; activities of travel agencies:DE')</t>
  </si>
  <si>
    <t>'Supporting and auxiliary transport activities; activities of travel agencies' (million €, Germany, None)</t>
  </si>
  <si>
    <t>('EXIOBASE 2.2', 'Supporting and auxiliary transport activities; activities of travel agencies:BE')</t>
  </si>
  <si>
    <t>'Supporting and auxiliary transport activities; activities of travel agencies' (million €, Belgium, None)</t>
  </si>
  <si>
    <t>('EXIOBASE 2.2', 'Education:DE')</t>
  </si>
  <si>
    <t>'Education' (million €, Germany, None)</t>
  </si>
  <si>
    <t>('EXIOBASE 2.2', 'Education:CH')</t>
  </si>
  <si>
    <t>'Education' (million €, Switzerland, None)</t>
  </si>
  <si>
    <t>('EXIOBASE 2.2', 'Education:LU')</t>
  </si>
  <si>
    <t>'Education' (million €, Luxembourg, None)</t>
  </si>
  <si>
    <t>('EXIOBASE 2.2', 'Education:EE')</t>
  </si>
  <si>
    <t>'Education' (million €, Estonia, None)</t>
  </si>
  <si>
    <t>('EXIOBASE 2.2', 'Education:PT')</t>
  </si>
  <si>
    <t>'Education' (million €, Portugal, None)</t>
  </si>
  <si>
    <t>('EXIOBASE 2.2', 'Education:SI')</t>
  </si>
  <si>
    <t>'Education' (million €, Slovenia, None)</t>
  </si>
  <si>
    <t>('EXIOBASE 2.2', 'Education:TR')</t>
  </si>
  <si>
    <t>'Education' (million €, Turkey, None)</t>
  </si>
  <si>
    <t>('EXIOBASE 2.2', 'Education:IT')</t>
  </si>
  <si>
    <t>'Education' (million €, Italy, None)</t>
  </si>
  <si>
    <t>('EXIOBASE 2.2', 'Education:ES')</t>
  </si>
  <si>
    <t>'Education' (million €, Spain, None)</t>
  </si>
  <si>
    <t>('EXIOBASE 2.2', 'Education:NL')</t>
  </si>
  <si>
    <t>'Education' (million €, Netherlands, None)</t>
  </si>
  <si>
    <t>('EXIOBASE 2.2', 'Education:BE')</t>
  </si>
  <si>
    <t>'Education' (million €, Belgium, None)</t>
  </si>
  <si>
    <t>('EXIOBASE 2.2', 'Education:MT')</t>
  </si>
  <si>
    <t>'Education' (million €, Malta, None)</t>
  </si>
  <si>
    <t>('EXIOBASE 2.2', 'Education:FR')</t>
  </si>
  <si>
    <t>'Education' (million €, France, None)</t>
  </si>
  <si>
    <t>('EXIOBASE 2.2', 'Education:MX')</t>
  </si>
  <si>
    <t>'Education' (million €, Mexico, None)</t>
  </si>
  <si>
    <t>('EXIOBASE 2.2', 'Education:WL')</t>
  </si>
  <si>
    <t>'Education' (million €, RoW America, None)</t>
  </si>
  <si>
    <t>('EXIOBASE 2.2', 'Education:SK')</t>
  </si>
  <si>
    <t>'Education' (million €, Slovak Republic, None)</t>
  </si>
  <si>
    <t>('EXIOBASE 2.2', 'Education:BG')</t>
  </si>
  <si>
    <t>'Education' (million €, Bulgaria, None)</t>
  </si>
  <si>
    <t>('EXIOBASE 2.2', 'Education:ZA')</t>
  </si>
  <si>
    <t>'Education' (million €, South Africa, None)</t>
  </si>
  <si>
    <t>('EXIOBASE 2.2', 'Education:LT')</t>
  </si>
  <si>
    <t>'Education' (million €, Lithuania, None)</t>
  </si>
  <si>
    <t>('EXIOBASE 2.2', 'Education:PL')</t>
  </si>
  <si>
    <t>'Education' (million €, Poland, None)</t>
  </si>
  <si>
    <t>('EXIOBASE 2.2', 'Education:AT')</t>
  </si>
  <si>
    <t>'Education' (million €, Austria, None)</t>
  </si>
  <si>
    <t>('EXIOBASE 2.2', 'Education:HU')</t>
  </si>
  <si>
    <t>'Education' (million €, Hungary, None)</t>
  </si>
  <si>
    <t>('EXIOBASE 2.2', 'Education:LV')</t>
  </si>
  <si>
    <t>'Education' (million €, Latvia, None)</t>
  </si>
  <si>
    <t>('EXIOBASE 2.2', 'Education:WM')</t>
  </si>
  <si>
    <t>'Education' (million €, RoW Middle East, None)</t>
  </si>
  <si>
    <t>('EXIOBASE 2.2', 'Education:WF')</t>
  </si>
  <si>
    <t>'Education' (million €, RoW Africa, None)</t>
  </si>
  <si>
    <t>('EXIOBASE 2.2', 'Education:CZ')</t>
  </si>
  <si>
    <t>'Education' (million €, Czech Republic, None)</t>
  </si>
  <si>
    <t>('EXIOBASE 2.2', 'Education:GB')</t>
  </si>
  <si>
    <t>'Education' (million €, United Kingdom, None)</t>
  </si>
  <si>
    <t>('EXIOBASE 2.2', 'Education:SE')</t>
  </si>
  <si>
    <t>'Education' (million €, Sweden, None)</t>
  </si>
  <si>
    <t>('EXIOBASE 2.2', 'Education:WA')</t>
  </si>
  <si>
    <t>'Education' (million €, RoW Asia and Pacific, None)</t>
  </si>
  <si>
    <t>('EXIOBASE 2.2', 'Education:BR')</t>
  </si>
  <si>
    <t>'Education' (million €, Brazil, None)</t>
  </si>
  <si>
    <t>('EXIOBASE 2.2', 'Education:NO')</t>
  </si>
  <si>
    <t>'Education' (million €, Norway, None)</t>
  </si>
  <si>
    <t>('EXIOBASE 2.2', 'Education:CA')</t>
  </si>
  <si>
    <t>'Education' (million €, Canada, None)</t>
  </si>
  <si>
    <t>('EXIOBASE 2.2', 'Education:WE')</t>
  </si>
  <si>
    <t>'Education' (million €, RoW Europe, None)</t>
  </si>
  <si>
    <t>'Paper' (million €, Turkey, None)</t>
  </si>
  <si>
    <t>('ecoinvent 3.3 cutoff', '763ffd1dc73779bbecd8746dae37ecdb')</t>
  </si>
  <si>
    <t>'market for soap' (kilogram, GLO, None)</t>
  </si>
  <si>
    <t>('EXIOBASE 2.2', 'Other service activities:LU')</t>
  </si>
  <si>
    <t>'Other service activities' (million €, Luxembourg, None)</t>
  </si>
  <si>
    <t>('EXIOBASE 2.2', 'Other service activities:WF')</t>
  </si>
  <si>
    <t>'Other service activities' (million €, RoW Africa, None)</t>
  </si>
  <si>
    <t>('EXIOBASE 2.2', 'Other service activities:IT')</t>
  </si>
  <si>
    <t>'Other service activities' (million €, Italy, None)</t>
  </si>
  <si>
    <t>('EXIOBASE 2.2', 'Other service activities:SK')</t>
  </si>
  <si>
    <t>'Other service activities' (million €, Slovak Republic, None)</t>
  </si>
  <si>
    <t>('EXIOBASE 2.2', 'Other service activities:AT')</t>
  </si>
  <si>
    <t>'Other service activities' (million €, Austria, None)</t>
  </si>
  <si>
    <t>('EXIOBASE 2.2', 'Other service activities:SI')</t>
  </si>
  <si>
    <t>'Other service activities' (million €, Slovenia, None)</t>
  </si>
  <si>
    <t>('EXIOBASE 2.2', 'Other service activities:WE')</t>
  </si>
  <si>
    <t>'Other service activities' (million €, RoW Europe, None)</t>
  </si>
  <si>
    <t>('EXIOBASE 2.2', 'Other service activities:KR')</t>
  </si>
  <si>
    <t>'Other service activities' (million €, South Korea, None)</t>
  </si>
  <si>
    <t>('EXIOBASE 2.2', 'Other service activities:SE')</t>
  </si>
  <si>
    <t>'Other service activities' (million €, Sweden, None)</t>
  </si>
  <si>
    <t>('EXIOBASE 2.2', 'Other service activities:CH')</t>
  </si>
  <si>
    <t>'Other service activities' (million €, Switzerland, None)</t>
  </si>
  <si>
    <t>('EXIOBASE 2.2', 'Other service activities:TR')</t>
  </si>
  <si>
    <t>'Other service activities' (million €, Turkey, None)</t>
  </si>
  <si>
    <t>('EXIOBASE 2.2', 'Other service activities:BR')</t>
  </si>
  <si>
    <t>'Other service activities' (million €, Brazil, None)</t>
  </si>
  <si>
    <t>('EXIOBASE 2.2', 'Other service activities:CA')</t>
  </si>
  <si>
    <t>'Other service activities' (million €, Canada, None)</t>
  </si>
  <si>
    <t>('EXIOBASE 2.2', 'Other service activities:ES')</t>
  </si>
  <si>
    <t>'Other service activities' (million €, Spain, None)</t>
  </si>
  <si>
    <t>('EXIOBASE 2.2', 'Other service activities:LT')</t>
  </si>
  <si>
    <t>'Other service activities' (million €, Lithuania, None)</t>
  </si>
  <si>
    <t>('EXIOBASE 2.2', 'Other service activities:WL')</t>
  </si>
  <si>
    <t>'Other service activities' (million €, RoW America, None)</t>
  </si>
  <si>
    <t>('EXIOBASE 2.2', 'Other service activities:CN')</t>
  </si>
  <si>
    <t>'Other service activities' (million €, China, None)</t>
  </si>
  <si>
    <t>('EXIOBASE 2.2', 'Other service activities:CZ')</t>
  </si>
  <si>
    <t>'Other service activities' (million €, Czech Republic, None)</t>
  </si>
  <si>
    <t>('EXIOBASE 2.2', 'Other service activities:PT')</t>
  </si>
  <si>
    <t>'Other service activities' (million €, Portugal, None)</t>
  </si>
  <si>
    <t>('EXIOBASE 2.2', 'Other service activities:GB')</t>
  </si>
  <si>
    <t>'Other service activities' (million €, United Kingdom, None)</t>
  </si>
  <si>
    <t>('EXIOBASE 2.2', 'Other service activities:BG')</t>
  </si>
  <si>
    <t>'Other service activities' (million €, Bulgaria, None)</t>
  </si>
  <si>
    <t>('EXIOBASE 2.2', 'Other service activities:HU')</t>
  </si>
  <si>
    <t>'Other service activities' (million €, Hungary, None)</t>
  </si>
  <si>
    <t>('EXIOBASE 2.2', 'Other service activities:MX')</t>
  </si>
  <si>
    <t>'Other service activities' (million €, Mexico, None)</t>
  </si>
  <si>
    <t>('EXIOBASE 2.2', 'Other service activities:NL')</t>
  </si>
  <si>
    <t>'Other service activities' (million €, Netherlands, None)</t>
  </si>
  <si>
    <t>('EXIOBASE 2.2', 'Other service activities:WM')</t>
  </si>
  <si>
    <t>'Other service activities' (million €, RoW Middle East, None)</t>
  </si>
  <si>
    <t>('EXIOBASE 2.2', 'Other service activities:PL')</t>
  </si>
  <si>
    <t>'Other service activities' (million €, Poland, None)</t>
  </si>
  <si>
    <t>('EXIOBASE 2.2', 'Other service activities:EE')</t>
  </si>
  <si>
    <t>'Other service activities' (million €, Estonia, None)</t>
  </si>
  <si>
    <t>('EXIOBASE 2.2', 'Other service activities:WA')</t>
  </si>
  <si>
    <t>'Other service activities' (million €, RoW Asia and Pacific, None)</t>
  </si>
  <si>
    <t>('EXIOBASE 2.2', 'Other service activities:TW')</t>
  </si>
  <si>
    <t>'Other service activities' (million €, Taiwan, None)</t>
  </si>
  <si>
    <t>('EXIOBASE 2.2', 'Other service activities:LV')</t>
  </si>
  <si>
    <t>'Other service activities' (million €, Latvia, None)</t>
  </si>
  <si>
    <t>Manufacture of furniture; manufacturing n.e.c.' (million €, Sweden, None)</t>
  </si>
  <si>
    <t>('EXIOBASE 2.2', 'Financial intermediation, except insurance and pension funding:NO')</t>
  </si>
  <si>
    <t>'Financial intermediation, except insurance and pension funding' (million €, Norway, None)</t>
  </si>
  <si>
    <t>('EXIOBASE 2.2', 'Financial intermediation, except insurance and pension funding:BE')</t>
  </si>
  <si>
    <t>'Financial intermediation, except insurance and pension funding' (million €, Belgium, None)</t>
  </si>
  <si>
    <t>('EXIOBASE 2.2', 'Financial intermediation, except insurance and pension funding:NL')</t>
  </si>
  <si>
    <t>'Financial intermediation, except insurance and pension funding' (million €, Netherlands, None)</t>
  </si>
  <si>
    <t>('EXIOBASE 2.2', 'Financial intermediation, except insurance and pension funding:CZ')</t>
  </si>
  <si>
    <t>'Financial intermediation, except insurance and pension funding' (million €, Czech Republic, None)</t>
  </si>
  <si>
    <t>('EXIOBASE 2.2', 'Financial intermediation, except insurance and pension funding:IE')</t>
  </si>
  <si>
    <t>'Financial intermediation, except insurance and pension funding' (million €, Ireland, None)</t>
  </si>
  <si>
    <t>('EXIOBASE 2.2', 'Financial intermediation, except insurance and pension funding:LU')</t>
  </si>
  <si>
    <t>'Financial intermediation, except insurance and pension funding' (million €, Luxembourg, None)</t>
  </si>
  <si>
    <t>('EXIOBASE 2.2', 'Financial intermediation, except insurance and pension funding:CA')</t>
  </si>
  <si>
    <t>'Financial intermediation, except insurance and pension funding' (million €, Canada, None)</t>
  </si>
  <si>
    <t>('EXIOBASE 2.2', 'Financial intermediation, except insurance and pension funding:MT')</t>
  </si>
  <si>
    <t>'Financial intermediation, except insurance and pension funding' (million €, Malta, None)</t>
  </si>
  <si>
    <t>('EXIOBASE 2.2', 'Financial intermediation, except insurance and pension funding:GR')</t>
  </si>
  <si>
    <t>'Financial intermediation, except insurance and pension funding' (million €, Greece, None)</t>
  </si>
  <si>
    <t>('EXIOBASE 2.2', 'Financial intermediation, except insurance and pension funding:PT')</t>
  </si>
  <si>
    <t>'Financial intermediation, except insurance and pension funding' (million €, Portugal, None)</t>
  </si>
  <si>
    <t>('EXIOBASE 2.2', 'Financial intermediation, except insurance and pension funding:SK')</t>
  </si>
  <si>
    <t>'Financial intermediation, except insurance and pension funding' (million €, Slovak Republic, None)</t>
  </si>
  <si>
    <t>('EXIOBASE 2.2', 'Financial intermediation, except insurance and pension funding:DE')</t>
  </si>
  <si>
    <t>'Financial intermediation, except insurance and pension funding' (million €, Germany, None)</t>
  </si>
  <si>
    <t>('EXIOBASE 2.2', 'Financial intermediation, except insurance and pension funding:PL')</t>
  </si>
  <si>
    <t>'Financial intermediation, except insurance and pension funding' (million €, Poland, None)</t>
  </si>
  <si>
    <t>('EXIOBASE 2.2', 'Financial intermediation, except insurance and pension funding:ES')</t>
  </si>
  <si>
    <t>'Financial intermediation, except insurance and pension funding' (million €, Spain, None)</t>
  </si>
  <si>
    <t>('EXIOBASE 2.2', 'Financial intermediation, except insurance and pension funding:AT')</t>
  </si>
  <si>
    <t>'Financial intermediation, except insurance and pension funding' (million €, Austria, None)</t>
  </si>
  <si>
    <t>('EXIOBASE 2.2', 'Financial intermediation, except insurance and pension funding:WF')</t>
  </si>
  <si>
    <t>'Financial intermediation, except insurance and pension funding' (million €, RoW Africa, None)</t>
  </si>
  <si>
    <t>('EXIOBASE 2.2', 'Financial intermediation, except insurance and pension funding:BG')</t>
  </si>
  <si>
    <t>'Financial intermediation, except insurance and pension funding' (million €, Bulgaria, None)</t>
  </si>
  <si>
    <t>('EXIOBASE 2.2', 'Financial intermediation, except insurance and pension funding:EE')</t>
  </si>
  <si>
    <t>'Financial intermediation, except insurance and pension funding' (million €, Estonia, None)</t>
  </si>
  <si>
    <t>('EXIOBASE 2.2', 'Financial intermediation, except insurance and pension funding:IT')</t>
  </si>
  <si>
    <t>'Financial intermediation, except insurance and pension funding' (million €, Italy, None)</t>
  </si>
  <si>
    <t>('EXIOBASE 2.2', 'Financial intermediation, except insurance and pension funding:US')</t>
  </si>
  <si>
    <t>'Financial intermediation, except insurance and pension funding' (million €, United States, None)</t>
  </si>
  <si>
    <t>('EXIOBASE 2.2', 'Financial intermediation, except insurance and pension funding:SE')</t>
  </si>
  <si>
    <t>'Financial intermediation, except insurance and pension funding' (million €, Sweden, None)</t>
  </si>
  <si>
    <t>('EXIOBASE 2.2', 'Financial intermediation, except insurance and pension funding:WL')</t>
  </si>
  <si>
    <t>'Financial intermediation, except insurance and pension funding' (million €, RoW America, None)</t>
  </si>
  <si>
    <t>('EXIOBASE 2.2', 'Financial intermediation, except insurance and pension funding:LV')</t>
  </si>
  <si>
    <t>'Financial intermediation, except insurance and pension funding' (million €, Latvia, None)</t>
  </si>
  <si>
    <t>('EXIOBASE 2.2', 'Financial intermediation, except insurance and pension funding:TR')</t>
  </si>
  <si>
    <t>'Financial intermediation, except insurance and pension funding' (million €, Turkey, None)</t>
  </si>
  <si>
    <t>('EXIOBASE 2.2', 'Financial intermediation, except insurance and pension funding:WM')</t>
  </si>
  <si>
    <t>'Financial intermediation, except insurance and pension funding' (million €, RoW Middle East, None)</t>
  </si>
  <si>
    <t>('EXIOBASE 2.2', 'Financial intermediation, except insurance and pension funding:WE')</t>
  </si>
  <si>
    <t>'Financial intermediation, except insurance and pension funding' (million €, RoW Europe, None)</t>
  </si>
  <si>
    <t>('EXIOBASE 2.2', 'Financial intermediation, except insurance and pension funding:RO')</t>
  </si>
  <si>
    <t>'Financial intermediation, except insurance and pension funding' (million €, Romania, None)</t>
  </si>
  <si>
    <t>('EXIOBASE 2.2', 'Financial intermediation, except insurance and pension funding:GB')</t>
  </si>
  <si>
    <t>'Financial intermediation, except insurance and pension funding' (million €, United Kingdom, None)</t>
  </si>
  <si>
    <t>('EXIOBASE 2.2', 'Financial intermediation, except insurance and pension funding:WA')</t>
  </si>
  <si>
    <t>'Financial intermediation, except insurance and pension funding' (million €, RoW Asia and Pacific, None)</t>
  </si>
  <si>
    <t>('EXIOBASE 2.2', 'Financial intermediation, except insurance and pension funding:DK')</t>
  </si>
  <si>
    <t>'Financial intermediation, except insurance and pension funding' (million €, Denmark, None)</t>
  </si>
  <si>
    <t>('EXIOBASE 2.2', 'Financial intermediation, except insurance and pension funding:CH')</t>
  </si>
  <si>
    <t>'Financial intermediation, except insurance and pension funding' (million €, Switzerland, None)</t>
  </si>
  <si>
    <t>('EXIOBASE 2.2', 'Financial intermediation, except insurance and pension funding:FR')</t>
  </si>
  <si>
    <t>'Financial intermediation, except insurance and pension funding' (million €, France, None)</t>
  </si>
  <si>
    <t>('EXIOBASE 2.2', 'Insurance and pension funding, except compulsory social security:NL')</t>
  </si>
  <si>
    <t>'Insurance and pension funding, except compulsory social security' (million €, Netherlands, None)</t>
  </si>
  <si>
    <t>('EXIOBASE 2.2', 'Insurance and pension funding, except compulsory social security:WL')</t>
  </si>
  <si>
    <t>'Insurance and pension funding, except compulsory social security' (million €, RoW America, None)</t>
  </si>
  <si>
    <t>('EXIOBASE 2.2', 'Insurance and pension funding, except compulsory social security:ES')</t>
  </si>
  <si>
    <t>'Insurance and pension funding, except compulsory social security' (million €, Spain, None)</t>
  </si>
  <si>
    <t>('EXIOBASE 2.2', 'Insurance and pension funding, except compulsory social security:KR')</t>
  </si>
  <si>
    <t>'Insurance and pension funding, except compulsory social security' (million €, South Korea, None)</t>
  </si>
  <si>
    <t>('EXIOBASE 2.2', 'Insurance and pension funding, except compulsory social security:CH')</t>
  </si>
  <si>
    <t>'Insurance and pension funding, except compulsory social security' (million €, Switzerland, None)</t>
  </si>
  <si>
    <t>('EXIOBASE 2.2', 'Insurance and pension funding, except compulsory social security:AT')</t>
  </si>
  <si>
    <t>'Insurance and pension funding, except compulsory social security' (million €, Austria, None)</t>
  </si>
  <si>
    <t>('EXIOBASE 2.2', 'Insurance and pension funding, except compulsory social security:WE')</t>
  </si>
  <si>
    <t>'Insurance and pension funding, except compulsory social security' (million €, RoW Europe, None)</t>
  </si>
  <si>
    <t>('EXIOBASE 2.2', 'Insurance and pension funding, except compulsory social security:GB')</t>
  </si>
  <si>
    <t>'Insurance and pension funding, except compulsory social security' (million €, United Kingdom, None)</t>
  </si>
  <si>
    <t>('EXIOBASE 2.2', 'Insurance and pension funding, except compulsory social security:NO')</t>
  </si>
  <si>
    <t>'Insurance and pension funding, except compulsory social security' (million €, Norway, None)</t>
  </si>
  <si>
    <t>('EXIOBASE 2.2', 'Insurance and pension funding, except compulsory social security:WM')</t>
  </si>
  <si>
    <t>'Insurance and pension funding, except compulsory social security' (million €, RoW Middle East, None)</t>
  </si>
  <si>
    <t>('EXIOBASE 2.2', 'Insurance and pension funding, except compulsory social security:TR')</t>
  </si>
  <si>
    <t>'Insurance and pension funding, except compulsory social security' (million €, Turkey, None)</t>
  </si>
  <si>
    <t>('EXIOBASE 2.2', 'Insurance and pension funding, except compulsory social security:WF')</t>
  </si>
  <si>
    <t>'Insurance and pension funding, except compulsory social security' (million €, RoW Africa, None)</t>
  </si>
  <si>
    <t>('EXIOBASE 2.2', 'Insurance and pension funding, except compulsory social security:MX')</t>
  </si>
  <si>
    <t>'Insurance and pension funding, except compulsory social security' (million €, Mexico, None)</t>
  </si>
  <si>
    <t>('EXIOBASE 2.2', 'Insurance and pension funding, except compulsory social security:WA')</t>
  </si>
  <si>
    <t>'Insurance and pension funding, except compulsory social security' (million €, RoW Asia and Pacific, None)</t>
  </si>
  <si>
    <t>('EXIOBASE 2.2', 'Insurance and pension funding, except compulsory social security:EE')</t>
  </si>
  <si>
    <t>'Insurance and pension funding, except compulsory social security' (million €, Estonia, None)</t>
  </si>
  <si>
    <t>('EXIOBASE 2.2', 'Public administration and defence; compulsory social security:NO')</t>
  </si>
  <si>
    <t>'Public administration and defence; compulsory social security' (million €, Norway, None)</t>
  </si>
  <si>
    <t>('EXIOBASE 2.2', 'Public administration and defence; compulsory social security:WE')</t>
  </si>
  <si>
    <t>'Public administration and defence; compulsory social security' (million €, RoW Europe, None)</t>
  </si>
  <si>
    <t>('EXIOBASE 2.2', 'Public administration and defence; compulsory social security:MT')</t>
  </si>
  <si>
    <t>'Public administration and defence; compulsory social security' (million €, Malta, None)</t>
  </si>
  <si>
    <t>('EXIOBASE 2.2', 'Public administration and defence; compulsory social security:SI')</t>
  </si>
  <si>
    <t>'Public administration and defence; compulsory social security' (million €, Slovenia, None)</t>
  </si>
  <si>
    <t>('EXIOBASE 2.2', 'Public administration and defence; compulsory social security:BE')</t>
  </si>
  <si>
    <t>'Public administration and defence; compulsory social security' (million €, Belgium, None)</t>
  </si>
  <si>
    <t>('EXIOBASE 2.2', 'Public administration and defence; compulsory social security:AU')</t>
  </si>
  <si>
    <t>'Public administration and defence; compulsory social security' (million €, Australia, None)</t>
  </si>
  <si>
    <t>('EXIOBASE 2.2', 'Public administration and defence; compulsory social security:SK')</t>
  </si>
  <si>
    <t>'Public administration and defence; compulsory social security' (million €, Slovak Republic, None)</t>
  </si>
  <si>
    <t>('EXIOBASE 2.2', 'Public administration and defence; compulsory social security:WF')</t>
  </si>
  <si>
    <t>'Public administration and defence; compulsory social security' (million €, RoW Africa, None)</t>
  </si>
  <si>
    <t>('EXIOBASE 2.2', 'Public administration and defence; compulsory social security:WM')</t>
  </si>
  <si>
    <t>'Public administration and defence; compulsory social security' (million €, RoW Middle East, None)</t>
  </si>
  <si>
    <t>('EXIOBASE 2.2', 'Public administration and defence; compulsory social security:FR')</t>
  </si>
  <si>
    <t>'Public administration and defence; compulsory social security' (million €, France, None)</t>
  </si>
  <si>
    <t>('EXIOBASE 2.2', 'Public administration and defence; compulsory social security:AT')</t>
  </si>
  <si>
    <t>'Public administration and defence; compulsory social security' (million €, Austria, None)</t>
  </si>
  <si>
    <t>('EXIOBASE 2.2', 'Public administration and defence; compulsory social security:PT')</t>
  </si>
  <si>
    <t>'Public administration and defence; compulsory social security' (million €, Portugal, None)</t>
  </si>
  <si>
    <t>('EXIOBASE 2.2', 'Public administration and defence; compulsory social security:WA')</t>
  </si>
  <si>
    <t>'Public administration and defence; compulsory social security' (million €, RoW Asia and Pacific, None)</t>
  </si>
  <si>
    <t>('EXIOBASE 2.2', 'Public administration and defence; compulsory social security:DK')</t>
  </si>
  <si>
    <t>'Public administration and defence; compulsory social security' (million €, Denmark, None)</t>
  </si>
  <si>
    <t>('EXIOBASE 2.2', 'Public administration and defence; compulsory social security:ES')</t>
  </si>
  <si>
    <t>'Public administration and defence; compulsory social security' (million €, Spain, None)</t>
  </si>
  <si>
    <t>('EXIOBASE 2.2', 'Public administration and defence; compulsory social security:CA')</t>
  </si>
  <si>
    <t>'Public administration and defence; compulsory social security' (million €, Canada, None)</t>
  </si>
  <si>
    <t>('EXIOBASE 2.2', 'Public administration and defence; compulsory social security:US')</t>
  </si>
  <si>
    <t>'Public administration and defence; compulsory social security' (million €, United States, None)</t>
  </si>
  <si>
    <t>('EXIOBASE 2.2', 'Public administration and defence; compulsory social security:BG')</t>
  </si>
  <si>
    <t>'Public administration and defence; compulsory social security' (million €, Bulgaria, None)</t>
  </si>
  <si>
    <t>('EXIOBASE 2.2', 'Public administration and defence; compulsory social security:GR')</t>
  </si>
  <si>
    <t>'Public administration and defence; compulsory social security' (million €, Greece, None)</t>
  </si>
  <si>
    <t>('EXIOBASE 2.2', 'Public administration and defence; compulsory social security:CZ')</t>
  </si>
  <si>
    <t>'Public administration and defence; compulsory social security' (million €, Czech Republic, None)</t>
  </si>
  <si>
    <t>('EXIOBASE 2.2', 'Public administration and defence; compulsory social security:PL')</t>
  </si>
  <si>
    <t>'Public administration and defence; compulsory social security' (million €, Poland, None)</t>
  </si>
  <si>
    <t>('EXIOBASE 2.2', 'Public administration and defence; compulsory social security:IT')</t>
  </si>
  <si>
    <t>'Public administration and defence; compulsory social security' (million €, Italy, None)</t>
  </si>
  <si>
    <t>('EXIOBASE 2.2', 'Public administration and defence; compulsory social security:FI')</t>
  </si>
  <si>
    <t>'Public administration and defence; compulsory social security' (million €, Finland, None)</t>
  </si>
  <si>
    <t>('EXIOBASE 2.2', 'Public administration and defence; compulsory social security:BR')</t>
  </si>
  <si>
    <t>'Public administration and defence; compulsory social security' (million €, Brazil, None)</t>
  </si>
  <si>
    <t>('EXIOBASE 2.2', 'Public administration and defence; compulsory social security:SE')</t>
  </si>
  <si>
    <t>'Public administration and defence; compulsory social security' (million €, Sweden, None)</t>
  </si>
  <si>
    <t>('EXIOBASE 2.2', 'Public administration and defence; compulsory social security:NL')</t>
  </si>
  <si>
    <t>'Public administration and defence; compulsory social security' (million €, Netherlands, None)</t>
  </si>
  <si>
    <t>('EXIOBASE 2.2', 'Public administration and defence; compulsory social security:WL')</t>
  </si>
  <si>
    <t>'Public administration and defence; compulsory social security' (million €, RoW America, None)</t>
  </si>
  <si>
    <t>('EXIOBASE 2.2', 'Public administration and defence; compulsory social security:CH')</t>
  </si>
  <si>
    <t>'Public administration and defence; compulsory social security' (million €, Switzerland, None)</t>
  </si>
  <si>
    <t>('EXIOBASE 2.2', 'Public administration and defence; compulsory social security:HU')</t>
  </si>
  <si>
    <t>'Public administration and defence; compulsory social security' (million €, Hungary, None)</t>
  </si>
  <si>
    <t>('EXIOBASE 2.2', 'Public administration and defence; compulsory social security:EE')</t>
  </si>
  <si>
    <t>'Public administration and defence; compulsory social security' (million €, Estonia, None)</t>
  </si>
  <si>
    <t>('EXIOBASE 2.2', 'Public administration and defence; compulsory social security:TR')</t>
  </si>
  <si>
    <t>'Public administration and defence; compulsory social security' (million €, Turkey, None)</t>
  </si>
  <si>
    <t>('EXIOBASE 2.2', 'Public administration and defence; compulsory social security:LU')</t>
  </si>
  <si>
    <t>'Public administration and defence; compulsory social security' (million €, Luxembourg, None)</t>
  </si>
  <si>
    <t>('ecoinvent 3.3 cutoff', '0062e82274022019bc44c710829d3b84')</t>
  </si>
  <si>
    <t>'market for computer, desktop, without screen' (unit, GLO, None)</t>
  </si>
  <si>
    <t>('ecoinvent 3.3 cutoff', '0393bd196a607a60c848258fb66bb41b')</t>
  </si>
  <si>
    <t>'market for display, liquid crystal, 17 inches' (unit, GLO, None)</t>
  </si>
  <si>
    <t>('ecoinvent 3.3 cutoff', 'e77d42b35ab27074a3fd50e982dc4bb2')</t>
  </si>
  <si>
    <t>'market for display, cathode ray tube, 17 inches' (unit, GLO, None)</t>
  </si>
  <si>
    <t>('ecoinvent 3.3 cutoff', '51570f780634b8bd0d0b8b709e999ad7')</t>
  </si>
  <si>
    <t>'market for keyboard' (unit, GLO, None)</t>
  </si>
  <si>
    <t>('ecoinvent 3.3 cutoff', '1e20f06a37300970f2509114873e931c')</t>
  </si>
  <si>
    <t>'market for pointing device, optical mouse, with cable' (unit, GLO, None)</t>
  </si>
  <si>
    <t>('ecoinvent 3.3 cutoff', '1ed72b05f922bac1195c3d1d01f100b3')</t>
  </si>
  <si>
    <t>'market for computer, laptop' (unit, GLO, None)</t>
  </si>
  <si>
    <t>('ecoinvent 3.3 cutoff', '943ccb5a607a7e7675542ee007b4d818')</t>
  </si>
  <si>
    <t>'market for printer, laser, colour' (unit, GLO, None)</t>
  </si>
  <si>
    <t>('ecoinvent 3.3 cutoff', 'fed0db389e8fb15e9a058236b397b1ce')</t>
  </si>
  <si>
    <t>'market for printer, laser, black/white' (unit, GLO, None)</t>
  </si>
  <si>
    <t>English</t>
  </si>
  <si>
    <t>Total expenditures</t>
  </si>
  <si>
    <t>Food and non-alcoholic beverages</t>
  </si>
  <si>
    <t>Food</t>
  </si>
  <si>
    <t>Bread and cereals</t>
  </si>
  <si>
    <t>Rice</t>
  </si>
  <si>
    <t>Pasta products</t>
  </si>
  <si>
    <t xml:space="preserve">Bread  </t>
  </si>
  <si>
    <t>Bakery products (sweet and salty)</t>
  </si>
  <si>
    <t xml:space="preserve">Sandwich </t>
  </si>
  <si>
    <t xml:space="preserve">Wheat flour </t>
  </si>
  <si>
    <t>Other flours and meals, starches, semolina, flakes and grains</t>
  </si>
  <si>
    <t>Other cereal products</t>
  </si>
  <si>
    <t xml:space="preserve">Meat </t>
  </si>
  <si>
    <t>Beef</t>
  </si>
  <si>
    <t>Veal</t>
  </si>
  <si>
    <t>Pork, fresh or frozen</t>
  </si>
  <si>
    <t>Horse meat</t>
  </si>
  <si>
    <t>Sheep and Goat meat</t>
  </si>
  <si>
    <t>Poultry, fresh or frozen</t>
  </si>
  <si>
    <t>Hare, game and rabbit meat</t>
  </si>
  <si>
    <t>Other eatable meat products incl. offal, fresh and frozen</t>
  </si>
  <si>
    <t>Sausages, cold meat and pies</t>
  </si>
  <si>
    <t>Ham, bacon and other cured or smoked pork</t>
  </si>
  <si>
    <t>Poultry, grilled or smoked</t>
  </si>
  <si>
    <t>Other boiled, dried, cured or smoked meat</t>
  </si>
  <si>
    <t>Tinned meat and other meat-based preparations</t>
  </si>
  <si>
    <t>Fish</t>
  </si>
  <si>
    <t>Fish, fresh or frozen</t>
  </si>
  <si>
    <t>Sea food, fresh or frozen</t>
  </si>
  <si>
    <t>Fish and seafood, dried, salted or smoked</t>
  </si>
  <si>
    <t>Fish and seafood, processed and frozen</t>
  </si>
  <si>
    <t>Tinned Fish- and other fish and seafood-based preparations</t>
  </si>
  <si>
    <t>Milk, Cheese and Eggs</t>
  </si>
  <si>
    <t>Whole milk</t>
  </si>
  <si>
    <t>Skimmed and low-fat milk</t>
  </si>
  <si>
    <t>Hard and semi-hard cheese</t>
  </si>
  <si>
    <t>Fresh, soft and melted cheese</t>
  </si>
  <si>
    <t>Cream</t>
  </si>
  <si>
    <t>Curd</t>
  </si>
  <si>
    <t>Yoghurt</t>
  </si>
  <si>
    <t>Milk-based beverages and other similar milk-based products</t>
  </si>
  <si>
    <t>Fresh eggs</t>
  </si>
  <si>
    <t>Processed eggs</t>
  </si>
  <si>
    <t>Edible oils and fats</t>
  </si>
  <si>
    <t>Butter</t>
  </si>
  <si>
    <t>Margarine</t>
  </si>
  <si>
    <t>Other vegetable fats</t>
  </si>
  <si>
    <t>Olive oil</t>
  </si>
  <si>
    <t>Other vegetable oils and edible animal fats</t>
  </si>
  <si>
    <t>Fruits</t>
  </si>
  <si>
    <t>Lemons</t>
  </si>
  <si>
    <t>Oranges and other citrus fruits</t>
  </si>
  <si>
    <t>Banana</t>
  </si>
  <si>
    <t>Apples</t>
  </si>
  <si>
    <t>Pears and quinces</t>
  </si>
  <si>
    <t>Stone fruit</t>
  </si>
  <si>
    <t>Berries</t>
  </si>
  <si>
    <t>Grapes</t>
  </si>
  <si>
    <t>Melons and watermelons</t>
  </si>
  <si>
    <t>Other tropical fruits</t>
  </si>
  <si>
    <t>Nuts, other edible nuts and seeds oleaginous fruits</t>
  </si>
  <si>
    <t>Other fried fruits</t>
  </si>
  <si>
    <t>Preserved fruits</t>
  </si>
  <si>
    <t>Vegetables</t>
  </si>
  <si>
    <t>Green salads and other leafy vegetables</t>
  </si>
  <si>
    <t>Stem vegetables</t>
  </si>
  <si>
    <t>Culinary herbs</t>
  </si>
  <si>
    <t>Brassicas</t>
  </si>
  <si>
    <t>Tomatoes</t>
  </si>
  <si>
    <t>Beans and peas</t>
  </si>
  <si>
    <t>Other fruiting vegetables</t>
  </si>
  <si>
    <t>Onions</t>
  </si>
  <si>
    <t>Garlic</t>
  </si>
  <si>
    <t>Beets and other root vegetables</t>
  </si>
  <si>
    <t>Fresh mushrooms</t>
  </si>
  <si>
    <t>Mushrooms and vegetables, dried</t>
  </si>
  <si>
    <t>Tinned or processed vegetables and mushrooms</t>
  </si>
  <si>
    <t xml:space="preserve">Potatoes </t>
  </si>
  <si>
    <t>Potatoes-based products and other tuber vegetables</t>
  </si>
  <si>
    <t>Sugar, jam, honey, chocolate and other sugary food</t>
  </si>
  <si>
    <t xml:space="preserve">Sugar  </t>
  </si>
  <si>
    <t>Jams, marmalades, compotes</t>
  </si>
  <si>
    <t>Honey</t>
  </si>
  <si>
    <t>Chocolate</t>
  </si>
  <si>
    <t>Sweets and chewing gum</t>
  </si>
  <si>
    <t>Ice cream</t>
  </si>
  <si>
    <t>Other sugary or cocoa-based foods</t>
  </si>
  <si>
    <t>Sauces, salt, spices, soups and other food products</t>
  </si>
  <si>
    <t>Sauces, seasonings and condiments</t>
  </si>
  <si>
    <t>Salt and spices</t>
  </si>
  <si>
    <t>Soups and bouillons</t>
  </si>
  <si>
    <t>Flavours, baking powders and dry yeast</t>
  </si>
  <si>
    <t>Ready-made foods</t>
  </si>
  <si>
    <t>Vegetarian soy products</t>
  </si>
  <si>
    <t>Other food</t>
  </si>
  <si>
    <t xml:space="preserve">Baby food </t>
  </si>
  <si>
    <t>Non-alcoholic beverages</t>
  </si>
  <si>
    <t>Coffee, tea and cocoa</t>
  </si>
  <si>
    <t>Pure and ground coffee</t>
  </si>
  <si>
    <t>Instant coffee and coffee surrogates</t>
  </si>
  <si>
    <t>Tea, herbal tea and surrogates</t>
  </si>
  <si>
    <t>Cocoa-based beverages</t>
  </si>
  <si>
    <t>Mineral waters, soft drinks and juices</t>
  </si>
  <si>
    <t xml:space="preserve">Mineral water  </t>
  </si>
  <si>
    <t>Non-alcoholic soft drinks</t>
  </si>
  <si>
    <t>Syrups</t>
  </si>
  <si>
    <t>Fruit juices</t>
  </si>
  <si>
    <t>Vegetable juices</t>
  </si>
  <si>
    <t>Alcoholic beverages and tobacco</t>
  </si>
  <si>
    <t xml:space="preserve">Alcoholic beverages  </t>
  </si>
  <si>
    <t>Spirits</t>
  </si>
  <si>
    <t>Alcoholic and non-alcoholic liqueurs and liqueur-based aperitifs</t>
  </si>
  <si>
    <t>Wine</t>
  </si>
  <si>
    <t>Swiss red wines and rosé</t>
  </si>
  <si>
    <t>Foreign red wines and rosé</t>
  </si>
  <si>
    <t>Red wines and rosé of unknown origin</t>
  </si>
  <si>
    <t>Swiss white wines</t>
  </si>
  <si>
    <t>Foreign white wines</t>
  </si>
  <si>
    <t>White wines of unknown origin</t>
  </si>
  <si>
    <t>Sparkling wines</t>
  </si>
  <si>
    <t>Wine-based aperitifs, ciders and sweet wines</t>
  </si>
  <si>
    <t>Non-alcoholic wines, ciders and aperitifs</t>
  </si>
  <si>
    <t>Beer</t>
  </si>
  <si>
    <t>Alcoholic and non-alcoholic beer</t>
  </si>
  <si>
    <t>Tobacco</t>
  </si>
  <si>
    <t>Cigarettes</t>
  </si>
  <si>
    <t>Cigars, cigarillos and other tobacco products (incl. drugs)</t>
  </si>
  <si>
    <t>Restaurants and hotels</t>
  </si>
  <si>
    <t>Catering services</t>
  </si>
  <si>
    <t>Restaurants, cafés and bars</t>
  </si>
  <si>
    <t>Meals taken in restaurants, cafés and bars</t>
  </si>
  <si>
    <t>Non-alcoholic beverages in restaurants, cafés and bars</t>
  </si>
  <si>
    <t>Alcoholic beverages in restaurants, cafés and bars</t>
  </si>
  <si>
    <t>Self-service restaurants and take-aways</t>
  </si>
  <si>
    <t>Meals taken in self-service restaurants and take-aways</t>
  </si>
  <si>
    <t>Non-alcoholic beverages in self-service restaurants and take-aways</t>
  </si>
  <si>
    <t>Alcoholic beverages in self-service restaurants and take-aways</t>
  </si>
  <si>
    <t>Canteens</t>
  </si>
  <si>
    <t>Meals taken in canteens</t>
  </si>
  <si>
    <t>Non-alcoholic beverages in canteens</t>
  </si>
  <si>
    <t>Alcoholic beverages in canteens</t>
  </si>
  <si>
    <t>Private invitation</t>
  </si>
  <si>
    <t>Meals taken at private invitations</t>
  </si>
  <si>
    <t>Non-alcoholic beverages  at private invitations</t>
  </si>
  <si>
    <t>Alcoholic beverages  at private invitations</t>
  </si>
  <si>
    <t>Accommodation services</t>
  </si>
  <si>
    <t>Hotels, pensions and private rooms</t>
  </si>
  <si>
    <t>Holiday homes, Camping sites and other accommodations</t>
  </si>
  <si>
    <t>Clothing and footwear</t>
  </si>
  <si>
    <t xml:space="preserve">Clothing  </t>
  </si>
  <si>
    <t xml:space="preserve">Clothing materials </t>
  </si>
  <si>
    <t xml:space="preserve">Garments for men </t>
  </si>
  <si>
    <t>Coats, jackets and suits for men</t>
  </si>
  <si>
    <t xml:space="preserve">Trousers for men </t>
  </si>
  <si>
    <t>Shirts for men</t>
  </si>
  <si>
    <t>Pullover and t-shirts for men</t>
  </si>
  <si>
    <t>Underwear and other garments for men</t>
  </si>
  <si>
    <t>Sportswear and working clothes for men</t>
  </si>
  <si>
    <t>Garments for women</t>
  </si>
  <si>
    <t>Coats, jackets and suits for women</t>
  </si>
  <si>
    <t>Skirts for women</t>
  </si>
  <si>
    <t>Trousers for women</t>
  </si>
  <si>
    <t>Blouses for women</t>
  </si>
  <si>
    <t>Jumpers and t-shirts for women</t>
  </si>
  <si>
    <t>Underwear and other garments for women</t>
  </si>
  <si>
    <t>Sportswear and working clothes for women</t>
  </si>
  <si>
    <t>Garments for children (between 0 and 13 years)</t>
  </si>
  <si>
    <t>Coats, jackets and suits for children older than 3 years</t>
  </si>
  <si>
    <t>Trousers for children older than 3 years</t>
  </si>
  <si>
    <t>Blouses, jerseys and t-shirts for children older than 3 years</t>
  </si>
  <si>
    <t>Underwear and other garments for children older than 3 years</t>
  </si>
  <si>
    <t>Sportswear for children older than 3 years</t>
  </si>
  <si>
    <t>Garments for toddlers younger than 2 years</t>
  </si>
  <si>
    <t>Clothing accessories, sewing and knitting products</t>
  </si>
  <si>
    <t xml:space="preserve">Clothing accessories  </t>
  </si>
  <si>
    <t>Sewing and knitting products</t>
  </si>
  <si>
    <t>Cleaning, repair and hire of clothing</t>
  </si>
  <si>
    <t>Footwear</t>
  </si>
  <si>
    <t>Footwear for men</t>
  </si>
  <si>
    <t>Footwear for women</t>
  </si>
  <si>
    <t>Footwear for children and babies</t>
  </si>
  <si>
    <t>Repair and hire of footwear</t>
  </si>
  <si>
    <t>Repair and hire of footwear, accessories for shoes</t>
  </si>
  <si>
    <t>Housing, water, electricity, gas and other fuels</t>
  </si>
  <si>
    <t>Rent, mortgage interest, utility costs and energy of principal residence</t>
  </si>
  <si>
    <t>Net rent and mortgage interest of principal residence</t>
  </si>
  <si>
    <t>Utility costs of principal residence</t>
  </si>
  <si>
    <t>Utility lump sum of principal residence</t>
  </si>
  <si>
    <t>Refuse collection costs at principal residence</t>
  </si>
  <si>
    <t>Wastewater collection fees of principal residence</t>
  </si>
  <si>
    <t>Water supply fees of principal residence</t>
  </si>
  <si>
    <t>Regular maintenance costs of principal residence</t>
  </si>
  <si>
    <t>Energy of principal residence</t>
  </si>
  <si>
    <t>Electricity of principal residence</t>
  </si>
  <si>
    <t>Natural gas and other fuels of principal residence</t>
  </si>
  <si>
    <t>Central heating or district heating of principal residence</t>
  </si>
  <si>
    <t>Rent, mortgage interest, utility costs and energy of secondary residences</t>
  </si>
  <si>
    <t>Net rent and mortgage interest of secondary residences</t>
  </si>
  <si>
    <t>Utility costs of secondary residences</t>
  </si>
  <si>
    <t>Energy of secondary residences</t>
  </si>
  <si>
    <t>Maintenance and repair of the dwelling</t>
  </si>
  <si>
    <t>Materials for the maintenance and repair of the dwelling</t>
  </si>
  <si>
    <t>Services for the maintenance and repair of the dwelling</t>
  </si>
  <si>
    <t>Furnishings, household equipment and routine household maintenance</t>
  </si>
  <si>
    <t>Furniture and furnishings, carpets and other floor coverings incl. repairs</t>
  </si>
  <si>
    <t>Living room and home office furniture</t>
  </si>
  <si>
    <t>Bedroom and children's room furniture</t>
  </si>
  <si>
    <t>Furniture for kitchen, bathrooms, garden and other rooms</t>
  </si>
  <si>
    <t>Furnishing accessories and works of art</t>
  </si>
  <si>
    <t>Carpets and other floor coverings</t>
  </si>
  <si>
    <t>Household textiles</t>
  </si>
  <si>
    <t>Mattress, duvets and pillows</t>
  </si>
  <si>
    <t xml:space="preserve">Blankets, bed linen and other household textiles </t>
  </si>
  <si>
    <t>Wall hangings, curtains, furnishing fabrics and accessories</t>
  </si>
  <si>
    <t>Household appliances</t>
  </si>
  <si>
    <t>Major household appliances</t>
  </si>
  <si>
    <t>Refrigerators, dishwashers, washing machines and dryers</t>
  </si>
  <si>
    <t>Cookers, barbecue, space heaters and room care appliances</t>
  </si>
  <si>
    <t>Small electric household appliances</t>
  </si>
  <si>
    <t>Repair of household appliances</t>
  </si>
  <si>
    <t>Glassware, tableware and household utensils</t>
  </si>
  <si>
    <t>Glassware, tableware</t>
  </si>
  <si>
    <t>Cutlery</t>
  </si>
  <si>
    <t>Kitchen utensils</t>
  </si>
  <si>
    <t>Other household utensils</t>
  </si>
  <si>
    <t>Tools and equipment for house and garden</t>
  </si>
  <si>
    <t>Tools and equipment without engines for house and garden</t>
  </si>
  <si>
    <t>Small tools and miscellaneous accessories for house and garden</t>
  </si>
  <si>
    <t>Tools without engines for house and garden</t>
  </si>
  <si>
    <t>Machines with engines for house and garden</t>
  </si>
  <si>
    <t>Goods and services for routine household maintenance</t>
  </si>
  <si>
    <t>Non-durable household goods</t>
  </si>
  <si>
    <t>Detergents and cleaning products</t>
  </si>
  <si>
    <t>Cleaning articles</t>
  </si>
  <si>
    <t>Plastic or paper refuse bags without fees</t>
  </si>
  <si>
    <t>Other non-durable household articles</t>
  </si>
  <si>
    <t>Domestic services and household services</t>
  </si>
  <si>
    <t>Health</t>
  </si>
  <si>
    <t>Pharmaceutical products, medical products and medical devices</t>
  </si>
  <si>
    <t>Medicines</t>
  </si>
  <si>
    <t>Glasses and contact lenses</t>
  </si>
  <si>
    <t>Medical products, therapeutic devices and products</t>
  </si>
  <si>
    <t>Medical services and hospital services</t>
  </si>
  <si>
    <t>Medical services</t>
  </si>
  <si>
    <t>Dental services</t>
  </si>
  <si>
    <t>Medical laboratories and institutes of radiology</t>
  </si>
  <si>
    <t>Hospital services</t>
  </si>
  <si>
    <t>Other outpatient services</t>
  </si>
  <si>
    <t>Transport</t>
  </si>
  <si>
    <t>Purchase and operation of vehicles</t>
  </si>
  <si>
    <t>Cars</t>
  </si>
  <si>
    <t>New cars</t>
  </si>
  <si>
    <t xml:space="preserve">Second hand cars </t>
  </si>
  <si>
    <t>Motor cycles, scooters and mopeds</t>
  </si>
  <si>
    <t>Bicycles</t>
  </si>
  <si>
    <t>Spare parts and accessories for vehicles</t>
  </si>
  <si>
    <t>Spare parts and accessories for motorized vehicles</t>
  </si>
  <si>
    <t>Spare parts and accessories for non-motorized vehicles</t>
  </si>
  <si>
    <t>Fuels and lubricants</t>
  </si>
  <si>
    <t>Gasoline</t>
  </si>
  <si>
    <t>Diesel</t>
  </si>
  <si>
    <t xml:space="preserve">Lubricants and other care products </t>
  </si>
  <si>
    <t>Service and repairs of vehicles</t>
  </si>
  <si>
    <t>Other private vehicle services</t>
  </si>
  <si>
    <t>Rent of garage and carports</t>
  </si>
  <si>
    <t>Parking</t>
  </si>
  <si>
    <t>Leasing of vehicles</t>
  </si>
  <si>
    <t xml:space="preserve">Highway permit sticker Switzerland </t>
  </si>
  <si>
    <t>Other services (Vehicle rent, etc.)</t>
  </si>
  <si>
    <t>Transportation services</t>
  </si>
  <si>
    <t>Passenger transport by railway</t>
  </si>
  <si>
    <t>Train, tickets and travelcards</t>
  </si>
  <si>
    <t>Tram, tickets and travelcards</t>
  </si>
  <si>
    <t>Passenger transport by road</t>
  </si>
  <si>
    <t>Bus, tickets and travelcards</t>
  </si>
  <si>
    <t xml:space="preserve">Taxi </t>
  </si>
  <si>
    <t>Passenger transport by air</t>
  </si>
  <si>
    <t>Air travels, tickets</t>
  </si>
  <si>
    <t>Passenger transport by sea and inland waterway</t>
  </si>
  <si>
    <t>Ships, tickets and travelcards</t>
  </si>
  <si>
    <t>Combined passenger transport</t>
  </si>
  <si>
    <t>General travel pass and day tickets SBB</t>
  </si>
  <si>
    <t>SBB half-fare travel card</t>
  </si>
  <si>
    <t>Tickets for regional or city transport federations</t>
  </si>
  <si>
    <t>Travelcards for regional or city transport federations</t>
  </si>
  <si>
    <t xml:space="preserve">Other purchased transport services </t>
  </si>
  <si>
    <t>Other purchased transport services excludes ski cable-car and chairlift transport</t>
  </si>
  <si>
    <t>Communication</t>
  </si>
  <si>
    <t>Postal services</t>
  </si>
  <si>
    <t>Telephone and telefax services and equipment</t>
  </si>
  <si>
    <t>Purchases and rent of telephones and telefax machines</t>
  </si>
  <si>
    <t>Fixed line</t>
  </si>
  <si>
    <t>Fixed line: Line subscription and connection charges</t>
  </si>
  <si>
    <t>Fixed line: Call charges</t>
  </si>
  <si>
    <t>Fixed line: Internet charges</t>
  </si>
  <si>
    <t>Fixed line: Flat rate for line subscription and call charges</t>
  </si>
  <si>
    <t>Mobile telephony</t>
  </si>
  <si>
    <t>Mobile telephony: Line subscription and connection charges</t>
  </si>
  <si>
    <t>Mobile telephony: Call and internet charges</t>
  </si>
  <si>
    <t>Mobile telephony: Flat rate for line subscription and call charges</t>
  </si>
  <si>
    <t>Services of internet providers</t>
  </si>
  <si>
    <t>Internet provider: Services of TV cable network</t>
  </si>
  <si>
    <t>Internet provider: Other services</t>
  </si>
  <si>
    <t>Recreation and culture</t>
  </si>
  <si>
    <t>Audio-visual, photographic and information processing equipment</t>
  </si>
  <si>
    <t>Equipment for the reception, recording and reproduction of sound and pictures</t>
  </si>
  <si>
    <t>Photographic and cinematographic equipment and optical instruments</t>
  </si>
  <si>
    <t>Computer, office appliances and other peripherals</t>
  </si>
  <si>
    <t xml:space="preserve">Computer </t>
  </si>
  <si>
    <t>Printer, electronic agendas and other IT equipment</t>
  </si>
  <si>
    <t>Sound carriers, data carriers, videotapes and films</t>
  </si>
  <si>
    <t>Sound carriers, pre-recorded and unrecorded</t>
  </si>
  <si>
    <t>DVD and VHS, pre-recorded and unrecorded</t>
  </si>
  <si>
    <t>Multimedia data carriers, pre-recorded and unrecorded</t>
  </si>
  <si>
    <t>Other major durables for recreation and culture</t>
  </si>
  <si>
    <t>Durable goods for recreation and sports</t>
  </si>
  <si>
    <t>Games, toys and hobbies</t>
  </si>
  <si>
    <t>Toys</t>
  </si>
  <si>
    <t>Parlour games</t>
  </si>
  <si>
    <t>Electronic games</t>
  </si>
  <si>
    <t>Collections and other items for entertainment</t>
  </si>
  <si>
    <t>Equipment for sports and camping</t>
  </si>
  <si>
    <t>Winter sports equipment</t>
  </si>
  <si>
    <t>Other sports equipment</t>
  </si>
  <si>
    <t>Camping and other non-sports goods</t>
  </si>
  <si>
    <t>Plants and other non-durable goods for gardening</t>
  </si>
  <si>
    <t>Pets and related products</t>
  </si>
  <si>
    <t>Veterinary and other services for pets</t>
  </si>
  <si>
    <t>Recreational and cultural services</t>
  </si>
  <si>
    <t>Sporting and recreational services</t>
  </si>
  <si>
    <t>Entries in sports facilities</t>
  </si>
  <si>
    <t>Services of sports and recreational facilities, without ski lifts</t>
  </si>
  <si>
    <t>Tickets and season tickets for cable cars, including ski lifts</t>
  </si>
  <si>
    <t>Rent of sports and recreational goods</t>
  </si>
  <si>
    <t>Sports and crafting classes</t>
  </si>
  <si>
    <t>Music and dance classes</t>
  </si>
  <si>
    <t>Dues for sports clubs and associations</t>
  </si>
  <si>
    <t>Dues for recreational associations</t>
  </si>
  <si>
    <t xml:space="preserve">Other leisure-time courses </t>
  </si>
  <si>
    <t xml:space="preserve">Cultural services </t>
  </si>
  <si>
    <t>Theatre and concerts</t>
  </si>
  <si>
    <t>Cinema</t>
  </si>
  <si>
    <t>Museums, exhibitions, libraries, zoological gardens</t>
  </si>
  <si>
    <t>Fees for radio and TV reception</t>
  </si>
  <si>
    <t>Subscriptions to private television</t>
  </si>
  <si>
    <t>Subscriptions to cable television</t>
  </si>
  <si>
    <t>Rent for equipment and DVDs and CDs</t>
  </si>
  <si>
    <t>Dues to cultural associations</t>
  </si>
  <si>
    <t>Other services in entertainment and culture</t>
  </si>
  <si>
    <t>Stakes</t>
  </si>
  <si>
    <t>Stakes (lottery and others)</t>
  </si>
  <si>
    <t>Newspapers, books and stationery</t>
  </si>
  <si>
    <t>Books and brochures</t>
  </si>
  <si>
    <t>Newspapers and periodicals</t>
  </si>
  <si>
    <t>Newspapers and periodicals, purchased singly</t>
  </si>
  <si>
    <t>Newspapers and periodicals, subscriptions</t>
  </si>
  <si>
    <t>Miscellaneous printed matter</t>
  </si>
  <si>
    <t>Writing and drawing materials</t>
  </si>
  <si>
    <t>Package holidays</t>
  </si>
  <si>
    <t>Education</t>
  </si>
  <si>
    <t>School and training fees</t>
  </si>
  <si>
    <t>Compulsory education</t>
  </si>
  <si>
    <t>Post-compulsory education</t>
  </si>
  <si>
    <t>Higher vocational education and universities</t>
  </si>
  <si>
    <t>Life-long learning</t>
  </si>
  <si>
    <t>Miscellaneous goods and services</t>
  </si>
  <si>
    <t>Personal care</t>
  </si>
  <si>
    <t>Appliances and products for personal care</t>
  </si>
  <si>
    <t>Electrical appliances for personal care</t>
  </si>
  <si>
    <t>Non-electrical appliances for personal care</t>
  </si>
  <si>
    <t>Non-durable products of cotton and paper for personal care</t>
  </si>
  <si>
    <t>Soaps and foam baths</t>
  </si>
  <si>
    <t>Hair care products</t>
  </si>
  <si>
    <t>Dental care products</t>
  </si>
  <si>
    <t>Other products for personal care</t>
  </si>
  <si>
    <t>Services of hairdressers and beauty salons</t>
  </si>
  <si>
    <t xml:space="preserve">Personal effects </t>
  </si>
  <si>
    <t>Jewellery, clocks and watches</t>
  </si>
  <si>
    <t>Luggage, leather and baby goods</t>
  </si>
  <si>
    <t>Other personal effects</t>
  </si>
  <si>
    <t>Social, financial and other services</t>
  </si>
  <si>
    <t>Social protection services</t>
  </si>
  <si>
    <t>Day care, playgroups and other social services</t>
  </si>
  <si>
    <t>Financial services</t>
  </si>
  <si>
    <t>Dues to organisations and associations</t>
  </si>
  <si>
    <t>Dues to political parties, associations or movements</t>
  </si>
  <si>
    <t>Dues to unions and professional associations</t>
  </si>
  <si>
    <t>Dues to religious associations</t>
  </si>
  <si>
    <t>Dues to environmental associations</t>
  </si>
  <si>
    <t>Dues to other associations</t>
  </si>
  <si>
    <t>Other services and losses relating to renting</t>
  </si>
  <si>
    <t>Compulsory transfer expenditure</t>
  </si>
  <si>
    <t>Social security</t>
  </si>
  <si>
    <t>Old-Age and Survivors'
Insurance (AHV), the Income Compensation Scheme (EO) and the accounts of the Disability Insurance (IV) contributions</t>
  </si>
  <si>
    <t>Unemployment insurance fund (ALV)</t>
  </si>
  <si>
    <t xml:space="preserve">Insurance of non-occupational accidents (NBU) </t>
  </si>
  <si>
    <t>Occupational pensions (BVG)</t>
  </si>
  <si>
    <t>Other social security contributions</t>
  </si>
  <si>
    <t>Taxes</t>
  </si>
  <si>
    <t>Withholding tax</t>
  </si>
  <si>
    <t>Direct federal tax</t>
  </si>
  <si>
    <t>Cantonal income and wealth taxes</t>
  </si>
  <si>
    <t>Communal, church and other income and wealth taxes</t>
  </si>
  <si>
    <t>Health insurance: Premiums of basic insurance</t>
  </si>
  <si>
    <t>Health insurance: Premiums of accident insurance</t>
  </si>
  <si>
    <t>Monetary transfer expenditures to other households</t>
  </si>
  <si>
    <t>Alimony and support contribution</t>
  </si>
  <si>
    <t>Paid alimony</t>
  </si>
  <si>
    <t>Support contributions to other private households</t>
  </si>
  <si>
    <t>Periodic gifts to other households</t>
  </si>
  <si>
    <t>Other insurances, fees and transfers</t>
  </si>
  <si>
    <t>Health insurance: Premiums for supplementary insurance</t>
  </si>
  <si>
    <t>Health insurance: Premiums for supplementary hospital insurance</t>
  </si>
  <si>
    <t>Health insurance: Premiums for other supplementary insurance</t>
  </si>
  <si>
    <t>Other insurance premiums</t>
  </si>
  <si>
    <t>Premiums for household, liability, fire and other building insurance</t>
  </si>
  <si>
    <t>Premiums for household insurance</t>
  </si>
  <si>
    <t>Premiums for private liability insurance</t>
  </si>
  <si>
    <t>Premiums for combined household and liability insurance</t>
  </si>
  <si>
    <t>Premiums for fire and other building insurance</t>
  </si>
  <si>
    <t>Premiums for vehicle insurance</t>
  </si>
  <si>
    <t>Premiums for motorized vehicles insurance</t>
  </si>
  <si>
    <t>Premiums for non-motorized vehicles insurance</t>
  </si>
  <si>
    <t>Premiums for other private insurances</t>
  </si>
  <si>
    <t>Premiums for legal expense insurance</t>
  </si>
  <si>
    <t>Premiums for organisations with insurance character (Rega, ETI…)</t>
  </si>
  <si>
    <t>Premiums for travel insurance</t>
  </si>
  <si>
    <t>Fees</t>
  </si>
  <si>
    <t>Property tax</t>
  </si>
  <si>
    <t>Vehicle tax</t>
  </si>
  <si>
    <t>Military service indemnity</t>
  </si>
  <si>
    <t>Fines</t>
  </si>
  <si>
    <t>Fees for other government services</t>
  </si>
  <si>
    <t>Other fees</t>
  </si>
  <si>
    <t>Donations, gifts and invitations</t>
  </si>
  <si>
    <t xml:space="preserve">Donations </t>
  </si>
  <si>
    <t>Cash donations to private non-profit organisation</t>
  </si>
  <si>
    <t>Gifts and invitations</t>
  </si>
  <si>
    <t>Given-away food and non-alcoholic beverages</t>
  </si>
  <si>
    <t>Given-away chocolate and sweets</t>
  </si>
  <si>
    <t>Other given-away food and non-alcoholic beverages</t>
  </si>
  <si>
    <t>Given-away alcoholic beverages and tobacco products</t>
  </si>
  <si>
    <t>Invitations to restaurants</t>
  </si>
  <si>
    <t>Invitations to meals in restaurants, cafés and bars</t>
  </si>
  <si>
    <t>Invitations to non-alcoholic beverages in restaurants, cafés and bars</t>
  </si>
  <si>
    <t>Invitations to alcoholic beverages in restaurants, cafés and bars</t>
  </si>
  <si>
    <t>Invitations to meals in self-service restaurants</t>
  </si>
  <si>
    <t>Invitations to non-alcoholic beverages in self-service restaurants</t>
  </si>
  <si>
    <t>Invitations to alcoholic beverages in self-service restaurants</t>
  </si>
  <si>
    <t>Invitations to meals in canteens</t>
  </si>
  <si>
    <t>Invitations to beverages in canteens</t>
  </si>
  <si>
    <t>Given-away clothes and shoes</t>
  </si>
  <si>
    <t>Given-away children's clothes</t>
  </si>
  <si>
    <t>Other given-away clothes and shoes</t>
  </si>
  <si>
    <t>Furnishings, household equipment and routine household gifts</t>
  </si>
  <si>
    <t>Gifts: Traffic</t>
  </si>
  <si>
    <t>Gifts: Entertainment, recreation and culture</t>
  </si>
  <si>
    <t>Given-away toys and parlour games</t>
  </si>
  <si>
    <t>Given-away plants and non-durable goods for gardening</t>
  </si>
  <si>
    <t>Given-away books and brochures</t>
  </si>
  <si>
    <t>Given-away newspapers and periodicals</t>
  </si>
  <si>
    <t>Given-away miscellaneous print matters and stationery and drawing materials</t>
  </si>
  <si>
    <t>Other gifts: Entertainment, recreation and culture</t>
  </si>
  <si>
    <t>Gifts: Other goods and services</t>
  </si>
  <si>
    <t>Given-away personal care products</t>
  </si>
  <si>
    <t>Given-away personal effects</t>
  </si>
  <si>
    <t>Other given-away goods and services</t>
  </si>
  <si>
    <t>Premiums for life insurance</t>
  </si>
  <si>
    <t>Premiums for unit-linked life insurance (Säule 3A)</t>
  </si>
  <si>
    <t>Premiums for non-unit-linked life insurance (Säule 3B)</t>
  </si>
  <si>
    <t>Used cars</t>
  </si>
  <si>
    <t>Motorcycles</t>
  </si>
  <si>
    <t>Freezers</t>
  </si>
  <si>
    <t>Dishwashers</t>
  </si>
  <si>
    <t>Washing machines (incl. combinations with dryers)</t>
  </si>
  <si>
    <t>Laundry dryer</t>
  </si>
  <si>
    <t>Traditional (tube) TV</t>
  </si>
  <si>
    <t>LCD, plasma and DLP TV</t>
  </si>
  <si>
    <t>Satellite reception systems</t>
  </si>
  <si>
    <t>Camcorders</t>
  </si>
  <si>
    <t>Video recorders (VCR)</t>
  </si>
  <si>
    <t>Game consoles</t>
  </si>
  <si>
    <t>Desktop computers</t>
  </si>
  <si>
    <t>Portable computers</t>
  </si>
  <si>
    <t>Printers (incl. multifunctional printers)</t>
  </si>
  <si>
    <t>Mobile phones</t>
  </si>
  <si>
    <t>MP3-Players</t>
  </si>
  <si>
    <t>GPS navigation devices (for cars and handheld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</si>
</sst>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3">
    <font>
      <sz val="10"/>
      <color theme="1"/>
      <name val="Arial"/>
      <family val="2"/>
    </font>
    <font>
      <b/>
      <sz val="10"/>
      <color theme="0"/>
      <name val="Arial"/>
      <family val="2"/>
    </font>
    <font>
      <b/>
      <sz val="10"/>
      <color theme="1"/>
      <name val="Arial"/>
      <family val="2"/>
    </font>
    <font>
      <sz val="8"/>
      <color theme="0"/>
      <name val="Arial"/>
      <family val="2"/>
    </font>
    <font>
      <b/>
      <sz val="18"/>
      <color theme="0"/>
      <name val="Arial"/>
      <family val="2"/>
    </font>
    <font>
      <b/>
      <i/>
      <sz val="10"/>
      <color theme="1"/>
      <name val="Arial"/>
      <family val="2"/>
    </font>
    <font>
      <i/>
      <sz val="10"/>
      <color theme="1"/>
      <name val="Arial"/>
      <family val="2"/>
    </font>
    <font>
      <sz val="10"/>
      <color theme="1"/>
      <name val="Arial Unicode MS"/>
      <family val="2"/>
    </font>
    <font>
      <sz val="10"/>
      <name val="Arial"/>
      <family val="2"/>
    </font>
    <font>
      <b/>
      <sz val="18"/>
      <color theme="0" tint="-4.9989318521683403E-2"/>
      <name val="Arial"/>
      <family val="2"/>
    </font>
    <font>
      <b/>
      <sz val="20"/>
      <color theme="1"/>
      <name val="Arial"/>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s>
  <borders count="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right/>
      <top style="thin">
        <color auto="1"/>
      </top>
      <bottom style="thin">
        <color auto="1"/>
      </bottom>
      <diagonal/>
    </border>
  </borders>
  <cellStyleXfs count="1">
    <xf numFmtId="0" fontId="0" fillId="0" borderId="0"/>
  </cellStyleXfs>
  <cellXfs count="171">
    <xf numFmtId="0" fontId="0" fillId="0" borderId="0" xfId="0"/>
    <xf numFmtId="0" fontId="0" fillId="0" borderId="0" xfId="0" quotePrefix="1" applyAlignment="1">
      <alignment horizontal="center"/>
    </xf>
    <xf numFmtId="0" fontId="0" fillId="0" borderId="0" xfId="0" applyAlignment="1">
      <alignment horizontal="center"/>
    </xf>
    <xf numFmtId="0" fontId="3" fillId="2" borderId="1" xfId="0" applyFont="1" applyFill="1" applyBorder="1" applyAlignment="1">
      <alignment vertical="center"/>
    </xf>
    <xf numFmtId="0" fontId="1" fillId="2" borderId="2" xfId="0" applyFont="1" applyFill="1" applyBorder="1"/>
    <xf numFmtId="0" fontId="1" fillId="2" borderId="3" xfId="0" applyFont="1" applyFill="1" applyBorder="1"/>
    <xf numFmtId="0" fontId="1" fillId="2" borderId="3" xfId="0" applyFont="1" applyFill="1" applyBorder="1" applyAlignment="1">
      <alignment horizontal="center"/>
    </xf>
    <xf numFmtId="0" fontId="1" fillId="2" borderId="2" xfId="0" applyFont="1" applyFill="1" applyBorder="1" applyAlignment="1">
      <alignment horizontal="center"/>
    </xf>
    <xf numFmtId="0" fontId="1" fillId="2" borderId="4" xfId="0" applyFont="1" applyFill="1" applyBorder="1" applyAlignment="1">
      <alignment wrapText="1"/>
    </xf>
    <xf numFmtId="0" fontId="4" fillId="2" borderId="5" xfId="0" applyFont="1" applyFill="1" applyBorder="1" applyAlignment="1">
      <alignment vertical="center" textRotation="90"/>
    </xf>
    <xf numFmtId="0" fontId="2" fillId="3" borderId="6" xfId="0" applyFont="1" applyFill="1" applyBorder="1"/>
    <xf numFmtId="0" fontId="2" fillId="3" borderId="7" xfId="0" applyFont="1" applyFill="1" applyBorder="1"/>
    <xf numFmtId="0" fontId="2" fillId="0" borderId="7" xfId="0" applyFont="1" applyBorder="1" applyAlignment="1">
      <alignment horizontal="center"/>
    </xf>
    <xf numFmtId="0" fontId="2" fillId="0" borderId="6"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applyAlignment="1">
      <alignment wrapText="1"/>
    </xf>
    <xf numFmtId="0" fontId="0" fillId="3" borderId="9" xfId="0" applyFill="1" applyBorder="1"/>
    <xf numFmtId="0" fontId="0" fillId="3" borderId="10" xfId="0" applyFill="1" applyBorder="1"/>
    <xf numFmtId="0" fontId="0" fillId="0" borderId="10" xfId="0" applyBorder="1" applyAlignment="1">
      <alignment horizontal="center"/>
    </xf>
    <xf numFmtId="0" fontId="0" fillId="0" borderId="9" xfId="0" applyBorder="1" applyAlignment="1">
      <alignment horizontal="center"/>
    </xf>
    <xf numFmtId="0" fontId="0" fillId="0" borderId="9" xfId="0" applyBorder="1"/>
    <xf numFmtId="0" fontId="0" fillId="0" borderId="10" xfId="0" applyBorder="1"/>
    <xf numFmtId="0" fontId="0" fillId="0" borderId="11" xfId="0" applyBorder="1" applyAlignment="1">
      <alignment wrapText="1"/>
    </xf>
    <xf numFmtId="0" fontId="4" fillId="2" borderId="1" xfId="0" applyFont="1" applyFill="1" applyBorder="1" applyAlignment="1">
      <alignment horizontal="center" vertical="center" textRotation="90"/>
    </xf>
    <xf numFmtId="0" fontId="4" fillId="2" borderId="5" xfId="0" applyFont="1" applyFill="1" applyBorder="1" applyAlignment="1">
      <alignment horizontal="center" vertical="center" textRotation="90"/>
    </xf>
    <xf numFmtId="0" fontId="2" fillId="3" borderId="9" xfId="0" applyFont="1" applyFill="1" applyBorder="1"/>
    <xf numFmtId="0" fontId="2" fillId="3" borderId="10" xfId="0" applyFont="1" applyFill="1" applyBorder="1"/>
    <xf numFmtId="0" fontId="2" fillId="0" borderId="10" xfId="0" applyFont="1" applyBorder="1" applyAlignment="1">
      <alignment horizontal="center"/>
    </xf>
    <xf numFmtId="0" fontId="2" fillId="4" borderId="10" xfId="0" applyFont="1" applyFill="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0" xfId="0" applyFont="1" applyBorder="1"/>
    <xf numFmtId="0" fontId="2" fillId="0" borderId="11" xfId="0" applyFont="1" applyBorder="1" applyAlignment="1">
      <alignment wrapText="1"/>
    </xf>
    <xf numFmtId="0" fontId="0" fillId="4" borderId="10" xfId="0" applyFill="1" applyBorder="1" applyAlignment="1">
      <alignment horizontal="center"/>
    </xf>
    <xf numFmtId="0" fontId="2" fillId="3" borderId="9" xfId="0" applyFont="1" applyFill="1" applyBorder="1" applyAlignment="1">
      <alignment vertical="center"/>
    </xf>
    <xf numFmtId="0" fontId="2" fillId="3" borderId="10" xfId="0" applyFont="1" applyFill="1" applyBorder="1" applyAlignment="1">
      <alignment vertical="center"/>
    </xf>
    <xf numFmtId="0" fontId="2" fillId="5" borderId="10" xfId="0" applyFont="1" applyFill="1" applyBorder="1" applyAlignment="1">
      <alignment horizontal="center" vertical="center"/>
    </xf>
    <xf numFmtId="0" fontId="2" fillId="5"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5" borderId="9" xfId="0" applyFont="1" applyFill="1" applyBorder="1" applyAlignment="1">
      <alignment vertical="center"/>
    </xf>
    <xf numFmtId="0" fontId="2" fillId="5" borderId="10" xfId="0" applyFont="1" applyFill="1" applyBorder="1" applyAlignment="1">
      <alignment vertical="center"/>
    </xf>
    <xf numFmtId="0" fontId="2" fillId="5" borderId="11" xfId="0" applyFont="1" applyFill="1" applyBorder="1" applyAlignment="1">
      <alignment horizontal="left" vertical="center" wrapText="1"/>
    </xf>
    <xf numFmtId="0" fontId="0" fillId="3" borderId="10" xfId="0" applyFont="1" applyFill="1" applyBorder="1" applyAlignment="1">
      <alignment vertical="center"/>
    </xf>
    <xf numFmtId="0" fontId="2" fillId="0" borderId="10" xfId="0" applyFont="1" applyBorder="1" applyAlignment="1">
      <alignment horizontal="center" vertical="center"/>
    </xf>
    <xf numFmtId="0" fontId="2" fillId="0" borderId="12" xfId="0" applyFont="1" applyBorder="1" applyAlignment="1">
      <alignment horizontal="center"/>
    </xf>
    <xf numFmtId="0" fontId="2" fillId="0" borderId="9" xfId="0" applyFont="1" applyBorder="1" applyAlignment="1">
      <alignment horizontal="center" vertical="center"/>
    </xf>
    <xf numFmtId="0" fontId="2" fillId="0" borderId="9" xfId="0" applyFont="1" applyBorder="1" applyAlignment="1">
      <alignment vertical="center"/>
    </xf>
    <xf numFmtId="0" fontId="2" fillId="0" borderId="10" xfId="0" applyFont="1" applyBorder="1" applyAlignment="1">
      <alignment vertical="center"/>
    </xf>
    <xf numFmtId="0" fontId="0" fillId="0" borderId="11" xfId="0" applyBorder="1" applyAlignment="1">
      <alignment vertical="center" wrapText="1"/>
    </xf>
    <xf numFmtId="0" fontId="2" fillId="5" borderId="11" xfId="0" applyFont="1" applyFill="1" applyBorder="1" applyAlignment="1">
      <alignment vertical="center" wrapText="1"/>
    </xf>
    <xf numFmtId="0" fontId="2" fillId="0" borderId="10" xfId="0" applyFont="1" applyFill="1" applyBorder="1" applyAlignment="1">
      <alignment horizontal="center"/>
    </xf>
    <xf numFmtId="0" fontId="2" fillId="0" borderId="9" xfId="0" applyFont="1" applyBorder="1" applyAlignment="1">
      <alignment wrapText="1"/>
    </xf>
    <xf numFmtId="0" fontId="2" fillId="6" borderId="10" xfId="0" applyFont="1" applyFill="1" applyBorder="1" applyAlignment="1">
      <alignment horizontal="center"/>
    </xf>
    <xf numFmtId="0" fontId="2" fillId="6" borderId="9" xfId="0" applyFont="1" applyFill="1" applyBorder="1" applyAlignment="1">
      <alignment horizontal="center"/>
    </xf>
    <xf numFmtId="0" fontId="2" fillId="6" borderId="9" xfId="0" applyFont="1" applyFill="1" applyBorder="1"/>
    <xf numFmtId="0" fontId="2" fillId="6" borderId="10" xfId="0" applyFont="1" applyFill="1" applyBorder="1"/>
    <xf numFmtId="0" fontId="0" fillId="6" borderId="10" xfId="0" applyFill="1" applyBorder="1" applyAlignment="1">
      <alignment horizontal="center"/>
    </xf>
    <xf numFmtId="0" fontId="0" fillId="6" borderId="9" xfId="0" applyFill="1" applyBorder="1" applyAlignment="1">
      <alignment horizontal="center"/>
    </xf>
    <xf numFmtId="0" fontId="0" fillId="6" borderId="9" xfId="0" applyFill="1" applyBorder="1"/>
    <xf numFmtId="0" fontId="0" fillId="6" borderId="10" xfId="0" applyFill="1" applyBorder="1"/>
    <xf numFmtId="0" fontId="0" fillId="0" borderId="13" xfId="0" applyBorder="1"/>
    <xf numFmtId="0" fontId="0" fillId="0" borderId="12" xfId="0" applyBorder="1"/>
    <xf numFmtId="0" fontId="0" fillId="0" borderId="14" xfId="0" applyBorder="1"/>
    <xf numFmtId="0" fontId="0" fillId="0" borderId="15" xfId="0" applyBorder="1"/>
    <xf numFmtId="0" fontId="0" fillId="0" borderId="15" xfId="0" applyBorder="1" applyAlignment="1">
      <alignment horizontal="center"/>
    </xf>
    <xf numFmtId="0" fontId="0" fillId="5" borderId="10" xfId="0" applyFill="1" applyBorder="1" applyAlignment="1">
      <alignment horizontal="center"/>
    </xf>
    <xf numFmtId="0" fontId="0" fillId="5" borderId="9" xfId="0"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applyAlignment="1">
      <alignment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3" borderId="9" xfId="0" applyFill="1" applyBorder="1" applyAlignment="1">
      <alignment vertical="center"/>
    </xf>
    <xf numFmtId="0" fontId="0" fillId="3" borderId="10" xfId="0" applyFill="1" applyBorder="1" applyAlignment="1">
      <alignment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4" fillId="2" borderId="19" xfId="0" applyFont="1" applyFill="1" applyBorder="1" applyAlignment="1">
      <alignment horizontal="center" vertical="center" textRotation="90"/>
    </xf>
    <xf numFmtId="0" fontId="0" fillId="3" borderId="20" xfId="0" applyFill="1" applyBorder="1"/>
    <xf numFmtId="0" fontId="0" fillId="3" borderId="21" xfId="0" applyFill="1" applyBorder="1"/>
    <xf numFmtId="0" fontId="0" fillId="6" borderId="21" xfId="0" applyFill="1" applyBorder="1" applyAlignment="1">
      <alignment horizontal="center"/>
    </xf>
    <xf numFmtId="0" fontId="0" fillId="6" borderId="20" xfId="0" applyFill="1" applyBorder="1" applyAlignment="1">
      <alignment horizontal="center"/>
    </xf>
    <xf numFmtId="0" fontId="0" fillId="6" borderId="20" xfId="0" applyFill="1" applyBorder="1"/>
    <xf numFmtId="0" fontId="0" fillId="6" borderId="21" xfId="0" applyFill="1" applyBorder="1"/>
    <xf numFmtId="0" fontId="0" fillId="0" borderId="22" xfId="0" applyBorder="1" applyAlignment="1">
      <alignment wrapText="1"/>
    </xf>
    <xf numFmtId="0" fontId="4" fillId="2" borderId="23" xfId="0" applyFont="1" applyFill="1" applyBorder="1" applyAlignment="1">
      <alignment horizontal="center" vertical="center" textRotation="90"/>
    </xf>
    <xf numFmtId="0" fontId="2" fillId="7" borderId="6" xfId="0" applyFont="1" applyFill="1" applyBorder="1"/>
    <xf numFmtId="0" fontId="2" fillId="0" borderId="2" xfId="0" applyFont="1" applyFill="1" applyBorder="1" applyAlignment="1">
      <alignment horizontal="center"/>
    </xf>
    <xf numFmtId="0" fontId="0" fillId="0" borderId="6" xfId="0" applyBorder="1" applyAlignment="1">
      <alignment horizontal="center"/>
    </xf>
    <xf numFmtId="0" fontId="0" fillId="0" borderId="6" xfId="0" applyBorder="1"/>
    <xf numFmtId="0" fontId="0" fillId="0" borderId="7" xfId="0" applyBorder="1"/>
    <xf numFmtId="0" fontId="0" fillId="0" borderId="8" xfId="0" applyBorder="1" applyAlignment="1">
      <alignment wrapText="1"/>
    </xf>
    <xf numFmtId="0" fontId="4" fillId="2" borderId="24" xfId="0" applyFont="1" applyFill="1" applyBorder="1" applyAlignment="1">
      <alignment horizontal="center" vertical="center" textRotation="90"/>
    </xf>
    <xf numFmtId="0" fontId="2" fillId="7" borderId="9" xfId="0" applyFont="1" applyFill="1" applyBorder="1"/>
    <xf numFmtId="0" fontId="2" fillId="4" borderId="9" xfId="0" applyFont="1" applyFill="1" applyBorder="1" applyAlignment="1">
      <alignment horizontal="center"/>
    </xf>
    <xf numFmtId="0" fontId="5" fillId="7" borderId="9" xfId="0" applyFont="1" applyFill="1" applyBorder="1"/>
    <xf numFmtId="0" fontId="0" fillId="7" borderId="9" xfId="0" applyFill="1" applyBorder="1"/>
    <xf numFmtId="0" fontId="6" fillId="7" borderId="9" xfId="0" applyFont="1" applyFill="1" applyBorder="1"/>
    <xf numFmtId="0" fontId="7" fillId="0" borderId="0" xfId="0" applyFont="1" applyAlignment="1">
      <alignment vertical="center"/>
    </xf>
    <xf numFmtId="0" fontId="0" fillId="0" borderId="10" xfId="0" applyBorder="1" applyAlignment="1">
      <alignment wrapText="1"/>
    </xf>
    <xf numFmtId="0" fontId="6" fillId="7" borderId="9" xfId="0" applyFont="1" applyFill="1" applyBorder="1" applyAlignment="1">
      <alignment horizontal="left" vertical="center"/>
    </xf>
    <xf numFmtId="0" fontId="0" fillId="7" borderId="9" xfId="0" applyFill="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wrapText="1"/>
    </xf>
    <xf numFmtId="0" fontId="6" fillId="7" borderId="9" xfId="0" applyFont="1" applyFill="1" applyBorder="1" applyAlignment="1">
      <alignment vertical="center"/>
    </xf>
    <xf numFmtId="0" fontId="0" fillId="7" borderId="9" xfId="0" applyFill="1" applyBorder="1" applyAlignment="1">
      <alignment vertical="center"/>
    </xf>
    <xf numFmtId="0" fontId="0" fillId="4" borderId="9" xfId="0" applyFill="1" applyBorder="1" applyAlignment="1">
      <alignment horizontal="center" vertical="center"/>
    </xf>
    <xf numFmtId="0" fontId="0" fillId="8" borderId="9" xfId="0" applyFill="1" applyBorder="1" applyAlignment="1">
      <alignment horizontal="center"/>
    </xf>
    <xf numFmtId="0" fontId="0" fillId="0" borderId="9" xfId="0" applyBorder="1" applyAlignment="1">
      <alignment vertical="center"/>
    </xf>
    <xf numFmtId="0" fontId="0" fillId="4" borderId="9" xfId="0" applyFill="1" applyBorder="1" applyAlignment="1">
      <alignment horizontal="center"/>
    </xf>
    <xf numFmtId="0" fontId="0" fillId="0" borderId="9" xfId="0" applyFill="1" applyBorder="1" applyAlignment="1">
      <alignment horizontal="center" vertical="center"/>
    </xf>
    <xf numFmtId="0" fontId="7" fillId="0" borderId="9" xfId="0" applyFont="1" applyBorder="1" applyAlignment="1">
      <alignment vertical="center"/>
    </xf>
    <xf numFmtId="0" fontId="0" fillId="0" borderId="10" xfId="0" applyBorder="1" applyAlignment="1">
      <alignment vertical="center" wrapText="1"/>
    </xf>
    <xf numFmtId="0" fontId="0" fillId="0" borderId="9" xfId="0" applyFill="1" applyBorder="1" applyAlignment="1">
      <alignment horizontal="center"/>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15" xfId="0" applyFill="1" applyBorder="1"/>
    <xf numFmtId="0" fontId="0" fillId="0" borderId="10" xfId="0" applyBorder="1" applyAlignment="1">
      <alignment vertical="center"/>
    </xf>
    <xf numFmtId="0" fontId="8" fillId="0" borderId="9" xfId="0" applyFont="1" applyBorder="1" applyAlignment="1">
      <alignment horizontal="center"/>
    </xf>
    <xf numFmtId="0" fontId="8" fillId="4" borderId="9" xfId="0" applyFont="1" applyFill="1" applyBorder="1" applyAlignment="1">
      <alignment horizontal="center"/>
    </xf>
    <xf numFmtId="0" fontId="8" fillId="0" borderId="9" xfId="0" applyFont="1" applyFill="1" applyBorder="1" applyAlignment="1">
      <alignment horizontal="center"/>
    </xf>
    <xf numFmtId="0" fontId="0" fillId="0" borderId="11" xfId="0" applyBorder="1"/>
    <xf numFmtId="0" fontId="2" fillId="0" borderId="11" xfId="0" applyFont="1" applyBorder="1"/>
    <xf numFmtId="0" fontId="8" fillId="8" borderId="9" xfId="0" applyFont="1" applyFill="1" applyBorder="1" applyAlignment="1">
      <alignment horizontal="center"/>
    </xf>
    <xf numFmtId="0" fontId="8" fillId="9" borderId="9" xfId="0" applyFont="1" applyFill="1" applyBorder="1" applyAlignment="1">
      <alignment horizontal="center"/>
    </xf>
    <xf numFmtId="0" fontId="2" fillId="7" borderId="9" xfId="0" applyFont="1" applyFill="1" applyBorder="1" applyAlignment="1">
      <alignment wrapText="1"/>
    </xf>
    <xf numFmtId="0" fontId="0" fillId="0" borderId="11" xfId="0" applyFill="1" applyBorder="1"/>
    <xf numFmtId="0" fontId="0" fillId="7" borderId="9" xfId="0" applyFill="1" applyBorder="1" applyAlignment="1">
      <alignment wrapText="1"/>
    </xf>
    <xf numFmtId="0" fontId="4" fillId="2" borderId="28" xfId="0" applyFont="1" applyFill="1" applyBorder="1" applyAlignment="1">
      <alignment horizontal="center" vertical="center" textRotation="90"/>
    </xf>
    <xf numFmtId="0" fontId="6" fillId="7" borderId="20" xfId="0" applyFont="1" applyFill="1" applyBorder="1"/>
    <xf numFmtId="0" fontId="0" fillId="7" borderId="20" xfId="0" applyFill="1" applyBorder="1" applyAlignment="1">
      <alignment wrapText="1"/>
    </xf>
    <xf numFmtId="0" fontId="8" fillId="0" borderId="25" xfId="0" applyFont="1" applyBorder="1" applyAlignment="1">
      <alignment horizontal="center"/>
    </xf>
    <xf numFmtId="0" fontId="0" fillId="0" borderId="20" xfId="0" applyBorder="1" applyAlignment="1">
      <alignment horizontal="center"/>
    </xf>
    <xf numFmtId="0" fontId="0" fillId="0" borderId="20" xfId="0" applyBorder="1"/>
    <xf numFmtId="0" fontId="0" fillId="0" borderId="21" xfId="0" applyBorder="1"/>
    <xf numFmtId="0" fontId="0" fillId="0" borderId="22" xfId="0" applyBorder="1"/>
    <xf numFmtId="0" fontId="9" fillId="2" borderId="23" xfId="0" applyFont="1" applyFill="1" applyBorder="1" applyAlignment="1">
      <alignment horizontal="center" vertical="center" textRotation="90"/>
    </xf>
    <xf numFmtId="0" fontId="0" fillId="7" borderId="6" xfId="0" applyFont="1" applyFill="1" applyBorder="1"/>
    <xf numFmtId="0" fontId="0" fillId="7" borderId="6" xfId="0" applyFill="1" applyBorder="1"/>
    <xf numFmtId="0" fontId="8" fillId="0" borderId="6" xfId="0" applyFont="1" applyBorder="1" applyAlignment="1">
      <alignment horizontal="center"/>
    </xf>
    <xf numFmtId="0" fontId="0" fillId="0" borderId="4" xfId="0" applyBorder="1"/>
    <xf numFmtId="0" fontId="9" fillId="2" borderId="24" xfId="0" applyFont="1" applyFill="1" applyBorder="1" applyAlignment="1">
      <alignment horizontal="center" vertical="center" textRotation="90"/>
    </xf>
    <xf numFmtId="0" fontId="0" fillId="0" borderId="18" xfId="0" applyBorder="1"/>
    <xf numFmtId="0" fontId="9" fillId="2" borderId="28" xfId="0" applyFont="1" applyFill="1" applyBorder="1" applyAlignment="1">
      <alignment horizontal="center" vertical="center" textRotation="90"/>
    </xf>
    <xf numFmtId="0" fontId="0" fillId="7" borderId="20" xfId="0" applyFill="1" applyBorder="1"/>
    <xf numFmtId="0" fontId="8" fillId="0" borderId="20" xfId="0" applyFont="1" applyBorder="1" applyAlignment="1">
      <alignment horizontal="center"/>
    </xf>
    <xf numFmtId="0" fontId="10" fillId="10" borderId="1" xfId="0" applyFont="1" applyFill="1" applyBorder="1" applyAlignment="1">
      <alignment horizontal="center" vertical="center" textRotation="90"/>
    </xf>
    <xf numFmtId="0" fontId="0" fillId="0" borderId="8" xfId="0" applyBorder="1"/>
    <xf numFmtId="0" fontId="10" fillId="10" borderId="5" xfId="0" applyFont="1" applyFill="1" applyBorder="1" applyAlignment="1">
      <alignment horizontal="center" vertical="center" textRotation="90"/>
    </xf>
    <xf numFmtId="0" fontId="0" fillId="0" borderId="25" xfId="0" applyBorder="1"/>
    <xf numFmtId="0" fontId="0" fillId="0" borderId="25" xfId="0" applyBorder="1" applyAlignment="1">
      <alignment horizontal="center"/>
    </xf>
    <xf numFmtId="0" fontId="0" fillId="0" borderId="16" xfId="0" applyBorder="1"/>
    <xf numFmtId="0" fontId="0" fillId="0" borderId="29" xfId="0" applyBorder="1"/>
    <xf numFmtId="0" fontId="0" fillId="0" borderId="27" xfId="0" applyBorder="1"/>
    <xf numFmtId="0" fontId="0" fillId="0" borderId="27" xfId="0" applyBorder="1" applyAlignment="1">
      <alignment horizontal="center"/>
    </xf>
    <xf numFmtId="0" fontId="10" fillId="10" borderId="19" xfId="0" applyFont="1" applyFill="1" applyBorder="1" applyAlignment="1">
      <alignment horizontal="center" vertical="center" textRotation="90"/>
    </xf>
    <xf numFmtId="11" fontId="0" fillId="0" borderId="0" xfId="0" applyNumberFormat="1"/>
    <xf numFmtId="0" fontId="0" fillId="0" borderId="0" xfId="0" applyFill="1"/>
    <xf numFmtId="164" fontId="0" fillId="0" borderId="0" xfId="0" applyNumberFormat="1" applyFill="1"/>
    <xf numFmtId="0" fontId="0" fillId="0" borderId="0" xfId="0" quotePrefix="1" applyFill="1"/>
    <xf numFmtId="0" fontId="0" fillId="0" borderId="0" xfId="0" quotePrefix="1"/>
    <xf numFmtId="11" fontId="0" fillId="0" borderId="0" xfId="0" applyNumberFormat="1" applyFont="1"/>
    <xf numFmtId="1" fontId="0" fillId="0" borderId="0" xfId="0" applyNumberFormat="1"/>
    <xf numFmtId="2" fontId="0" fillId="0" borderId="0" xfId="0" applyNumberFormat="1"/>
    <xf numFmtId="11" fontId="0" fillId="0" borderId="0" xfId="0" applyNumberFormat="1" applyFill="1"/>
    <xf numFmtId="2" fontId="0" fillId="0" borderId="0" xfId="0" applyNumberFormat="1" applyFill="1"/>
    <xf numFmtId="0" fontId="0" fillId="0" borderId="0" xfId="0" applyNumberFormat="1"/>
    <xf numFmtId="0" fontId="1" fillId="11"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40</xdr:col>
      <xdr:colOff>67235</xdr:colOff>
      <xdr:row>9</xdr:row>
      <xdr:rowOff>22412</xdr:rowOff>
    </xdr:from>
    <xdr:to>
      <xdr:col>40</xdr:col>
      <xdr:colOff>481853</xdr:colOff>
      <xdr:row>25</xdr:row>
      <xdr:rowOff>627529</xdr:rowOff>
    </xdr:to>
    <xdr:sp macro="" textlink="">
      <xdr:nvSpPr>
        <xdr:cNvPr id="2" name="Right Brace 1"/>
        <xdr:cNvSpPr/>
      </xdr:nvSpPr>
      <xdr:spPr>
        <a:xfrm>
          <a:off x="37829098" y="2456050"/>
          <a:ext cx="414618" cy="359120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41</xdr:col>
      <xdr:colOff>0</xdr:colOff>
      <xdr:row>17</xdr:row>
      <xdr:rowOff>44822</xdr:rowOff>
    </xdr:from>
    <xdr:to>
      <xdr:col>43</xdr:col>
      <xdr:colOff>358588</xdr:colOff>
      <xdr:row>20</xdr:row>
      <xdr:rowOff>425824</xdr:rowOff>
    </xdr:to>
    <xdr:sp macro="" textlink="">
      <xdr:nvSpPr>
        <xdr:cNvPr id="3" name="TextBox 2"/>
        <xdr:cNvSpPr txBox="1"/>
      </xdr:nvSpPr>
      <xdr:spPr>
        <a:xfrm>
          <a:off x="38409563" y="3792910"/>
          <a:ext cx="2549338" cy="10429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a:latin typeface="Arial" panose="020B0604020202020204" pitchFamily="34" charset="0"/>
              <a:cs typeface="Arial" panose="020B0604020202020204" pitchFamily="34" charset="0"/>
            </a:rPr>
            <a:t>Income-Variables: maybe needed as a predictor --&gt; however needs</a:t>
          </a:r>
          <a:r>
            <a:rPr lang="de-CH" sz="1000" baseline="0">
              <a:latin typeface="Arial" panose="020B0604020202020204" pitchFamily="34" charset="0"/>
              <a:cs typeface="Arial" panose="020B0604020202020204" pitchFamily="34" charset="0"/>
            </a:rPr>
            <a:t> pre-processing. Best variables: Bruttoeinkommen or verfügbares Einkommen</a:t>
          </a:r>
          <a:endParaRPr lang="de-CH" sz="1000">
            <a:latin typeface="Arial" panose="020B0604020202020204" pitchFamily="34" charset="0"/>
            <a:cs typeface="Arial" panose="020B0604020202020204" pitchFamily="34" charset="0"/>
          </a:endParaRPr>
        </a:p>
      </xdr:txBody>
    </xdr:sp>
    <xdr:clientData/>
  </xdr:twoCellAnchor>
  <xdr:twoCellAnchor>
    <xdr:from>
      <xdr:col>40</xdr:col>
      <xdr:colOff>85164</xdr:colOff>
      <xdr:row>25</xdr:row>
      <xdr:rowOff>623047</xdr:rowOff>
    </xdr:from>
    <xdr:to>
      <xdr:col>40</xdr:col>
      <xdr:colOff>499782</xdr:colOff>
      <xdr:row>41</xdr:row>
      <xdr:rowOff>134471</xdr:rowOff>
    </xdr:to>
    <xdr:sp macro="" textlink="">
      <xdr:nvSpPr>
        <xdr:cNvPr id="4" name="Right Brace 3"/>
        <xdr:cNvSpPr/>
      </xdr:nvSpPr>
      <xdr:spPr>
        <a:xfrm>
          <a:off x="37847027" y="6047535"/>
          <a:ext cx="414618" cy="257371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41</xdr:col>
      <xdr:colOff>51547</xdr:colOff>
      <xdr:row>32</xdr:row>
      <xdr:rowOff>123265</xdr:rowOff>
    </xdr:from>
    <xdr:to>
      <xdr:col>43</xdr:col>
      <xdr:colOff>410135</xdr:colOff>
      <xdr:row>35</xdr:row>
      <xdr:rowOff>129989</xdr:rowOff>
    </xdr:to>
    <xdr:sp macro="" textlink="">
      <xdr:nvSpPr>
        <xdr:cNvPr id="5" name="TextBox 4"/>
        <xdr:cNvSpPr txBox="1"/>
      </xdr:nvSpPr>
      <xdr:spPr>
        <a:xfrm>
          <a:off x="38461110" y="7152715"/>
          <a:ext cx="2549338" cy="492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a:latin typeface="Arial" panose="020B0604020202020204" pitchFamily="34" charset="0"/>
              <a:cs typeface="Arial" panose="020B0604020202020204" pitchFamily="34" charset="0"/>
            </a:rPr>
            <a:t>top</a:t>
          </a:r>
          <a:r>
            <a:rPr lang="de-CH" sz="1000" baseline="0">
              <a:latin typeface="Arial" panose="020B0604020202020204" pitchFamily="34" charset="0"/>
              <a:cs typeface="Arial" panose="020B0604020202020204" pitchFamily="34" charset="0"/>
            </a:rPr>
            <a:t> level variables which will be discussed below</a:t>
          </a:r>
          <a:endParaRPr lang="de-CH" sz="1000">
            <a:latin typeface="Arial" panose="020B0604020202020204" pitchFamily="34" charset="0"/>
            <a:cs typeface="Arial" panose="020B0604020202020204" pitchFamily="34" charset="0"/>
          </a:endParaRPr>
        </a:p>
      </xdr:txBody>
    </xdr:sp>
    <xdr:clientData/>
  </xdr:twoCellAnchor>
  <xdr:twoCellAnchor>
    <xdr:from>
      <xdr:col>40</xdr:col>
      <xdr:colOff>112059</xdr:colOff>
      <xdr:row>44</xdr:row>
      <xdr:rowOff>313764</xdr:rowOff>
    </xdr:from>
    <xdr:to>
      <xdr:col>40</xdr:col>
      <xdr:colOff>526677</xdr:colOff>
      <xdr:row>81</xdr:row>
      <xdr:rowOff>156882</xdr:rowOff>
    </xdr:to>
    <xdr:sp macro="" textlink="">
      <xdr:nvSpPr>
        <xdr:cNvPr id="6" name="Right Brace 5"/>
        <xdr:cNvSpPr/>
      </xdr:nvSpPr>
      <xdr:spPr>
        <a:xfrm>
          <a:off x="37873922" y="9291077"/>
          <a:ext cx="414618" cy="617248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42</xdr:col>
      <xdr:colOff>67233</xdr:colOff>
      <xdr:row>70</xdr:row>
      <xdr:rowOff>134469</xdr:rowOff>
    </xdr:from>
    <xdr:to>
      <xdr:col>47</xdr:col>
      <xdr:colOff>33616</xdr:colOff>
      <xdr:row>93</xdr:row>
      <xdr:rowOff>190501</xdr:rowOff>
    </xdr:to>
    <xdr:sp macro="" textlink="">
      <xdr:nvSpPr>
        <xdr:cNvPr id="7" name="TextBox 6"/>
        <xdr:cNvSpPr txBox="1"/>
      </xdr:nvSpPr>
      <xdr:spPr>
        <a:xfrm>
          <a:off x="39124496" y="13498044"/>
          <a:ext cx="5238470" cy="751887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latin typeface="Arial" panose="020B0604020202020204" pitchFamily="34" charset="0"/>
              <a:cs typeface="Arial" panose="020B0604020202020204" pitchFamily="34" charset="0"/>
            </a:rPr>
            <a:t>Notes:</a:t>
          </a:r>
        </a:p>
        <a:p>
          <a:r>
            <a:rPr lang="de-CH" sz="1100">
              <a:latin typeface="Arial" panose="020B0604020202020204" pitchFamily="34" charset="0"/>
              <a:cs typeface="Arial" panose="020B0604020202020204" pitchFamily="34" charset="0"/>
            </a:rPr>
            <a:t>Grundsätzlich macht</a:t>
          </a:r>
          <a:r>
            <a:rPr lang="de-CH" sz="1100" baseline="0">
              <a:latin typeface="Arial" panose="020B0604020202020204" pitchFamily="34" charset="0"/>
              <a:cs typeface="Arial" panose="020B0604020202020204" pitchFamily="34" charset="0"/>
            </a:rPr>
            <a:t> es Sinn, auf diejenigen Predictors zu bauen, die wir direkt auch in den STATPOP-Daten sehen. </a:t>
          </a:r>
        </a:p>
        <a:p>
          <a:r>
            <a:rPr lang="de-CH" sz="1100" baseline="0">
              <a:latin typeface="Arial" panose="020B0604020202020204" pitchFamily="34" charset="0"/>
              <a:cs typeface="Arial" panose="020B0604020202020204" pitchFamily="34" charset="0"/>
            </a:rPr>
            <a:t>- Das heisst, die Anzahl Personen nach Alter ist nicht schlecht.</a:t>
          </a:r>
        </a:p>
        <a:p>
          <a:r>
            <a:rPr lang="de-CH" sz="1100" baseline="0">
              <a:latin typeface="Arial" panose="020B0604020202020204" pitchFamily="34" charset="0"/>
              <a:cs typeface="Arial" panose="020B0604020202020204" pitchFamily="34" charset="0"/>
            </a:rPr>
            <a:t>- Folgende Predictors würde ich einführen:</a:t>
          </a:r>
        </a:p>
        <a:p>
          <a:r>
            <a:rPr lang="de-CH" sz="1100" baseline="0">
              <a:latin typeface="Arial" panose="020B0604020202020204" pitchFamily="34" charset="0"/>
              <a:cs typeface="Arial" panose="020B0604020202020204" pitchFamily="34" charset="0"/>
            </a:rPr>
            <a:t>Anzahl Personen nach Geschlecht und Alter:</a:t>
          </a:r>
        </a:p>
        <a:p>
          <a:r>
            <a:rPr lang="de-CH" sz="1100" baseline="0">
              <a:latin typeface="Arial" panose="020B0604020202020204" pitchFamily="34" charset="0"/>
              <a:cs typeface="Arial" panose="020B0604020202020204" pitchFamily="34" charset="0"/>
            </a:rPr>
            <a:t>z. B. Anzweiblpers0004, etc.</a:t>
          </a:r>
        </a:p>
        <a:p>
          <a:r>
            <a:rPr lang="de-CH" sz="1100" baseline="0">
              <a:latin typeface="Arial" panose="020B0604020202020204" pitchFamily="34" charset="0"/>
              <a:cs typeface="Arial" panose="020B0604020202020204" pitchFamily="34" charset="0"/>
            </a:rPr>
            <a:t>- Grossregion, Sprachregion und Kanton: mit Dummy Variablen abdecken</a:t>
          </a:r>
        </a:p>
        <a:p>
          <a:r>
            <a:rPr lang="de-CH" sz="1100" baseline="0">
              <a:latin typeface="Arial" panose="020B0604020202020204" pitchFamily="34" charset="0"/>
              <a:cs typeface="Arial" panose="020B0604020202020204" pitchFamily="34" charset="0"/>
            </a:rPr>
            <a:t>- Anzahl verheiratet, ledig, etc.</a:t>
          </a:r>
        </a:p>
        <a:p>
          <a:r>
            <a:rPr lang="de-CH" sz="1100" baseline="0">
              <a:latin typeface="Arial" panose="020B0604020202020204" pitchFamily="34" charset="0"/>
              <a:cs typeface="Arial" panose="020B0604020202020204" pitchFamily="34" charset="0"/>
            </a:rPr>
            <a:t>- Anzahl Schweizer, Anzahl Ausländer</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Es ist aber auch wichtig zu schauen, ob gewisse Charakteristiken zusätzlich modelliert werden müssen: deshalb würde ich bei  der Bewertung der Predictors (z. B. PCA) auch die folgenden betrachten:</a:t>
          </a:r>
        </a:p>
        <a:p>
          <a:r>
            <a:rPr lang="de-CH" sz="1100" baseline="0">
              <a:latin typeface="Arial" panose="020B0604020202020204" pitchFamily="34" charset="0"/>
              <a:cs typeface="Arial" panose="020B0604020202020204" pitchFamily="34" charset="0"/>
            </a:rPr>
            <a:t>- Bruttoeinkommen</a:t>
          </a:r>
        </a:p>
        <a:p>
          <a:r>
            <a:rPr lang="de-CH" sz="1100" baseline="0">
              <a:latin typeface="Arial" panose="020B0604020202020204" pitchFamily="34" charset="0"/>
              <a:cs typeface="Arial" panose="020B0604020202020204" pitchFamily="34" charset="0"/>
            </a:rPr>
            <a:t>- verfügbares Einkommen</a:t>
          </a:r>
        </a:p>
        <a:p>
          <a:r>
            <a:rPr lang="de-CH" sz="1100" baseline="0">
              <a:latin typeface="Arial" panose="020B0604020202020204" pitchFamily="34" charset="0"/>
              <a:cs typeface="Arial" panose="020B0604020202020204" pitchFamily="34" charset="0"/>
            </a:rPr>
            <a:t>- Anzahl unselbständiger, selbständiger, etc.</a:t>
          </a:r>
        </a:p>
        <a:p>
          <a:r>
            <a:rPr lang="de-CH" sz="1100" baseline="0">
              <a:latin typeface="Arial" panose="020B0604020202020204" pitchFamily="34" charset="0"/>
              <a:cs typeface="Arial" panose="020B0604020202020204" pitchFamily="34" charset="0"/>
            </a:rPr>
            <a:t>- Mieterhaushalt</a:t>
          </a:r>
        </a:p>
        <a:p>
          <a:r>
            <a:rPr lang="de-CH" sz="1100" baseline="0">
              <a:latin typeface="Arial" panose="020B0604020202020204" pitchFamily="34" charset="0"/>
              <a:cs typeface="Arial" panose="020B0604020202020204" pitchFamily="34" charset="0"/>
            </a:rPr>
            <a:t>- Mindestens ein...Kategorien</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Mit den obigen Parametern würde ich PCA für nur Predictors machen, und für Predictors inkl. Targets und dann nur Targets (Targets wiederum gekürzt, bzw. beschränkt auf wesentliches)</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Momentan nicht weiterverfolgen, da bereits redundant:</a:t>
          </a:r>
        </a:p>
        <a:p>
          <a:r>
            <a:rPr lang="de-CH" sz="1100" baseline="0">
              <a:latin typeface="Arial" panose="020B0604020202020204" pitchFamily="34" charset="0"/>
              <a:cs typeface="Arial" panose="020B0604020202020204" pitchFamily="34" charset="0"/>
            </a:rPr>
            <a:t>- Anzahl Personen</a:t>
          </a:r>
        </a:p>
        <a:p>
          <a:r>
            <a:rPr lang="de-CH" sz="1100" baseline="0">
              <a:latin typeface="Arial" panose="020B0604020202020204" pitchFamily="34" charset="0"/>
              <a:cs typeface="Arial" panose="020B0604020202020204" pitchFamily="34" charset="0"/>
            </a:rPr>
            <a:t>- Anzahl Personen/Alter: ersetzen mit obiger Idee (inkl, Geschlecht)</a:t>
          </a:r>
        </a:p>
        <a:p>
          <a:r>
            <a:rPr lang="de-CH" sz="1100" baseline="0">
              <a:latin typeface="Arial" panose="020B0604020202020204" pitchFamily="34" charset="0"/>
              <a:cs typeface="Arial" panose="020B0604020202020204" pitchFamily="34" charset="0"/>
            </a:rPr>
            <a:t>- Einpersonenhaushalte</a:t>
          </a:r>
        </a:p>
        <a:p>
          <a:r>
            <a:rPr lang="de-CH" sz="1100" baseline="0">
              <a:latin typeface="Arial" panose="020B0604020202020204" pitchFamily="34" charset="0"/>
              <a:cs typeface="Arial" panose="020B0604020202020204" pitchFamily="34" charset="0"/>
            </a:rPr>
            <a:t>- Rentnerhaushalte</a:t>
          </a:r>
        </a:p>
        <a:p>
          <a:r>
            <a:rPr lang="de-CH" sz="1100" baseline="0">
              <a:latin typeface="Arial" panose="020B0604020202020204" pitchFamily="34" charset="0"/>
              <a:cs typeface="Arial" panose="020B0604020202020204" pitchFamily="34" charset="0"/>
            </a:rPr>
            <a:t>- Refpersonen-bezogene Kategorien</a:t>
          </a:r>
        </a:p>
        <a:p>
          <a:r>
            <a:rPr lang="de-CH" sz="1100" baseline="0">
              <a:latin typeface="Arial" panose="020B0604020202020204" pitchFamily="34" charset="0"/>
              <a:cs typeface="Arial" panose="020B0604020202020204" pitchFamily="34" charset="0"/>
            </a:rPr>
            <a:t>- Einkommensklasse</a:t>
          </a:r>
        </a:p>
        <a:p>
          <a:r>
            <a:rPr lang="de-CH" sz="1100" baseline="0">
              <a:latin typeface="Arial" panose="020B0604020202020204" pitchFamily="34" charset="0"/>
              <a:cs typeface="Arial" panose="020B0604020202020204" pitchFamily="34" charset="0"/>
            </a:rPr>
            <a:t>- HH-Typen </a:t>
          </a:r>
          <a:endParaRPr lang="de-CH" sz="11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oemelt/Documents/Andi/07_PostDoc/01_Projects/01_HEIA%20reloaded/02_Computations/03_Consumption/Consumption_Cockp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Water_prices"/>
      <sheetName val="Wastewater_prices"/>
      <sheetName val="Waste_prices"/>
      <sheetName val="Electricity_prices"/>
      <sheetName val="Shares of heat energy carriers"/>
      <sheetName val="NK-Models"/>
      <sheetName val="SOM-Tuning (not-coupled)"/>
      <sheetName val="SOM-Tuning (ISIE2017)"/>
      <sheetName val="Clustering (not-coupled)"/>
      <sheetName val="Clustering (ISIE2017)"/>
      <sheetName val="PT_and_bike"/>
      <sheetName val="LCA-Modelling"/>
      <sheetName val="LCA-Modelling (STATPOP)"/>
      <sheetName val="LCA-Modelling (before HBS-EXIO)"/>
      <sheetName val="Fruitnes&amp;Vegetablenes"/>
      <sheetName val="some_food_prices"/>
      <sheetName val="Diesel_Petrol_Conversion"/>
      <sheetName val="WWTPs"/>
      <sheetName val="gws_building_energy"/>
      <sheetName val="HBS-EXIOBASE-coupling"/>
      <sheetName val="LCA-Translator"/>
      <sheetName val="Further Translation"/>
      <sheetName val="LCA_Grouping_Help"/>
      <sheetName val="Classifier_Tuning"/>
      <sheetName val="Classifier_Tuning (Diss)"/>
      <sheetName val="Classifier_Tuning (SETAC2018)"/>
    </sheetNames>
    <sheetDataSet>
      <sheetData sheetId="0">
        <row r="83">
          <cell r="B83" t="str">
            <v>50: Konsumausgaben</v>
          </cell>
          <cell r="E83" t="str">
            <v>a50</v>
          </cell>
          <cell r="S83">
            <v>-1</v>
          </cell>
        </row>
        <row r="84">
          <cell r="B84" t="str">
            <v>51: Nahrungsmittel und alkoholfreie Getränke</v>
          </cell>
          <cell r="E84" t="str">
            <v>a51</v>
          </cell>
          <cell r="S84">
            <v>-1</v>
          </cell>
        </row>
        <row r="85">
          <cell r="B85" t="str">
            <v>511: Nahrungsmittel</v>
          </cell>
          <cell r="E85" t="str">
            <v>a511</v>
          </cell>
          <cell r="S85">
            <v>-1</v>
          </cell>
        </row>
        <row r="86">
          <cell r="B86" t="str">
            <v>5111: Brot und Getreideprodukte</v>
          </cell>
          <cell r="E86" t="str">
            <v>a5111</v>
          </cell>
          <cell r="S86">
            <v>-1</v>
          </cell>
          <cell r="W86" t="str">
            <v>m5111a</v>
          </cell>
        </row>
        <row r="87">
          <cell r="B87" t="str">
            <v>5111.01: Reis</v>
          </cell>
          <cell r="E87" t="str">
            <v>a511101</v>
          </cell>
          <cell r="S87">
            <v>0</v>
          </cell>
          <cell r="W87" t="str">
            <v>m511101</v>
          </cell>
        </row>
        <row r="88">
          <cell r="B88" t="str">
            <v>5111.02: Teigwaren</v>
          </cell>
          <cell r="E88" t="str">
            <v>a511102</v>
          </cell>
          <cell r="S88">
            <v>0</v>
          </cell>
          <cell r="W88" t="str">
            <v>m511102</v>
          </cell>
        </row>
        <row r="89">
          <cell r="B89" t="str">
            <v>5111.03: Brot</v>
          </cell>
          <cell r="E89" t="str">
            <v>a511103</v>
          </cell>
          <cell r="S89">
            <v>0</v>
          </cell>
          <cell r="W89" t="str">
            <v>m511103</v>
          </cell>
        </row>
        <row r="90">
          <cell r="B90" t="str">
            <v>5111.04: Gebäck, süsses und salziges</v>
          </cell>
          <cell r="E90" t="str">
            <v>a511104</v>
          </cell>
          <cell r="S90">
            <v>0</v>
          </cell>
          <cell r="W90" t="str">
            <v/>
          </cell>
        </row>
        <row r="91">
          <cell r="B91" t="str">
            <v>5111.05: Sandwich</v>
          </cell>
          <cell r="E91" t="str">
            <v>a511105</v>
          </cell>
          <cell r="S91">
            <v>0</v>
          </cell>
          <cell r="W91" t="str">
            <v/>
          </cell>
        </row>
        <row r="92">
          <cell r="B92" t="str">
            <v>5111.06: Weizenmehl</v>
          </cell>
          <cell r="E92" t="str">
            <v>a511106</v>
          </cell>
          <cell r="S92">
            <v>0</v>
          </cell>
          <cell r="W92" t="str">
            <v>m511106</v>
          </cell>
        </row>
        <row r="93">
          <cell r="B93" t="str">
            <v>5111.07: Übrige Mehle, Stärken, Griesse, Flocken und Getreidekörner</v>
          </cell>
          <cell r="E93" t="str">
            <v>a511107</v>
          </cell>
          <cell r="S93">
            <v>0</v>
          </cell>
          <cell r="W93" t="str">
            <v>m511107</v>
          </cell>
        </row>
        <row r="94">
          <cell r="B94" t="str">
            <v>5111.08: Andere Produkte auf Getreidebasis</v>
          </cell>
          <cell r="E94" t="str">
            <v>a511108</v>
          </cell>
          <cell r="S94">
            <v>0</v>
          </cell>
          <cell r="W94" t="str">
            <v>m511108</v>
          </cell>
        </row>
        <row r="95">
          <cell r="B95" t="str">
            <v>5112: Fleisch</v>
          </cell>
          <cell r="E95" t="str">
            <v>a5112</v>
          </cell>
          <cell r="S95">
            <v>-1</v>
          </cell>
          <cell r="W95" t="str">
            <v>m5112</v>
          </cell>
        </row>
        <row r="96">
          <cell r="B96" t="str">
            <v>5112.01: Rindfleisch</v>
          </cell>
          <cell r="E96" t="str">
            <v>a511201</v>
          </cell>
          <cell r="S96">
            <v>0</v>
          </cell>
          <cell r="W96" t="str">
            <v>m511201</v>
          </cell>
        </row>
        <row r="97">
          <cell r="B97" t="str">
            <v>5112.02: Kalbfleisch</v>
          </cell>
          <cell r="E97" t="str">
            <v>a511202</v>
          </cell>
          <cell r="S97">
            <v>0</v>
          </cell>
          <cell r="W97" t="str">
            <v>m511202</v>
          </cell>
        </row>
        <row r="98">
          <cell r="B98" t="str">
            <v>5112.03: Schweinefleisch, frisch oder tiefgekühlt</v>
          </cell>
          <cell r="E98" t="str">
            <v>a511203</v>
          </cell>
          <cell r="S98">
            <v>0</v>
          </cell>
          <cell r="W98" t="str">
            <v>m511203</v>
          </cell>
        </row>
        <row r="99">
          <cell r="B99" t="str">
            <v>5112.04: Pferdefleisch</v>
          </cell>
          <cell r="E99" t="str">
            <v>a511204</v>
          </cell>
          <cell r="S99">
            <v>0</v>
          </cell>
          <cell r="W99" t="str">
            <v>m511204</v>
          </cell>
        </row>
        <row r="100">
          <cell r="B100" t="str">
            <v>5112.05: Schaf- und Ziegenfleisch</v>
          </cell>
          <cell r="E100" t="str">
            <v>a511205</v>
          </cell>
          <cell r="S100">
            <v>0</v>
          </cell>
          <cell r="W100" t="str">
            <v>m511205</v>
          </cell>
        </row>
        <row r="101">
          <cell r="B101" t="str">
            <v>5112.06: Geflügel, frisch oder tiefgekühlt</v>
          </cell>
          <cell r="E101" t="str">
            <v>a511206</v>
          </cell>
          <cell r="S101">
            <v>0</v>
          </cell>
          <cell r="W101" t="str">
            <v>m511206</v>
          </cell>
        </row>
        <row r="102">
          <cell r="B102" t="str">
            <v>5112.07: Wild und Kaninchenfleisch</v>
          </cell>
          <cell r="E102" t="str">
            <v>a511207</v>
          </cell>
          <cell r="S102">
            <v>0</v>
          </cell>
          <cell r="W102" t="str">
            <v>m511207</v>
          </cell>
        </row>
        <row r="103">
          <cell r="B103" t="str">
            <v>5112.08: Andere geniessbare Fleischwaren inkl. Innereien, frisch und tiefgekühlt</v>
          </cell>
          <cell r="E103" t="str">
            <v>a511208</v>
          </cell>
          <cell r="S103">
            <v>0</v>
          </cell>
          <cell r="W103" t="str">
            <v>m511208</v>
          </cell>
        </row>
        <row r="104">
          <cell r="B104" t="str">
            <v>5112.09: Würste, Wurstwaren und Pasteten</v>
          </cell>
          <cell r="E104" t="str">
            <v>a511209</v>
          </cell>
          <cell r="S104">
            <v>0</v>
          </cell>
          <cell r="W104" t="str">
            <v>m511209</v>
          </cell>
        </row>
        <row r="105">
          <cell r="B105" t="str">
            <v>5112.10: Schinken, Speck und übriges gesalzenes oder geräuchertes Schweinefleisch</v>
          </cell>
          <cell r="E105" t="str">
            <v>a511210</v>
          </cell>
          <cell r="S105">
            <v>0</v>
          </cell>
          <cell r="W105" t="str">
            <v>m511210</v>
          </cell>
        </row>
        <row r="106">
          <cell r="B106" t="str">
            <v>5112.11: Geflügel, grilliert oder geräuchert</v>
          </cell>
          <cell r="E106" t="str">
            <v>a511211</v>
          </cell>
          <cell r="S106">
            <v>0</v>
          </cell>
          <cell r="W106" t="str">
            <v>m511211</v>
          </cell>
        </row>
        <row r="107">
          <cell r="B107" t="str">
            <v>5112.12: Übriges gekochtes, getrocknetes, gesalzenes oder geräuchertes Fleisch</v>
          </cell>
          <cell r="E107" t="str">
            <v>a511212</v>
          </cell>
          <cell r="S107">
            <v>0</v>
          </cell>
          <cell r="W107" t="str">
            <v>m511212</v>
          </cell>
        </row>
        <row r="108">
          <cell r="B108" t="str">
            <v>5112.13: Fleischkonserven und fleischhaltige Erzeugnisse</v>
          </cell>
          <cell r="E108" t="str">
            <v>a511213</v>
          </cell>
          <cell r="S108">
            <v>0</v>
          </cell>
          <cell r="W108" t="str">
            <v>m511213</v>
          </cell>
        </row>
        <row r="109">
          <cell r="B109" t="str">
            <v>5113: Fisch</v>
          </cell>
          <cell r="E109" t="str">
            <v>a5113</v>
          </cell>
          <cell r="S109">
            <v>0</v>
          </cell>
          <cell r="W109" t="str">
            <v>m5113</v>
          </cell>
        </row>
        <row r="110">
          <cell r="B110" t="str">
            <v>5113.01: Fisch, frisch oder tiefgekühlt</v>
          </cell>
          <cell r="E110" t="str">
            <v>a511301</v>
          </cell>
          <cell r="S110">
            <v>-1</v>
          </cell>
          <cell r="W110" t="str">
            <v>m511301</v>
          </cell>
        </row>
        <row r="111">
          <cell r="B111" t="str">
            <v>5113.02: Meeresfrüchte, frisch oder tiefgekühlt</v>
          </cell>
          <cell r="E111" t="str">
            <v>a511302</v>
          </cell>
          <cell r="S111">
            <v>-1</v>
          </cell>
          <cell r="W111" t="str">
            <v>m511302</v>
          </cell>
        </row>
        <row r="112">
          <cell r="B112" t="str">
            <v>5113.03: Fische und Meeresfrüchte, getrocknet, gesalzen oder geräuchert</v>
          </cell>
          <cell r="E112" t="str">
            <v>a511303</v>
          </cell>
          <cell r="S112">
            <v>-1</v>
          </cell>
          <cell r="W112" t="str">
            <v>m511303</v>
          </cell>
        </row>
        <row r="113">
          <cell r="B113" t="str">
            <v>5113.04: Fische und Meeresfrüchte, zubereitet und tiefgekühlt</v>
          </cell>
          <cell r="E113" t="str">
            <v>a511304</v>
          </cell>
          <cell r="S113">
            <v>-1</v>
          </cell>
          <cell r="W113" t="str">
            <v>m511304</v>
          </cell>
        </row>
        <row r="114">
          <cell r="B114" t="str">
            <v>5113.05: Fisch- und andere Konserven auf Basis von Fisch oder Meeresfrüchten</v>
          </cell>
          <cell r="E114" t="str">
            <v>a511305</v>
          </cell>
          <cell r="S114">
            <v>-1</v>
          </cell>
          <cell r="W114" t="str">
            <v>m511305</v>
          </cell>
        </row>
        <row r="115">
          <cell r="B115" t="str">
            <v>5114: Milch, Käse und Eier</v>
          </cell>
          <cell r="E115" t="str">
            <v>a5114</v>
          </cell>
          <cell r="S115">
            <v>-1</v>
          </cell>
          <cell r="W115" t="str">
            <v>m5114a</v>
          </cell>
        </row>
        <row r="116">
          <cell r="B116" t="str">
            <v>5114.01: Vollmilch</v>
          </cell>
          <cell r="E116" t="str">
            <v>a511401</v>
          </cell>
          <cell r="S116">
            <v>0</v>
          </cell>
          <cell r="W116" t="str">
            <v>m511401</v>
          </cell>
        </row>
        <row r="117">
          <cell r="B117" t="str">
            <v>5114.02: Milchdrink und Magermilch</v>
          </cell>
          <cell r="E117" t="str">
            <v>a511402</v>
          </cell>
          <cell r="S117">
            <v>0</v>
          </cell>
          <cell r="W117" t="str">
            <v>m511402</v>
          </cell>
        </row>
        <row r="118">
          <cell r="B118" t="str">
            <v>5114.03: Hart- und Halbhartkäse</v>
          </cell>
          <cell r="E118" t="str">
            <v>a511403</v>
          </cell>
          <cell r="S118">
            <v>0</v>
          </cell>
          <cell r="W118" t="str">
            <v>m511403</v>
          </cell>
        </row>
        <row r="119">
          <cell r="B119" t="str">
            <v>5114.04: Weich-, Frisch- und Schmelzkäse</v>
          </cell>
          <cell r="E119" t="str">
            <v>a511404</v>
          </cell>
          <cell r="S119">
            <v>0</v>
          </cell>
          <cell r="W119" t="str">
            <v>m511404</v>
          </cell>
        </row>
        <row r="120">
          <cell r="B120" t="str">
            <v>5114.05: Rahm</v>
          </cell>
          <cell r="E120" t="str">
            <v>a511405</v>
          </cell>
          <cell r="S120">
            <v>0</v>
          </cell>
          <cell r="W120" t="str">
            <v>m511405</v>
          </cell>
        </row>
        <row r="121">
          <cell r="B121" t="str">
            <v>5114.06: Quark</v>
          </cell>
          <cell r="E121" t="str">
            <v>a511406</v>
          </cell>
          <cell r="S121">
            <v>0</v>
          </cell>
          <cell r="W121" t="str">
            <v>m511406</v>
          </cell>
        </row>
        <row r="122">
          <cell r="B122" t="str">
            <v>5114.07: Joghurt</v>
          </cell>
          <cell r="E122" t="str">
            <v>a511407</v>
          </cell>
          <cell r="S122">
            <v>0</v>
          </cell>
          <cell r="W122" t="str">
            <v>m511407</v>
          </cell>
        </row>
        <row r="123">
          <cell r="B123" t="str">
            <v>5114.08: Andere Milchprodukte und Milch-Ersatzgetränke</v>
          </cell>
          <cell r="E123" t="str">
            <v>a511408</v>
          </cell>
          <cell r="S123">
            <v>0</v>
          </cell>
          <cell r="W123" t="str">
            <v>m511408</v>
          </cell>
        </row>
        <row r="124">
          <cell r="B124" t="str">
            <v>5114.09: Frische Eier</v>
          </cell>
          <cell r="E124" t="str">
            <v>a511409</v>
          </cell>
          <cell r="S124">
            <v>0</v>
          </cell>
          <cell r="W124" t="str">
            <v/>
          </cell>
        </row>
        <row r="125">
          <cell r="B125" t="str">
            <v>5114.10: Verarbeitete Eier</v>
          </cell>
          <cell r="E125" t="str">
            <v>a511410</v>
          </cell>
          <cell r="S125">
            <v>0</v>
          </cell>
          <cell r="W125" t="str">
            <v/>
          </cell>
        </row>
        <row r="126">
          <cell r="B126" t="str">
            <v>5115: Speisefette und -öle</v>
          </cell>
          <cell r="E126" t="str">
            <v>a5115</v>
          </cell>
          <cell r="S126">
            <v>-1</v>
          </cell>
          <cell r="W126" t="str">
            <v>m5115</v>
          </cell>
        </row>
        <row r="127">
          <cell r="B127" t="str">
            <v>5115.01: Butter</v>
          </cell>
          <cell r="E127" t="str">
            <v>a511501</v>
          </cell>
          <cell r="S127">
            <v>0</v>
          </cell>
          <cell r="W127" t="str">
            <v>m511501</v>
          </cell>
        </row>
        <row r="128">
          <cell r="B128" t="str">
            <v>5115.02: Margarine</v>
          </cell>
          <cell r="E128" t="str">
            <v>a511502</v>
          </cell>
          <cell r="S128">
            <v>0</v>
          </cell>
          <cell r="W128" t="str">
            <v>m511502</v>
          </cell>
        </row>
        <row r="129">
          <cell r="B129" t="str">
            <v>5115.03: Andere Pflanzenfette</v>
          </cell>
          <cell r="E129" t="str">
            <v>a511503</v>
          </cell>
          <cell r="S129">
            <v>0</v>
          </cell>
          <cell r="W129" t="str">
            <v>m511503</v>
          </cell>
        </row>
        <row r="130">
          <cell r="B130" t="str">
            <v>5115.04: Olivenöl</v>
          </cell>
          <cell r="E130" t="str">
            <v>a511504</v>
          </cell>
          <cell r="S130">
            <v>0</v>
          </cell>
          <cell r="W130" t="str">
            <v>m511504</v>
          </cell>
        </row>
        <row r="131">
          <cell r="B131" t="str">
            <v>5115.05: Andere pflanzliche Speiseöle und tierische Speisefette</v>
          </cell>
          <cell r="E131" t="str">
            <v>a511505</v>
          </cell>
          <cell r="S131">
            <v>0</v>
          </cell>
          <cell r="W131" t="str">
            <v>m511505</v>
          </cell>
        </row>
        <row r="132">
          <cell r="B132" t="str">
            <v>5116: Früchte</v>
          </cell>
          <cell r="E132" t="str">
            <v>a5116</v>
          </cell>
          <cell r="S132">
            <v>-1</v>
          </cell>
          <cell r="W132" t="str">
            <v>m5116</v>
          </cell>
        </row>
        <row r="133">
          <cell r="B133" t="str">
            <v>5116.01: Zitronen</v>
          </cell>
          <cell r="E133" t="str">
            <v>a511601</v>
          </cell>
          <cell r="S133">
            <v>0</v>
          </cell>
          <cell r="W133" t="str">
            <v>m511601</v>
          </cell>
        </row>
        <row r="134">
          <cell r="B134" t="str">
            <v>5116.02: Orangen und übrige Zitrusfrüchte</v>
          </cell>
          <cell r="E134" t="str">
            <v>a511602</v>
          </cell>
          <cell r="S134">
            <v>0</v>
          </cell>
          <cell r="W134" t="str">
            <v>m511602</v>
          </cell>
        </row>
        <row r="135">
          <cell r="B135" t="str">
            <v>5116.03: Bananen</v>
          </cell>
          <cell r="E135" t="str">
            <v>a511603</v>
          </cell>
          <cell r="S135">
            <v>0</v>
          </cell>
          <cell r="W135" t="str">
            <v>m511603</v>
          </cell>
        </row>
        <row r="136">
          <cell r="B136" t="str">
            <v>5116.04: Äpfel</v>
          </cell>
          <cell r="E136" t="str">
            <v>a511604</v>
          </cell>
          <cell r="S136">
            <v>0</v>
          </cell>
          <cell r="W136" t="str">
            <v>m511604</v>
          </cell>
        </row>
        <row r="137">
          <cell r="B137" t="str">
            <v>5116.05: Birnen und Quitten</v>
          </cell>
          <cell r="E137" t="str">
            <v>a511605</v>
          </cell>
          <cell r="S137">
            <v>0</v>
          </cell>
          <cell r="W137" t="str">
            <v>m511605</v>
          </cell>
        </row>
        <row r="138">
          <cell r="B138" t="str">
            <v>5116.06: Steinobst</v>
          </cell>
          <cell r="E138" t="str">
            <v>a511606</v>
          </cell>
          <cell r="S138">
            <v>0</v>
          </cell>
          <cell r="W138" t="str">
            <v>m511606</v>
          </cell>
        </row>
        <row r="139">
          <cell r="B139" t="str">
            <v>5116.07: Beeren</v>
          </cell>
          <cell r="E139" t="str">
            <v>a511607</v>
          </cell>
          <cell r="S139">
            <v>0</v>
          </cell>
          <cell r="W139" t="str">
            <v>m511607</v>
          </cell>
        </row>
        <row r="140">
          <cell r="B140" t="str">
            <v>5116.08: Trauben</v>
          </cell>
          <cell r="E140" t="str">
            <v>a511608</v>
          </cell>
          <cell r="S140">
            <v>0</v>
          </cell>
          <cell r="W140" t="str">
            <v>m511608</v>
          </cell>
        </row>
        <row r="141">
          <cell r="B141" t="str">
            <v>5116.09: Melonen und Wassermelonen</v>
          </cell>
          <cell r="E141" t="str">
            <v>a511609</v>
          </cell>
          <cell r="S141">
            <v>0</v>
          </cell>
          <cell r="W141" t="str">
            <v>m511609</v>
          </cell>
        </row>
        <row r="142">
          <cell r="B142" t="str">
            <v>5116.10: Übrige exotische Früchte</v>
          </cell>
          <cell r="E142" t="str">
            <v>a511610</v>
          </cell>
          <cell r="S142">
            <v>0</v>
          </cell>
          <cell r="W142" t="str">
            <v>m511610</v>
          </cell>
        </row>
        <row r="143">
          <cell r="B143" t="str">
            <v>5116.11: Nüsse, andere Schalenfrüchte und ölhaltige Früchte</v>
          </cell>
          <cell r="E143" t="str">
            <v>a511611</v>
          </cell>
          <cell r="S143">
            <v>0</v>
          </cell>
          <cell r="W143" t="str">
            <v>m511611</v>
          </cell>
        </row>
        <row r="144">
          <cell r="B144" t="str">
            <v>5116.12: Anderes Dörrobst</v>
          </cell>
          <cell r="E144" t="str">
            <v>a511612</v>
          </cell>
          <cell r="S144">
            <v>0</v>
          </cell>
          <cell r="W144" t="str">
            <v>m511612</v>
          </cell>
        </row>
        <row r="145">
          <cell r="B145" t="str">
            <v>5116.13: Fruchtkonserven</v>
          </cell>
          <cell r="E145" t="str">
            <v>a511613</v>
          </cell>
          <cell r="S145">
            <v>0</v>
          </cell>
          <cell r="W145" t="str">
            <v>m511613</v>
          </cell>
        </row>
        <row r="146">
          <cell r="B146" t="str">
            <v>5117: Gemüse</v>
          </cell>
          <cell r="E146" t="str">
            <v>a5117</v>
          </cell>
          <cell r="S146">
            <v>-1</v>
          </cell>
          <cell r="W146" t="str">
            <v>m5117a</v>
          </cell>
        </row>
        <row r="147">
          <cell r="B147" t="str">
            <v>5117.01: Grüne Salate und anderes Blattgemüse</v>
          </cell>
          <cell r="E147" t="str">
            <v>a511701</v>
          </cell>
          <cell r="S147">
            <v>0</v>
          </cell>
          <cell r="W147" t="str">
            <v>m511701</v>
          </cell>
        </row>
        <row r="148">
          <cell r="B148" t="str">
            <v>5117.02: Stengelgemüse (Lauch, Fenchel, Sojabohnensprossen, usw.)</v>
          </cell>
          <cell r="E148" t="str">
            <v>a511702</v>
          </cell>
          <cell r="S148">
            <v>0</v>
          </cell>
          <cell r="W148" t="str">
            <v>m511702</v>
          </cell>
        </row>
        <row r="149">
          <cell r="B149" t="str">
            <v>5117.03: Küchenkräuter</v>
          </cell>
          <cell r="E149" t="str">
            <v>a511703</v>
          </cell>
          <cell r="S149">
            <v>0</v>
          </cell>
          <cell r="W149" t="str">
            <v/>
          </cell>
        </row>
        <row r="150">
          <cell r="B150" t="str">
            <v>5117.04: Kohlgemüse</v>
          </cell>
          <cell r="E150" t="str">
            <v>a511704</v>
          </cell>
          <cell r="S150">
            <v>0</v>
          </cell>
          <cell r="W150" t="str">
            <v>m511704</v>
          </cell>
        </row>
        <row r="151">
          <cell r="B151" t="str">
            <v>5117.05: Tomaten</v>
          </cell>
          <cell r="E151" t="str">
            <v>a511705</v>
          </cell>
          <cell r="S151">
            <v>0</v>
          </cell>
          <cell r="W151" t="str">
            <v>m511705</v>
          </cell>
        </row>
        <row r="152">
          <cell r="B152" t="str">
            <v>5117.06: Bohnen und Erbsen</v>
          </cell>
          <cell r="E152" t="str">
            <v>a511706</v>
          </cell>
          <cell r="S152">
            <v>0</v>
          </cell>
          <cell r="W152" t="str">
            <v>m511706</v>
          </cell>
        </row>
        <row r="153">
          <cell r="B153" t="str">
            <v>5117.07: Anderes Fruchtgemüse (Kürbis, Peperoni, usw.)</v>
          </cell>
          <cell r="E153" t="str">
            <v>a511707</v>
          </cell>
          <cell r="S153">
            <v>0</v>
          </cell>
          <cell r="W153" t="str">
            <v>m511707</v>
          </cell>
        </row>
        <row r="154">
          <cell r="B154" t="str">
            <v>5117.08: Zwiebeln</v>
          </cell>
          <cell r="E154" t="str">
            <v>a511708</v>
          </cell>
          <cell r="S154">
            <v>0</v>
          </cell>
          <cell r="W154" t="str">
            <v>m511708</v>
          </cell>
        </row>
        <row r="155">
          <cell r="B155" t="str">
            <v>5117.09: Knoblauch</v>
          </cell>
          <cell r="E155" t="str">
            <v>a511709</v>
          </cell>
          <cell r="S155">
            <v>0</v>
          </cell>
          <cell r="W155" t="str">
            <v>m511709</v>
          </cell>
        </row>
        <row r="156">
          <cell r="B156" t="str">
            <v>5117.10: Rüben und anderes Wurzelgemüse</v>
          </cell>
          <cell r="E156" t="str">
            <v>a511710</v>
          </cell>
          <cell r="S156">
            <v>0</v>
          </cell>
          <cell r="W156" t="str">
            <v>m511710</v>
          </cell>
        </row>
        <row r="157">
          <cell r="B157" t="str">
            <v>5117.11: Frische Pilze</v>
          </cell>
          <cell r="E157" t="str">
            <v>a511711</v>
          </cell>
          <cell r="S157">
            <v>-1</v>
          </cell>
          <cell r="W157" t="str">
            <v>m511711</v>
          </cell>
        </row>
        <row r="158">
          <cell r="B158" t="str">
            <v>5117.12: Pilze und Gemüse, getrocknet oder gedörrt</v>
          </cell>
          <cell r="E158" t="str">
            <v>a511712</v>
          </cell>
          <cell r="S158">
            <v>0</v>
          </cell>
          <cell r="W158" t="str">
            <v>m511712</v>
          </cell>
        </row>
        <row r="159">
          <cell r="B159" t="str">
            <v>5117.13: Gemüse und Pilze in Konserven oder anders verarbeitet</v>
          </cell>
          <cell r="E159" t="str">
            <v>a511713</v>
          </cell>
          <cell r="S159">
            <v>0</v>
          </cell>
          <cell r="W159" t="str">
            <v>m511713</v>
          </cell>
        </row>
        <row r="160">
          <cell r="B160" t="str">
            <v>5117.14: Kartoffeln</v>
          </cell>
          <cell r="E160" t="str">
            <v>a511714</v>
          </cell>
          <cell r="S160">
            <v>0</v>
          </cell>
          <cell r="W160" t="str">
            <v>m511714</v>
          </cell>
        </row>
        <row r="161">
          <cell r="B161" t="str">
            <v>5117.15: Kartoffelhaltige Produkte und anderes Knollengemüse</v>
          </cell>
          <cell r="E161" t="str">
            <v>a511715</v>
          </cell>
          <cell r="S161">
            <v>0</v>
          </cell>
          <cell r="W161" t="str">
            <v>m511715</v>
          </cell>
        </row>
        <row r="162">
          <cell r="B162" t="str">
            <v>5118: Zucker, Konfitüren, Honig, Schokolade und Süsswaren</v>
          </cell>
          <cell r="E162" t="str">
            <v>a5118</v>
          </cell>
          <cell r="S162">
            <v>-1</v>
          </cell>
          <cell r="W162" t="str">
            <v>m5118a</v>
          </cell>
        </row>
        <row r="163">
          <cell r="B163" t="str">
            <v>5118.01: Zucker</v>
          </cell>
          <cell r="E163" t="str">
            <v>a511801</v>
          </cell>
          <cell r="S163">
            <v>0</v>
          </cell>
          <cell r="W163" t="str">
            <v>m511801</v>
          </cell>
        </row>
        <row r="164">
          <cell r="B164" t="str">
            <v>5118.02: Konfitüren, Marmeladen, Kompott</v>
          </cell>
          <cell r="E164" t="str">
            <v>a511802</v>
          </cell>
          <cell r="S164">
            <v>0</v>
          </cell>
          <cell r="W164" t="str">
            <v>m511802</v>
          </cell>
        </row>
        <row r="165">
          <cell r="B165" t="str">
            <v>5118.03: Honig</v>
          </cell>
          <cell r="E165" t="str">
            <v>a511803</v>
          </cell>
          <cell r="S165">
            <v>0</v>
          </cell>
          <cell r="W165" t="str">
            <v>m511803</v>
          </cell>
        </row>
        <row r="166">
          <cell r="B166" t="str">
            <v>5118.04: Schokolade</v>
          </cell>
          <cell r="E166" t="str">
            <v>a511804</v>
          </cell>
          <cell r="S166">
            <v>0</v>
          </cell>
          <cell r="W166" t="str">
            <v>m511804</v>
          </cell>
        </row>
        <row r="167">
          <cell r="B167" t="str">
            <v>5118.05: Süsswaren</v>
          </cell>
          <cell r="E167" t="str">
            <v>a511805</v>
          </cell>
          <cell r="S167">
            <v>0</v>
          </cell>
          <cell r="W167" t="str">
            <v/>
          </cell>
        </row>
        <row r="168">
          <cell r="B168" t="str">
            <v>5118.06: Speiseeis</v>
          </cell>
          <cell r="E168" t="str">
            <v>a511806</v>
          </cell>
          <cell r="S168">
            <v>0</v>
          </cell>
          <cell r="W168" t="str">
            <v>m511806</v>
          </cell>
        </row>
        <row r="169">
          <cell r="B169" t="str">
            <v>5118.07: Andere zucker- und/oder kakaohaltige Produkte</v>
          </cell>
          <cell r="E169" t="str">
            <v>a511807</v>
          </cell>
          <cell r="S169">
            <v>0</v>
          </cell>
          <cell r="W169" t="str">
            <v/>
          </cell>
        </row>
        <row r="170">
          <cell r="B170" t="str">
            <v>5119: Saucen, Salz, Gewürze, Suppen und sonstige Nahrungsmittel</v>
          </cell>
          <cell r="E170" t="str">
            <v>a5119</v>
          </cell>
          <cell r="S170">
            <v>-1</v>
          </cell>
          <cell r="W170" t="str">
            <v/>
          </cell>
        </row>
        <row r="171">
          <cell r="B171" t="str">
            <v>5119.01: Saucen, Würzstoffe und Würze</v>
          </cell>
          <cell r="E171" t="str">
            <v>a511901</v>
          </cell>
          <cell r="S171">
            <v>0</v>
          </cell>
          <cell r="W171" t="str">
            <v/>
          </cell>
        </row>
        <row r="172">
          <cell r="B172" t="str">
            <v>5119.02: Salz und Gewürze</v>
          </cell>
          <cell r="E172" t="str">
            <v>a511902</v>
          </cell>
          <cell r="S172">
            <v>-1</v>
          </cell>
          <cell r="W172" t="str">
            <v/>
          </cell>
        </row>
        <row r="173">
          <cell r="B173" t="str">
            <v>5119.03: Suppen und Bouillons</v>
          </cell>
          <cell r="E173" t="str">
            <v>a511903</v>
          </cell>
          <cell r="S173">
            <v>0</v>
          </cell>
          <cell r="W173" t="str">
            <v/>
          </cell>
        </row>
        <row r="174">
          <cell r="B174" t="str">
            <v>5119.04: Aromaessenzen, Backpulver und Presshefe</v>
          </cell>
          <cell r="E174" t="str">
            <v>a511904</v>
          </cell>
          <cell r="S174">
            <v>-1</v>
          </cell>
          <cell r="W174" t="str">
            <v/>
          </cell>
        </row>
        <row r="175">
          <cell r="B175" t="str">
            <v>5119.05: Küchenfertige Mahlzeiten</v>
          </cell>
          <cell r="E175" t="str">
            <v>a511905</v>
          </cell>
          <cell r="S175">
            <v>0</v>
          </cell>
          <cell r="W175" t="str">
            <v/>
          </cell>
        </row>
        <row r="176">
          <cell r="B176" t="str">
            <v>5119.06: Vegetarische Sojaprodukte</v>
          </cell>
          <cell r="E176" t="str">
            <v>a511906</v>
          </cell>
          <cell r="S176">
            <v>0</v>
          </cell>
          <cell r="W176" t="str">
            <v/>
          </cell>
        </row>
        <row r="177">
          <cell r="B177" t="str">
            <v>5119.07: Sonstige Nahrungsmittel</v>
          </cell>
          <cell r="E177" t="str">
            <v>a511907</v>
          </cell>
          <cell r="S177">
            <v>-1</v>
          </cell>
          <cell r="W177" t="str">
            <v/>
          </cell>
        </row>
        <row r="178">
          <cell r="B178" t="str">
            <v>5119.08: Babynahrung</v>
          </cell>
          <cell r="E178" t="str">
            <v>a511908</v>
          </cell>
          <cell r="S178">
            <v>-1</v>
          </cell>
          <cell r="W178" t="str">
            <v/>
          </cell>
        </row>
        <row r="179">
          <cell r="B179" t="str">
            <v>512: Alkoholfreie Getränke</v>
          </cell>
          <cell r="E179" t="str">
            <v>a512</v>
          </cell>
          <cell r="S179">
            <v>-1</v>
          </cell>
          <cell r="W179" t="str">
            <v/>
          </cell>
        </row>
        <row r="180">
          <cell r="B180" t="str">
            <v>5121: Kaffee, Tee und Kakao</v>
          </cell>
          <cell r="E180" t="str">
            <v>a5121</v>
          </cell>
          <cell r="S180">
            <v>-1</v>
          </cell>
          <cell r="W180" t="str">
            <v>m5121</v>
          </cell>
        </row>
        <row r="181">
          <cell r="B181" t="str">
            <v>5121.01: Bohnenkaffee und gemahlener Kaffee</v>
          </cell>
          <cell r="E181" t="str">
            <v>a512101</v>
          </cell>
          <cell r="S181">
            <v>0</v>
          </cell>
          <cell r="W181" t="str">
            <v>m512101</v>
          </cell>
        </row>
        <row r="182">
          <cell r="B182" t="str">
            <v>5121.02: Löslicher Pulverkaffee und Kaffeesurrogate</v>
          </cell>
          <cell r="E182" t="str">
            <v>a512102</v>
          </cell>
          <cell r="S182">
            <v>0</v>
          </cell>
          <cell r="W182" t="str">
            <v>m512102</v>
          </cell>
        </row>
        <row r="183">
          <cell r="B183" t="str">
            <v>5121.03: Tee, Kräutertee und Surrogate</v>
          </cell>
          <cell r="E183" t="str">
            <v>a512103</v>
          </cell>
          <cell r="S183">
            <v>0</v>
          </cell>
          <cell r="W183" t="str">
            <v>m512103</v>
          </cell>
        </row>
        <row r="184">
          <cell r="B184" t="str">
            <v>5121.04: Kakaohaltige Getränke</v>
          </cell>
          <cell r="E184" t="str">
            <v>a512104</v>
          </cell>
          <cell r="S184">
            <v>0</v>
          </cell>
          <cell r="W184" t="str">
            <v>m512104</v>
          </cell>
        </row>
        <row r="185">
          <cell r="B185" t="str">
            <v>5122: Mineralwasser, Limonaden und Säfte</v>
          </cell>
          <cell r="E185" t="str">
            <v>a5122</v>
          </cell>
          <cell r="S185">
            <v>-1</v>
          </cell>
          <cell r="W185" t="str">
            <v>m5122</v>
          </cell>
        </row>
        <row r="186">
          <cell r="B186" t="str">
            <v>5122.01: Mineralwasser</v>
          </cell>
          <cell r="E186" t="str">
            <v>a512201</v>
          </cell>
          <cell r="S186">
            <v>0</v>
          </cell>
          <cell r="W186" t="str">
            <v>m512201</v>
          </cell>
        </row>
        <row r="187">
          <cell r="B187" t="str">
            <v>5122.02: Alkoholfreie Süssgetränke</v>
          </cell>
          <cell r="E187" t="str">
            <v>a512202</v>
          </cell>
          <cell r="S187">
            <v>0</v>
          </cell>
          <cell r="W187" t="str">
            <v>m512202</v>
          </cell>
        </row>
        <row r="188">
          <cell r="B188" t="str">
            <v>5122.03: Sirupe für Getränke</v>
          </cell>
          <cell r="E188" t="str">
            <v>a512203</v>
          </cell>
          <cell r="S188">
            <v>0</v>
          </cell>
          <cell r="W188" t="str">
            <v>m512203</v>
          </cell>
        </row>
        <row r="189">
          <cell r="B189" t="str">
            <v>5122.04: Fruchtsäfte</v>
          </cell>
          <cell r="E189" t="str">
            <v>a512204</v>
          </cell>
          <cell r="S189">
            <v>0</v>
          </cell>
          <cell r="W189" t="str">
            <v>m512204</v>
          </cell>
        </row>
        <row r="190">
          <cell r="B190" t="str">
            <v>5122.05: Gemüsesäfte</v>
          </cell>
          <cell r="E190" t="str">
            <v>a512205</v>
          </cell>
          <cell r="S190">
            <v>0</v>
          </cell>
          <cell r="W190" t="str">
            <v>m512205</v>
          </cell>
        </row>
        <row r="191">
          <cell r="B191" t="str">
            <v>52: Alkoholische Getränke und Tabakwaren</v>
          </cell>
          <cell r="E191" t="str">
            <v>a52</v>
          </cell>
          <cell r="S191">
            <v>-1</v>
          </cell>
          <cell r="W191" t="str">
            <v/>
          </cell>
        </row>
        <row r="192">
          <cell r="B192" t="str">
            <v>521: Alkoholische Getränke</v>
          </cell>
          <cell r="E192" t="str">
            <v>a521</v>
          </cell>
          <cell r="S192">
            <v>-1</v>
          </cell>
          <cell r="W192" t="str">
            <v/>
          </cell>
        </row>
        <row r="193">
          <cell r="B193" t="str">
            <v>5211: Branntweine</v>
          </cell>
          <cell r="E193" t="str">
            <v>a5211</v>
          </cell>
          <cell r="S193">
            <v>-1</v>
          </cell>
          <cell r="W193" t="str">
            <v>m5211</v>
          </cell>
        </row>
        <row r="194">
          <cell r="B194" t="str">
            <v>5211.01: Branntweine</v>
          </cell>
          <cell r="E194" t="str">
            <v>a521101</v>
          </cell>
          <cell r="S194">
            <v>0</v>
          </cell>
          <cell r="W194" t="str">
            <v>m521101</v>
          </cell>
        </row>
        <row r="195">
          <cell r="B195" t="str">
            <v>5211.02: Alkoholische und alkoholfreie Liköre und likörhaltige Aperitifs</v>
          </cell>
          <cell r="E195" t="str">
            <v>a521102</v>
          </cell>
          <cell r="S195">
            <v>0</v>
          </cell>
          <cell r="W195" t="str">
            <v>m521102</v>
          </cell>
        </row>
        <row r="196">
          <cell r="B196" t="str">
            <v>5212: Weine</v>
          </cell>
          <cell r="E196" t="str">
            <v>a5212</v>
          </cell>
          <cell r="S196">
            <v>0</v>
          </cell>
          <cell r="W196" t="str">
            <v>m5212</v>
          </cell>
        </row>
        <row r="197">
          <cell r="B197" t="str">
            <v>5212.01: Schweizer Rotweine und Rosés</v>
          </cell>
          <cell r="E197" t="str">
            <v>a521201</v>
          </cell>
          <cell r="S197">
            <v>-1</v>
          </cell>
          <cell r="W197" t="str">
            <v>m521201</v>
          </cell>
        </row>
        <row r="198">
          <cell r="B198" t="str">
            <v>5212.02: Ausländische Rotweine und Rosés</v>
          </cell>
          <cell r="E198" t="str">
            <v>a521202</v>
          </cell>
          <cell r="S198">
            <v>-1</v>
          </cell>
          <cell r="W198" t="str">
            <v>m521202</v>
          </cell>
        </row>
        <row r="199">
          <cell r="B199" t="str">
            <v>5212.03: Rotweine und Rosés ohne Herkunftsangabe</v>
          </cell>
          <cell r="E199" t="str">
            <v>a521203</v>
          </cell>
          <cell r="S199">
            <v>-1</v>
          </cell>
          <cell r="W199" t="str">
            <v>m521203</v>
          </cell>
        </row>
        <row r="200">
          <cell r="B200" t="str">
            <v>5212.04: Schweizer Weissweine</v>
          </cell>
          <cell r="E200" t="str">
            <v>a521204</v>
          </cell>
          <cell r="S200">
            <v>-1</v>
          </cell>
          <cell r="W200" t="str">
            <v>m521204</v>
          </cell>
        </row>
        <row r="201">
          <cell r="B201" t="str">
            <v>5212.05: Ausländische Weissweine</v>
          </cell>
          <cell r="E201" t="str">
            <v>a521205</v>
          </cell>
          <cell r="S201">
            <v>-1</v>
          </cell>
          <cell r="W201" t="str">
            <v>m521205</v>
          </cell>
        </row>
        <row r="202">
          <cell r="B202" t="str">
            <v>5212.06: Weissweine ohne Herkunftsangabe</v>
          </cell>
          <cell r="E202" t="str">
            <v>a521206</v>
          </cell>
          <cell r="S202">
            <v>-1</v>
          </cell>
          <cell r="W202" t="str">
            <v>m521206</v>
          </cell>
        </row>
        <row r="203">
          <cell r="B203" t="str">
            <v>5212.07: Schaumweine</v>
          </cell>
          <cell r="E203" t="str">
            <v>a521207</v>
          </cell>
          <cell r="S203">
            <v>-1</v>
          </cell>
          <cell r="W203" t="str">
            <v>m521207</v>
          </cell>
        </row>
        <row r="204">
          <cell r="B204" t="str">
            <v>5212.08: Auf Wein basierte Aperitifs, Apfelweine und Süssweine</v>
          </cell>
          <cell r="E204" t="str">
            <v>a521208</v>
          </cell>
          <cell r="S204">
            <v>-1</v>
          </cell>
          <cell r="W204" t="str">
            <v>m521208</v>
          </cell>
        </row>
        <row r="205">
          <cell r="B205" t="str">
            <v>5212.09: Alkoholfreie Weine, Apfelweine und Aperitifs</v>
          </cell>
          <cell r="E205" t="str">
            <v>a521209</v>
          </cell>
          <cell r="S205">
            <v>-1</v>
          </cell>
          <cell r="W205" t="str">
            <v>m521209</v>
          </cell>
        </row>
        <row r="206">
          <cell r="B206" t="str">
            <v>5213: Bier</v>
          </cell>
          <cell r="E206" t="str">
            <v>a5213</v>
          </cell>
          <cell r="S206">
            <v>-1</v>
          </cell>
          <cell r="W206" t="str">
            <v>m5213</v>
          </cell>
        </row>
        <row r="207">
          <cell r="B207" t="str">
            <v>5213.00: Alkoholhaltiges und alkoholfreies Bier</v>
          </cell>
          <cell r="E207" t="str">
            <v>a521300</v>
          </cell>
          <cell r="S207">
            <v>0</v>
          </cell>
          <cell r="W207" t="str">
            <v>m521300</v>
          </cell>
        </row>
        <row r="208">
          <cell r="B208" t="str">
            <v>522: Tabakwaren</v>
          </cell>
          <cell r="E208" t="str">
            <v>a522</v>
          </cell>
          <cell r="S208">
            <v>-1</v>
          </cell>
          <cell r="W208" t="str">
            <v/>
          </cell>
        </row>
        <row r="209">
          <cell r="B209" t="str">
            <v>5220: Tabakwaren</v>
          </cell>
          <cell r="E209" t="str">
            <v>a5220</v>
          </cell>
          <cell r="S209">
            <v>0</v>
          </cell>
          <cell r="W209" t="str">
            <v/>
          </cell>
        </row>
        <row r="210">
          <cell r="B210" t="str">
            <v>5220.01: Zigaretten</v>
          </cell>
          <cell r="E210" t="str">
            <v>a522001</v>
          </cell>
          <cell r="S210">
            <v>-1</v>
          </cell>
          <cell r="W210" t="str">
            <v/>
          </cell>
        </row>
        <row r="211">
          <cell r="B211" t="str">
            <v>5220.02: Zigarren, Zigarillos und andere Tabakwaren (inkl. Drogen)</v>
          </cell>
          <cell r="E211" t="str">
            <v>a522002</v>
          </cell>
          <cell r="S211">
            <v>-1</v>
          </cell>
          <cell r="W211" t="str">
            <v/>
          </cell>
        </row>
        <row r="212">
          <cell r="B212" t="str">
            <v>53: Gast- und Beherbergungsstätten</v>
          </cell>
          <cell r="E212" t="str">
            <v>a53</v>
          </cell>
          <cell r="S212">
            <v>-1</v>
          </cell>
          <cell r="W212" t="str">
            <v/>
          </cell>
        </row>
        <row r="213">
          <cell r="B213" t="str">
            <v>531: Gaststätten</v>
          </cell>
          <cell r="E213" t="str">
            <v>a531</v>
          </cell>
          <cell r="S213">
            <v>-1</v>
          </cell>
          <cell r="W213" t="str">
            <v/>
          </cell>
        </row>
        <row r="214">
          <cell r="B214" t="str">
            <v>5311: Restaurants, Cafés und Bars</v>
          </cell>
          <cell r="E214" t="str">
            <v>a5311</v>
          </cell>
          <cell r="S214">
            <v>0</v>
          </cell>
          <cell r="W214" t="str">
            <v/>
          </cell>
        </row>
        <row r="215">
          <cell r="B215" t="str">
            <v>5311.01: Mahlzeiten in Restaurants, Cafés und Bars</v>
          </cell>
          <cell r="E215" t="str">
            <v>a531101</v>
          </cell>
          <cell r="S215">
            <v>-1</v>
          </cell>
          <cell r="W215" t="str">
            <v/>
          </cell>
        </row>
        <row r="216">
          <cell r="B216" t="str">
            <v>5311.02: Alkoholfreie Getränke in Restaurants, Cafés und Bars</v>
          </cell>
          <cell r="E216" t="str">
            <v>a531102</v>
          </cell>
          <cell r="S216">
            <v>-1</v>
          </cell>
          <cell r="W216" t="str">
            <v/>
          </cell>
        </row>
        <row r="217">
          <cell r="B217" t="str">
            <v>5311.03: Alkoholische Getränke in Restaurants, Cafés und Bars</v>
          </cell>
          <cell r="E217" t="str">
            <v>a531103</v>
          </cell>
          <cell r="S217">
            <v>-1</v>
          </cell>
          <cell r="W217" t="str">
            <v/>
          </cell>
        </row>
        <row r="218">
          <cell r="B218" t="str">
            <v>5312: Selbstbedienungsrestaurants und Take-aways</v>
          </cell>
          <cell r="E218" t="str">
            <v>a5312</v>
          </cell>
          <cell r="S218">
            <v>0</v>
          </cell>
          <cell r="W218" t="str">
            <v/>
          </cell>
        </row>
        <row r="219">
          <cell r="B219" t="str">
            <v>5312.01: Mahlzeiten in Selbstbedienungsrestaurants und Take-aways</v>
          </cell>
          <cell r="E219" t="str">
            <v>a531201</v>
          </cell>
          <cell r="S219">
            <v>-1</v>
          </cell>
          <cell r="W219" t="str">
            <v/>
          </cell>
        </row>
        <row r="220">
          <cell r="B220" t="str">
            <v>5312.02: Alkoholfreie Getränke in Selbstbedienungsrestaurants und Take-aways</v>
          </cell>
          <cell r="E220" t="str">
            <v>a531202</v>
          </cell>
          <cell r="S220">
            <v>-1</v>
          </cell>
          <cell r="W220" t="str">
            <v/>
          </cell>
        </row>
        <row r="221">
          <cell r="B221" t="str">
            <v>5312.03: Alkoholische Getränke in Selbstbedienungsrestaurants und Take-aways</v>
          </cell>
          <cell r="E221" t="str">
            <v>a531203</v>
          </cell>
          <cell r="S221">
            <v>-1</v>
          </cell>
          <cell r="W221" t="str">
            <v/>
          </cell>
        </row>
        <row r="222">
          <cell r="B222" t="str">
            <v>5313: Kantinen</v>
          </cell>
          <cell r="E222" t="str">
            <v>a5313</v>
          </cell>
          <cell r="S222">
            <v>0</v>
          </cell>
          <cell r="W222" t="str">
            <v/>
          </cell>
        </row>
        <row r="223">
          <cell r="B223" t="str">
            <v>5313.01: Mahlzeiten in Kantinen</v>
          </cell>
          <cell r="E223" t="str">
            <v>a531301</v>
          </cell>
          <cell r="S223">
            <v>-1</v>
          </cell>
          <cell r="W223" t="str">
            <v/>
          </cell>
        </row>
        <row r="224">
          <cell r="B224" t="str">
            <v>5313.02: Alkoholfreie Getränke in Kantinen</v>
          </cell>
          <cell r="E224" t="str">
            <v>a531302</v>
          </cell>
          <cell r="S224">
            <v>-1</v>
          </cell>
          <cell r="W224" t="str">
            <v/>
          </cell>
        </row>
        <row r="225">
          <cell r="B225" t="str">
            <v>5313.03: Alkoholische Getränke in Kantinen</v>
          </cell>
          <cell r="E225" t="str">
            <v>a531303</v>
          </cell>
          <cell r="S225">
            <v>-1</v>
          </cell>
          <cell r="W225" t="str">
            <v/>
          </cell>
        </row>
        <row r="226">
          <cell r="B226" t="str">
            <v>5314: Bei Privaten</v>
          </cell>
          <cell r="E226" t="str">
            <v>a5314</v>
          </cell>
          <cell r="S226">
            <v>-1</v>
          </cell>
          <cell r="W226" t="str">
            <v/>
          </cell>
        </row>
        <row r="227">
          <cell r="B227" t="str">
            <v>5314.01: Mahlzeiten bei Privaten anlässlich von Einladungen</v>
          </cell>
          <cell r="E227" t="str">
            <v>a531401</v>
          </cell>
          <cell r="S227">
            <v>-1</v>
          </cell>
          <cell r="W227" t="str">
            <v/>
          </cell>
        </row>
        <row r="228">
          <cell r="B228" t="str">
            <v>5314.02: Alkoholfreie Getränke bei Privaten anlässlich von Einladungen</v>
          </cell>
          <cell r="E228" t="str">
            <v>a531402</v>
          </cell>
          <cell r="S228">
            <v>-1</v>
          </cell>
          <cell r="W228" t="str">
            <v/>
          </cell>
        </row>
        <row r="229">
          <cell r="B229" t="str">
            <v>5314.03: Alkoholische Getränke bei Privaten anlässlich von Einladungen</v>
          </cell>
          <cell r="E229" t="str">
            <v>a531403</v>
          </cell>
          <cell r="S229">
            <v>-1</v>
          </cell>
          <cell r="W229" t="str">
            <v/>
          </cell>
        </row>
        <row r="230">
          <cell r="B230" t="str">
            <v>532: Beherbergungsstätten</v>
          </cell>
          <cell r="E230" t="str">
            <v>a532</v>
          </cell>
          <cell r="S230">
            <v>0</v>
          </cell>
          <cell r="W230" t="str">
            <v/>
          </cell>
        </row>
        <row r="231">
          <cell r="B231" t="str">
            <v>5320: Beherbergungsstätten</v>
          </cell>
          <cell r="E231" t="str">
            <v>a5320</v>
          </cell>
          <cell r="S231">
            <v>-1</v>
          </cell>
          <cell r="W231" t="str">
            <v/>
          </cell>
        </row>
        <row r="232">
          <cell r="B232" t="str">
            <v>5320.01: Hotels, Pensionen und Privatzimmer</v>
          </cell>
          <cell r="E232" t="str">
            <v>a532001</v>
          </cell>
          <cell r="S232">
            <v>-1</v>
          </cell>
          <cell r="W232" t="str">
            <v/>
          </cell>
        </row>
        <row r="233">
          <cell r="B233" t="str">
            <v>5320.02: Ferienwohnungen, Campingplätze und sonstige Übernachtungen</v>
          </cell>
          <cell r="E233" t="str">
            <v>a532002</v>
          </cell>
          <cell r="S233">
            <v>-1</v>
          </cell>
          <cell r="W233" t="str">
            <v/>
          </cell>
        </row>
        <row r="234">
          <cell r="B234" t="str">
            <v>56: Bekleidung und Schuhe</v>
          </cell>
          <cell r="E234" t="str">
            <v>a56</v>
          </cell>
          <cell r="S234">
            <v>-1</v>
          </cell>
          <cell r="W234" t="str">
            <v/>
          </cell>
        </row>
        <row r="235">
          <cell r="B235" t="str">
            <v>561: Bekleidung</v>
          </cell>
          <cell r="E235" t="str">
            <v>a561</v>
          </cell>
          <cell r="S235">
            <v>-1</v>
          </cell>
          <cell r="W235" t="str">
            <v/>
          </cell>
        </row>
        <row r="236">
          <cell r="B236" t="str">
            <v>5611: Kleiderstoffe</v>
          </cell>
          <cell r="E236" t="str">
            <v>a5611</v>
          </cell>
          <cell r="S236">
            <v>-1</v>
          </cell>
          <cell r="W236" t="str">
            <v/>
          </cell>
        </row>
        <row r="237">
          <cell r="B237" t="str">
            <v>5611.00: Kleiderstoffe</v>
          </cell>
          <cell r="E237" t="str">
            <v>a561100</v>
          </cell>
          <cell r="S237">
            <v>0</v>
          </cell>
          <cell r="W237" t="str">
            <v/>
          </cell>
        </row>
        <row r="238">
          <cell r="B238" t="str">
            <v>5612: Herrenbekleidung</v>
          </cell>
          <cell r="E238" t="str">
            <v>a5612</v>
          </cell>
          <cell r="S238">
            <v>0</v>
          </cell>
          <cell r="W238" t="str">
            <v/>
          </cell>
        </row>
        <row r="239">
          <cell r="B239" t="str">
            <v>5612.01: Herrenmäntel, -jacken und -anzüge</v>
          </cell>
          <cell r="E239" t="str">
            <v>a561201</v>
          </cell>
          <cell r="S239">
            <v>-1</v>
          </cell>
          <cell r="W239" t="str">
            <v/>
          </cell>
        </row>
        <row r="240">
          <cell r="B240" t="str">
            <v>5612.02: Hosen für Herren</v>
          </cell>
          <cell r="E240" t="str">
            <v>a561202</v>
          </cell>
          <cell r="S240">
            <v>-1</v>
          </cell>
          <cell r="W240" t="str">
            <v/>
          </cell>
        </row>
        <row r="241">
          <cell r="B241" t="str">
            <v>5612.03: Hemden für Herren</v>
          </cell>
          <cell r="E241" t="str">
            <v>a561203</v>
          </cell>
          <cell r="S241">
            <v>-1</v>
          </cell>
          <cell r="W241" t="str">
            <v/>
          </cell>
        </row>
        <row r="242">
          <cell r="B242" t="str">
            <v>5612.04: Pullover und T-shirts für Herren</v>
          </cell>
          <cell r="E242" t="str">
            <v>a561204</v>
          </cell>
          <cell r="S242">
            <v>-1</v>
          </cell>
          <cell r="W242" t="str">
            <v/>
          </cell>
        </row>
        <row r="243">
          <cell r="B243" t="str">
            <v>5612.05: Unterwäsche und übrige Herrenbekleidung</v>
          </cell>
          <cell r="E243" t="str">
            <v>a561205</v>
          </cell>
          <cell r="S243">
            <v>-1</v>
          </cell>
          <cell r="W243" t="str">
            <v/>
          </cell>
        </row>
        <row r="244">
          <cell r="B244" t="str">
            <v>5612.06: Sport- und Arbeitskleider für Herren</v>
          </cell>
          <cell r="E244" t="str">
            <v>a561206</v>
          </cell>
          <cell r="S244">
            <v>-1</v>
          </cell>
          <cell r="W244" t="str">
            <v/>
          </cell>
        </row>
        <row r="245">
          <cell r="B245" t="str">
            <v>5613: Damenbekleidung</v>
          </cell>
          <cell r="E245" t="str">
            <v>a5613</v>
          </cell>
          <cell r="S245">
            <v>0</v>
          </cell>
          <cell r="W245" t="str">
            <v/>
          </cell>
        </row>
        <row r="246">
          <cell r="B246" t="str">
            <v>5613.01: Mäntel, Jacken und Anzüge für Damen</v>
          </cell>
          <cell r="E246" t="str">
            <v>a561301</v>
          </cell>
          <cell r="S246">
            <v>-1</v>
          </cell>
          <cell r="W246" t="str">
            <v/>
          </cell>
        </row>
        <row r="247">
          <cell r="B247" t="str">
            <v>5613.02: Röcke für Damen</v>
          </cell>
          <cell r="E247" t="str">
            <v>a561302</v>
          </cell>
          <cell r="S247">
            <v>-1</v>
          </cell>
          <cell r="W247" t="str">
            <v/>
          </cell>
        </row>
        <row r="248">
          <cell r="B248" t="str">
            <v>5613.03: Hosen für Damen</v>
          </cell>
          <cell r="E248" t="str">
            <v>a561303</v>
          </cell>
          <cell r="S248">
            <v>-1</v>
          </cell>
          <cell r="W248" t="str">
            <v/>
          </cell>
        </row>
        <row r="249">
          <cell r="B249" t="str">
            <v>5613.04: Blusen für Damen</v>
          </cell>
          <cell r="E249" t="str">
            <v>a561304</v>
          </cell>
          <cell r="S249">
            <v>-1</v>
          </cell>
          <cell r="W249" t="str">
            <v/>
          </cell>
        </row>
        <row r="250">
          <cell r="B250" t="str">
            <v>5613.05: Pullover und T-shirts für Damen</v>
          </cell>
          <cell r="E250" t="str">
            <v>a561305</v>
          </cell>
          <cell r="S250">
            <v>-1</v>
          </cell>
          <cell r="W250" t="str">
            <v/>
          </cell>
        </row>
        <row r="251">
          <cell r="B251" t="str">
            <v>5613.06: Unterwäsche und übrige Damenbekleidung</v>
          </cell>
          <cell r="E251" t="str">
            <v>a561306</v>
          </cell>
          <cell r="S251">
            <v>-1</v>
          </cell>
          <cell r="W251" t="str">
            <v/>
          </cell>
        </row>
        <row r="252">
          <cell r="B252" t="str">
            <v>5613.07: Sport- und Arbeitskleider für Damen</v>
          </cell>
          <cell r="E252" t="str">
            <v>a561307</v>
          </cell>
          <cell r="S252">
            <v>-1</v>
          </cell>
          <cell r="W252" t="str">
            <v/>
          </cell>
        </row>
        <row r="253">
          <cell r="B253" t="str">
            <v>5614: Kinderbekleidung (0 bis 13 Jahre)</v>
          </cell>
          <cell r="E253" t="str">
            <v>a5614</v>
          </cell>
          <cell r="S253">
            <v>0</v>
          </cell>
          <cell r="W253" t="str">
            <v/>
          </cell>
        </row>
        <row r="254">
          <cell r="B254" t="str">
            <v>5614.01: Mäntel, Jacken und Anzüge für Kinder ab 3 Jahren</v>
          </cell>
          <cell r="E254" t="str">
            <v>a561401</v>
          </cell>
          <cell r="S254">
            <v>-1</v>
          </cell>
          <cell r="W254" t="str">
            <v/>
          </cell>
        </row>
        <row r="255">
          <cell r="B255" t="str">
            <v>5614.02: Hosen für Kinder ab 3 Jahren</v>
          </cell>
          <cell r="E255" t="str">
            <v>a561402</v>
          </cell>
          <cell r="S255">
            <v>-1</v>
          </cell>
          <cell r="W255" t="str">
            <v/>
          </cell>
        </row>
        <row r="256">
          <cell r="B256" t="str">
            <v>5614.03: Blusen, Pullover und T-Shirts für Kinder ab 3 Jahren</v>
          </cell>
          <cell r="E256" t="str">
            <v>a561403</v>
          </cell>
          <cell r="S256">
            <v>-1</v>
          </cell>
          <cell r="W256" t="str">
            <v/>
          </cell>
        </row>
        <row r="257">
          <cell r="B257" t="str">
            <v>5614.04: Unterwäsche und übrige Kleider für Kinder ab 3 Jahren</v>
          </cell>
          <cell r="E257" t="str">
            <v>a561404</v>
          </cell>
          <cell r="S257">
            <v>-1</v>
          </cell>
          <cell r="W257" t="str">
            <v/>
          </cell>
        </row>
        <row r="258">
          <cell r="B258" t="str">
            <v>5614.05: Sportkleider für Kinder ab 3 Jahren</v>
          </cell>
          <cell r="E258" t="str">
            <v>a561405</v>
          </cell>
          <cell r="S258">
            <v>-1</v>
          </cell>
          <cell r="W258" t="str">
            <v/>
          </cell>
        </row>
        <row r="259">
          <cell r="B259" t="str">
            <v>5614.06: Kleider für Kleinkinder bis 2 Jahre</v>
          </cell>
          <cell r="E259" t="str">
            <v>a561406</v>
          </cell>
          <cell r="S259">
            <v>-1</v>
          </cell>
          <cell r="W259" t="str">
            <v/>
          </cell>
        </row>
        <row r="260">
          <cell r="B260" t="str">
            <v>5615: Bekleidungszubehör, Näh- und Strickwaren</v>
          </cell>
          <cell r="E260" t="str">
            <v>a5615</v>
          </cell>
          <cell r="S260">
            <v>-1</v>
          </cell>
          <cell r="W260" t="str">
            <v/>
          </cell>
        </row>
        <row r="261">
          <cell r="B261" t="str">
            <v>5615.01: Bekleidungszubehör</v>
          </cell>
          <cell r="E261" t="str">
            <v>a561501</v>
          </cell>
          <cell r="S261">
            <v>0</v>
          </cell>
          <cell r="W261" t="str">
            <v/>
          </cell>
        </row>
        <row r="262">
          <cell r="B262" t="str">
            <v>5615.02: Näh- und Strickwaren</v>
          </cell>
          <cell r="E262" t="str">
            <v>a561502</v>
          </cell>
          <cell r="S262">
            <v>0</v>
          </cell>
          <cell r="W262" t="str">
            <v/>
          </cell>
        </row>
        <row r="263">
          <cell r="B263" t="str">
            <v>5616: Reinigung, Reparaturen und Miete von Bekleidung</v>
          </cell>
          <cell r="E263" t="str">
            <v>a5616</v>
          </cell>
          <cell r="S263">
            <v>-1</v>
          </cell>
          <cell r="W263" t="str">
            <v/>
          </cell>
        </row>
        <row r="264">
          <cell r="B264" t="str">
            <v>5616.00: Reinigung, Reparaturen und Miete von Bekleidung</v>
          </cell>
          <cell r="E264" t="str">
            <v>a561600</v>
          </cell>
          <cell r="S264">
            <v>0</v>
          </cell>
          <cell r="W264" t="str">
            <v/>
          </cell>
        </row>
        <row r="265">
          <cell r="B265" t="str">
            <v>562: Schuhe</v>
          </cell>
          <cell r="E265" t="str">
            <v>a562</v>
          </cell>
          <cell r="S265">
            <v>-1</v>
          </cell>
          <cell r="W265" t="str">
            <v/>
          </cell>
        </row>
        <row r="266">
          <cell r="B266" t="str">
            <v>5621: Herrenschuhe</v>
          </cell>
          <cell r="E266" t="str">
            <v>a5621</v>
          </cell>
          <cell r="S266">
            <v>0</v>
          </cell>
          <cell r="W266" t="str">
            <v/>
          </cell>
        </row>
        <row r="267">
          <cell r="B267" t="str">
            <v>5621.00: Herrenschuhe</v>
          </cell>
          <cell r="E267" t="str">
            <v>a562100</v>
          </cell>
          <cell r="S267">
            <v>-1</v>
          </cell>
          <cell r="W267" t="str">
            <v/>
          </cell>
        </row>
        <row r="268">
          <cell r="B268" t="str">
            <v>5622: Damenschuhe</v>
          </cell>
          <cell r="E268" t="str">
            <v>a5622</v>
          </cell>
          <cell r="S268">
            <v>0</v>
          </cell>
          <cell r="W268" t="str">
            <v/>
          </cell>
        </row>
        <row r="269">
          <cell r="B269" t="str">
            <v>5622.00: Damenschuhe</v>
          </cell>
          <cell r="E269" t="str">
            <v>a562200</v>
          </cell>
          <cell r="S269">
            <v>-1</v>
          </cell>
          <cell r="W269" t="str">
            <v/>
          </cell>
        </row>
        <row r="270">
          <cell r="B270" t="str">
            <v>5623: Kinder- und Bébéschuhe</v>
          </cell>
          <cell r="E270" t="str">
            <v>a5623</v>
          </cell>
          <cell r="S270">
            <v>0</v>
          </cell>
          <cell r="W270" t="str">
            <v/>
          </cell>
        </row>
        <row r="271">
          <cell r="B271" t="str">
            <v>5623.00: Kinder- und Bébéschuhe</v>
          </cell>
          <cell r="E271" t="str">
            <v>a562300</v>
          </cell>
          <cell r="S271">
            <v>-1</v>
          </cell>
          <cell r="W271" t="str">
            <v/>
          </cell>
        </row>
        <row r="272">
          <cell r="B272" t="str">
            <v>5624: Reparaturen und Miete von Schuhen</v>
          </cell>
          <cell r="E272" t="str">
            <v>a5624</v>
          </cell>
          <cell r="S272">
            <v>0</v>
          </cell>
          <cell r="W272" t="str">
            <v/>
          </cell>
        </row>
        <row r="273">
          <cell r="B273" t="str">
            <v>5624.00: Reparaturen und Miete von Schuhen, Zubehör für Schuhe</v>
          </cell>
          <cell r="E273" t="str">
            <v>a562400</v>
          </cell>
          <cell r="S273">
            <v>-1</v>
          </cell>
          <cell r="W273" t="str">
            <v/>
          </cell>
        </row>
        <row r="274">
          <cell r="B274" t="str">
            <v>57: Wohnen und Energie</v>
          </cell>
          <cell r="E274" t="str">
            <v>a57</v>
          </cell>
          <cell r="S274">
            <v>-1</v>
          </cell>
          <cell r="W274" t="str">
            <v/>
          </cell>
        </row>
        <row r="275">
          <cell r="B275" t="str">
            <v>571: Miete, Hypothekarzinsen, Nebenkosten und Energie des Hauptwohnsitzes</v>
          </cell>
          <cell r="E275" t="str">
            <v>a571</v>
          </cell>
          <cell r="S275">
            <v>-1</v>
          </cell>
          <cell r="W275" t="str">
            <v/>
          </cell>
        </row>
        <row r="276">
          <cell r="B276" t="str">
            <v>5711: Nettomiete oder Hypothekarzinsen des Hauptwohnsitzes</v>
          </cell>
          <cell r="E276" t="str">
            <v>a5711</v>
          </cell>
          <cell r="S276">
            <v>-1</v>
          </cell>
          <cell r="W276" t="str">
            <v/>
          </cell>
        </row>
        <row r="277">
          <cell r="B277" t="str">
            <v>5711.00: Nettomiete oder Hypothekarzinsen des Hauptwohnsitzes</v>
          </cell>
          <cell r="E277" t="str">
            <v>a571100</v>
          </cell>
          <cell r="S277">
            <v>-1</v>
          </cell>
          <cell r="W277" t="str">
            <v/>
          </cell>
        </row>
        <row r="278">
          <cell r="B278" t="str">
            <v>5712: Nebenkosten des Hauptwohnsitzes</v>
          </cell>
          <cell r="E278" t="str">
            <v>a5712</v>
          </cell>
          <cell r="S278">
            <v>-1</v>
          </cell>
          <cell r="W278" t="str">
            <v/>
          </cell>
        </row>
        <row r="279">
          <cell r="B279" t="str">
            <v>5712.01: Nebenkosten pauschal des Hauptwohnsitzes</v>
          </cell>
          <cell r="E279" t="str">
            <v>a571201</v>
          </cell>
          <cell r="S279">
            <v>-1</v>
          </cell>
          <cell r="W279" t="str">
            <v/>
          </cell>
        </row>
        <row r="280">
          <cell r="B280" t="str">
            <v>5712.02: Kehrichtabfuhrgebühren des Hauptwohnsitzes</v>
          </cell>
          <cell r="E280" t="str">
            <v>a571202</v>
          </cell>
          <cell r="S280">
            <v>0</v>
          </cell>
          <cell r="W280" t="str">
            <v>mx571202</v>
          </cell>
        </row>
        <row r="281">
          <cell r="B281" t="str">
            <v>5712.03: Abwassergebühren des Hauptwohnsitzes</v>
          </cell>
          <cell r="E281" t="str">
            <v>a571203</v>
          </cell>
          <cell r="S281">
            <v>0</v>
          </cell>
          <cell r="W281" t="str">
            <v>mx571203</v>
          </cell>
        </row>
        <row r="282">
          <cell r="B282" t="str">
            <v>5712.04: Wasserzins des Hauptwohnsitzes</v>
          </cell>
          <cell r="E282" t="str">
            <v>a571204</v>
          </cell>
          <cell r="S282">
            <v>0</v>
          </cell>
          <cell r="W282" t="str">
            <v>mx571204</v>
          </cell>
        </row>
        <row r="283">
          <cell r="B283" t="str">
            <v>5712.05: Laufende Unterhaltskosten des Hauptwohnsitzes</v>
          </cell>
          <cell r="E283" t="str">
            <v>a571205</v>
          </cell>
          <cell r="S283">
            <v>0</v>
          </cell>
          <cell r="W283" t="str">
            <v/>
          </cell>
        </row>
        <row r="284">
          <cell r="B284" t="str">
            <v>5713: Energie des Hauptwohnsitzes</v>
          </cell>
          <cell r="E284" t="str">
            <v>a5713</v>
          </cell>
          <cell r="S284">
            <v>-1</v>
          </cell>
          <cell r="W284" t="str">
            <v/>
          </cell>
        </row>
        <row r="285">
          <cell r="B285" t="str">
            <v>5713.01: Elektrizität des Hauptwohnsitzes</v>
          </cell>
          <cell r="E285" t="str">
            <v>a571301</v>
          </cell>
          <cell r="S285">
            <v>0</v>
          </cell>
          <cell r="W285" t="str">
            <v>mx571301</v>
          </cell>
        </row>
        <row r="286">
          <cell r="B286" t="str">
            <v>5713.02: Gas und andere Brennstoffe des Hauptwohnsitzes</v>
          </cell>
          <cell r="E286" t="str">
            <v>a571302</v>
          </cell>
          <cell r="S286">
            <v>0</v>
          </cell>
          <cell r="W286" t="str">
            <v>mx571302</v>
          </cell>
        </row>
        <row r="287">
          <cell r="B287" t="str">
            <v>5713.03: Zentralheizung oder Fernwärme des Hauptwohnsitzes</v>
          </cell>
          <cell r="E287" t="str">
            <v>a571303</v>
          </cell>
          <cell r="S287">
            <v>0</v>
          </cell>
          <cell r="W287" t="str">
            <v>mx571303</v>
          </cell>
        </row>
        <row r="288">
          <cell r="B288" t="str">
            <v>572: Miete, Hypothekarzinsen, Nebenkosten und Energie der Nebenwohnsitze</v>
          </cell>
          <cell r="E288" t="str">
            <v>a572</v>
          </cell>
          <cell r="S288">
            <v>-1</v>
          </cell>
          <cell r="W288" t="str">
            <v/>
          </cell>
        </row>
        <row r="289">
          <cell r="B289" t="str">
            <v>5721: Nettomiete und Hypothekarzinsen der Nebenwohnsitze</v>
          </cell>
          <cell r="E289" t="str">
            <v>a5721</v>
          </cell>
          <cell r="S289">
            <v>-1</v>
          </cell>
          <cell r="W289" t="str">
            <v/>
          </cell>
        </row>
        <row r="290">
          <cell r="B290" t="str">
            <v>5721.00: Nettomiete und Hypothekarzinsen der Nebenwohnsitze</v>
          </cell>
          <cell r="E290" t="str">
            <v>a572100</v>
          </cell>
          <cell r="S290">
            <v>-1</v>
          </cell>
          <cell r="W290" t="str">
            <v/>
          </cell>
        </row>
        <row r="291">
          <cell r="B291" t="str">
            <v>5722: Nebenkosten der Nebenwohnsitze</v>
          </cell>
          <cell r="E291" t="str">
            <v>a5722</v>
          </cell>
          <cell r="S291">
            <v>-1</v>
          </cell>
          <cell r="W291" t="str">
            <v/>
          </cell>
        </row>
        <row r="292">
          <cell r="B292" t="str">
            <v>5722.00: Nebenkosten der Nebenwohnsitze</v>
          </cell>
          <cell r="E292" t="str">
            <v>a572200</v>
          </cell>
          <cell r="S292">
            <v>-1</v>
          </cell>
          <cell r="W292" t="str">
            <v/>
          </cell>
        </row>
        <row r="293">
          <cell r="B293" t="str">
            <v>5723: Energie (Nebenwohnsitze)</v>
          </cell>
          <cell r="E293" t="str">
            <v>a5723</v>
          </cell>
          <cell r="S293">
            <v>-1</v>
          </cell>
        </row>
        <row r="294">
          <cell r="B294" t="str">
            <v>5723.00: Energie der Nebenwohnsitze</v>
          </cell>
          <cell r="E294" t="str">
            <v>a572300</v>
          </cell>
          <cell r="S294">
            <v>-1</v>
          </cell>
          <cell r="W294" t="str">
            <v/>
          </cell>
        </row>
        <row r="295">
          <cell r="B295" t="str">
            <v>573: Reparaturen und Unterhalt der Wohnung</v>
          </cell>
          <cell r="E295" t="str">
            <v>a573</v>
          </cell>
          <cell r="S295">
            <v>0</v>
          </cell>
          <cell r="W295" t="str">
            <v/>
          </cell>
        </row>
        <row r="296">
          <cell r="B296" t="str">
            <v>5730: Reparaturen und Unterhalt der Wohnung</v>
          </cell>
          <cell r="E296" t="str">
            <v>a5730</v>
          </cell>
          <cell r="S296">
            <v>-1</v>
          </cell>
          <cell r="W296" t="str">
            <v/>
          </cell>
        </row>
        <row r="297">
          <cell r="B297" t="str">
            <v>5730.01: Baumaterial für selbst durchgeführte Reparaturen</v>
          </cell>
          <cell r="E297" t="str">
            <v>a573001</v>
          </cell>
          <cell r="S297">
            <v>-1</v>
          </cell>
          <cell r="W297" t="str">
            <v/>
          </cell>
        </row>
        <row r="298">
          <cell r="B298" t="str">
            <v>5730.02: Reparaturen durch Dritte</v>
          </cell>
          <cell r="E298" t="str">
            <v>a573002</v>
          </cell>
          <cell r="S298">
            <v>-1</v>
          </cell>
          <cell r="W298" t="str">
            <v/>
          </cell>
        </row>
        <row r="299">
          <cell r="B299" t="str">
            <v>58: Wohnungseinrichtung und laufende Haushaltsführung</v>
          </cell>
          <cell r="E299" t="str">
            <v>a58</v>
          </cell>
          <cell r="S299">
            <v>-1</v>
          </cell>
          <cell r="W299" t="str">
            <v/>
          </cell>
        </row>
        <row r="300">
          <cell r="B300" t="str">
            <v>581: Möbel, Dekoration und Bodenbeläge, inkl. Reparaturen</v>
          </cell>
          <cell r="E300" t="str">
            <v>a581</v>
          </cell>
          <cell r="S300">
            <v>0</v>
          </cell>
          <cell r="W300" t="str">
            <v/>
          </cell>
        </row>
        <row r="301">
          <cell r="B301" t="str">
            <v>5810: Möbel, Dekoration und Bodenbeläge, inkl. Reparaturen</v>
          </cell>
          <cell r="E301" t="str">
            <v>a5810</v>
          </cell>
          <cell r="S301">
            <v>-1</v>
          </cell>
          <cell r="W301" t="str">
            <v/>
          </cell>
        </row>
        <row r="302">
          <cell r="B302" t="str">
            <v>5810.01: Möbel für Wohnzimmer oder Büro</v>
          </cell>
          <cell r="E302" t="str">
            <v>a581001</v>
          </cell>
          <cell r="S302">
            <v>-1</v>
          </cell>
          <cell r="W302" t="str">
            <v/>
          </cell>
        </row>
        <row r="303">
          <cell r="B303" t="str">
            <v>5810.02: Möbel für Schlafzimmer oder Kinderzimmer</v>
          </cell>
          <cell r="E303" t="str">
            <v>a581002</v>
          </cell>
          <cell r="S303">
            <v>-1</v>
          </cell>
          <cell r="W303" t="str">
            <v/>
          </cell>
        </row>
        <row r="304">
          <cell r="B304" t="str">
            <v>5810.03: Möbel für Küche, Badzimmer, Garten und andere Räume</v>
          </cell>
          <cell r="E304" t="str">
            <v>a581003</v>
          </cell>
          <cell r="S304">
            <v>-1</v>
          </cell>
          <cell r="W304" t="str">
            <v/>
          </cell>
        </row>
        <row r="305">
          <cell r="B305" t="str">
            <v>5810.04: Einrichtungszubehör und Kunstwerke</v>
          </cell>
          <cell r="E305" t="str">
            <v>a581004</v>
          </cell>
          <cell r="S305">
            <v>-1</v>
          </cell>
          <cell r="W305" t="str">
            <v/>
          </cell>
        </row>
        <row r="306">
          <cell r="B306" t="str">
            <v>5810.05: Teppiche und andere Bodenbeläge</v>
          </cell>
          <cell r="E306" t="str">
            <v>a581005</v>
          </cell>
          <cell r="S306">
            <v>-1</v>
          </cell>
          <cell r="W306" t="str">
            <v/>
          </cell>
        </row>
        <row r="307">
          <cell r="B307" t="str">
            <v>582: Haushaltswäsche und Heimtextilien</v>
          </cell>
          <cell r="E307" t="str">
            <v>a582</v>
          </cell>
          <cell r="S307">
            <v>0</v>
          </cell>
          <cell r="W307" t="str">
            <v/>
          </cell>
        </row>
        <row r="308">
          <cell r="B308" t="str">
            <v>5820: Haushaltswäsche und Heimtextilien</v>
          </cell>
          <cell r="E308" t="str">
            <v>a5820</v>
          </cell>
          <cell r="S308">
            <v>-1</v>
          </cell>
          <cell r="W308" t="str">
            <v/>
          </cell>
        </row>
        <row r="309">
          <cell r="B309" t="str">
            <v>5820.01: Matratzen, Duvets und Kissen</v>
          </cell>
          <cell r="E309" t="str">
            <v>a582001</v>
          </cell>
          <cell r="S309">
            <v>-1</v>
          </cell>
          <cell r="W309" t="str">
            <v/>
          </cell>
        </row>
        <row r="310">
          <cell r="B310" t="str">
            <v>5820.02: Decken, Bettwäsche, andere Haushaltswäsche und -textilien</v>
          </cell>
          <cell r="E310" t="str">
            <v>a582002</v>
          </cell>
          <cell r="S310">
            <v>-1</v>
          </cell>
          <cell r="W310" t="str">
            <v/>
          </cell>
        </row>
        <row r="311">
          <cell r="B311" t="str">
            <v>5820.03: Wandbehänge, Vorhänge, Möbelbezugsstoffe und Zubehör</v>
          </cell>
          <cell r="E311" t="str">
            <v>a582003</v>
          </cell>
          <cell r="S311">
            <v>-1</v>
          </cell>
          <cell r="W311" t="str">
            <v/>
          </cell>
        </row>
        <row r="312">
          <cell r="B312" t="str">
            <v>583: Haushalts- und Küchengeräte</v>
          </cell>
          <cell r="E312" t="str">
            <v>a583</v>
          </cell>
          <cell r="S312">
            <v>-1</v>
          </cell>
          <cell r="W312" t="str">
            <v/>
          </cell>
        </row>
        <row r="313">
          <cell r="B313" t="str">
            <v>5831: Haushaltgeräte</v>
          </cell>
          <cell r="E313" t="str">
            <v>a5831</v>
          </cell>
          <cell r="S313">
            <v>-1</v>
          </cell>
          <cell r="W313" t="str">
            <v/>
          </cell>
        </row>
        <row r="314">
          <cell r="B314" t="str">
            <v>5831.01: Kühlschränke, Geschirrspülmaschinen, Waschmaschinen und Wäschetrockner</v>
          </cell>
          <cell r="E314" t="str">
            <v>a583101</v>
          </cell>
          <cell r="S314">
            <v>0</v>
          </cell>
          <cell r="W314" t="str">
            <v/>
          </cell>
        </row>
        <row r="315">
          <cell r="B315" t="str">
            <v>5831.02: Kochherde, Grills, Heiz- und Raumpflegegeräte</v>
          </cell>
          <cell r="E315" t="str">
            <v>a583102</v>
          </cell>
          <cell r="S315">
            <v>0</v>
          </cell>
          <cell r="W315" t="str">
            <v/>
          </cell>
        </row>
        <row r="316">
          <cell r="B316" t="str">
            <v>5831.03: Kleine elektrische Haushaltsgeräte</v>
          </cell>
          <cell r="E316" t="str">
            <v>a583103</v>
          </cell>
          <cell r="S316">
            <v>0</v>
          </cell>
          <cell r="W316" t="str">
            <v/>
          </cell>
        </row>
        <row r="317">
          <cell r="B317" t="str">
            <v>5831.04: Reparaturen von Haushaltsgeräten</v>
          </cell>
          <cell r="E317" t="str">
            <v>a583104</v>
          </cell>
          <cell r="S317">
            <v>0</v>
          </cell>
          <cell r="W317" t="str">
            <v/>
          </cell>
        </row>
        <row r="318">
          <cell r="B318" t="str">
            <v>5832: Küchen- und Kochgeräte</v>
          </cell>
          <cell r="E318" t="str">
            <v>a5832</v>
          </cell>
          <cell r="S318">
            <v>-1</v>
          </cell>
          <cell r="W318" t="str">
            <v/>
          </cell>
        </row>
        <row r="319">
          <cell r="B319" t="str">
            <v>5832.01: Glaswaren, Geschirr</v>
          </cell>
          <cell r="E319" t="str">
            <v>a583201</v>
          </cell>
          <cell r="S319">
            <v>0</v>
          </cell>
          <cell r="W319" t="str">
            <v/>
          </cell>
        </row>
        <row r="320">
          <cell r="B320" t="str">
            <v>5832.02: Besteck</v>
          </cell>
          <cell r="E320" t="str">
            <v>a583202</v>
          </cell>
          <cell r="S320">
            <v>0</v>
          </cell>
          <cell r="W320" t="str">
            <v/>
          </cell>
        </row>
        <row r="321">
          <cell r="B321" t="str">
            <v>5832.03: Küchen- und Kochgeräte</v>
          </cell>
          <cell r="E321" t="str">
            <v>a583203</v>
          </cell>
          <cell r="S321">
            <v>0</v>
          </cell>
          <cell r="W321" t="str">
            <v/>
          </cell>
        </row>
        <row r="322">
          <cell r="B322" t="str">
            <v>5832.04: Anderes Zubehör für die Haushaltsführung</v>
          </cell>
          <cell r="E322" t="str">
            <v>a583204</v>
          </cell>
          <cell r="S322">
            <v>0</v>
          </cell>
          <cell r="W322" t="str">
            <v/>
          </cell>
        </row>
        <row r="323">
          <cell r="B323" t="str">
            <v>584: Werkzeuge für Haus und Garten</v>
          </cell>
          <cell r="E323" t="str">
            <v>a584</v>
          </cell>
          <cell r="S323">
            <v>-1</v>
          </cell>
          <cell r="W323" t="str">
            <v/>
          </cell>
        </row>
        <row r="324">
          <cell r="B324" t="str">
            <v>5841: Werkzeuge und Zubehör ohne Motor für Haus und Garten</v>
          </cell>
          <cell r="E324" t="str">
            <v>a5841</v>
          </cell>
          <cell r="S324">
            <v>0</v>
          </cell>
          <cell r="W324" t="str">
            <v/>
          </cell>
        </row>
        <row r="325">
          <cell r="B325" t="str">
            <v>5841.01: Kleinmaterial und Zubehör für den Unterhalt von Haus und Garten</v>
          </cell>
          <cell r="E325" t="str">
            <v>a584101</v>
          </cell>
          <cell r="S325">
            <v>-1</v>
          </cell>
          <cell r="W325" t="str">
            <v/>
          </cell>
        </row>
        <row r="326">
          <cell r="B326" t="str">
            <v>5841.02: Werkzeuge ohne Motor für Haus und Garten</v>
          </cell>
          <cell r="E326" t="str">
            <v>a584102</v>
          </cell>
          <cell r="S326">
            <v>-1</v>
          </cell>
          <cell r="W326" t="str">
            <v/>
          </cell>
        </row>
        <row r="327">
          <cell r="B327" t="str">
            <v>5842: Maschinen mit Motor für Haus und Garten</v>
          </cell>
          <cell r="E327" t="str">
            <v>a5842</v>
          </cell>
          <cell r="S327">
            <v>0</v>
          </cell>
          <cell r="W327" t="str">
            <v/>
          </cell>
        </row>
        <row r="328">
          <cell r="B328" t="str">
            <v>5842.00: Maschinen mit Motor für Haus und Garten</v>
          </cell>
          <cell r="E328" t="str">
            <v>a584200</v>
          </cell>
          <cell r="S328">
            <v>-1</v>
          </cell>
          <cell r="W328" t="str">
            <v/>
          </cell>
        </row>
        <row r="329">
          <cell r="B329" t="str">
            <v>585: Laufende Haushaltsführung</v>
          </cell>
          <cell r="E329" t="str">
            <v>a585</v>
          </cell>
          <cell r="S329">
            <v>-1</v>
          </cell>
          <cell r="W329" t="str">
            <v/>
          </cell>
        </row>
        <row r="330">
          <cell r="B330" t="str">
            <v>5851: Nicht dauerhafte Haushaltsartikel</v>
          </cell>
          <cell r="E330" t="str">
            <v>a5851</v>
          </cell>
          <cell r="S330">
            <v>-1</v>
          </cell>
          <cell r="W330" t="str">
            <v/>
          </cell>
        </row>
        <row r="331">
          <cell r="B331" t="str">
            <v>5851.01: Wasch- und Reinigungsmittel</v>
          </cell>
          <cell r="E331" t="str">
            <v>a585101</v>
          </cell>
          <cell r="S331">
            <v>0</v>
          </cell>
          <cell r="W331" t="str">
            <v/>
          </cell>
        </row>
        <row r="332">
          <cell r="B332" t="str">
            <v>5851.02: Reinigungsmaterial</v>
          </cell>
          <cell r="E332" t="str">
            <v>a585102</v>
          </cell>
          <cell r="S332">
            <v>0</v>
          </cell>
          <cell r="W332" t="str">
            <v/>
          </cell>
        </row>
        <row r="333">
          <cell r="B333" t="str">
            <v>5851.03: Abfallsäcke ohne Gebühren, aus Plastik oder Papier</v>
          </cell>
          <cell r="E333" t="str">
            <v>a585103</v>
          </cell>
          <cell r="S333">
            <v>0</v>
          </cell>
          <cell r="W333" t="str">
            <v/>
          </cell>
        </row>
        <row r="334">
          <cell r="B334" t="str">
            <v>5851.04: Sonstige nicht dauerhafte Haushaltsartikel</v>
          </cell>
          <cell r="E334" t="str">
            <v>a585104</v>
          </cell>
          <cell r="S334">
            <v>0</v>
          </cell>
          <cell r="W334" t="str">
            <v/>
          </cell>
        </row>
        <row r="335">
          <cell r="B335" t="str">
            <v>5852: Häusliche Dienste</v>
          </cell>
          <cell r="E335" t="str">
            <v>a5852</v>
          </cell>
          <cell r="S335">
            <v>-1</v>
          </cell>
          <cell r="W335" t="str">
            <v/>
          </cell>
        </row>
        <row r="336">
          <cell r="B336" t="str">
            <v>5852.00: Häusliche Dienste</v>
          </cell>
          <cell r="E336" t="str">
            <v>a585200</v>
          </cell>
          <cell r="S336">
            <v>0</v>
          </cell>
          <cell r="W336" t="str">
            <v/>
          </cell>
        </row>
        <row r="337">
          <cell r="B337" t="str">
            <v>61: Gesundheitsausgaben</v>
          </cell>
          <cell r="E337" t="str">
            <v>a61</v>
          </cell>
          <cell r="S337">
            <v>-1</v>
          </cell>
          <cell r="W337" t="str">
            <v/>
          </cell>
        </row>
        <row r="338">
          <cell r="B338" t="str">
            <v>611: Pharmazeutische Produkte, Sanitätsmaterial und medizinische Geräte</v>
          </cell>
          <cell r="E338" t="str">
            <v>a611</v>
          </cell>
          <cell r="S338">
            <v>-1</v>
          </cell>
          <cell r="W338" t="str">
            <v/>
          </cell>
        </row>
        <row r="339">
          <cell r="B339" t="str">
            <v>6110: Pharmazeutische Produkte, Sanitätsmaterial und medizinische Geräte</v>
          </cell>
          <cell r="E339" t="str">
            <v>a6110</v>
          </cell>
          <cell r="S339">
            <v>-1</v>
          </cell>
          <cell r="W339" t="str">
            <v/>
          </cell>
        </row>
        <row r="340">
          <cell r="B340" t="str">
            <v>6110.01: Medikamente</v>
          </cell>
          <cell r="E340" t="str">
            <v>a611001</v>
          </cell>
          <cell r="S340">
            <v>0</v>
          </cell>
          <cell r="W340" t="str">
            <v/>
          </cell>
        </row>
        <row r="341">
          <cell r="B341" t="str">
            <v>6110.02: Brillen und Kontaktlinsen</v>
          </cell>
          <cell r="E341" t="str">
            <v>a611002</v>
          </cell>
          <cell r="S341">
            <v>0</v>
          </cell>
          <cell r="W341" t="str">
            <v/>
          </cell>
        </row>
        <row r="342">
          <cell r="B342" t="str">
            <v>6110.03: Sanitätsmaterial, therapeutische Geräte und Material</v>
          </cell>
          <cell r="E342" t="str">
            <v>a611003</v>
          </cell>
          <cell r="S342">
            <v>0</v>
          </cell>
          <cell r="W342" t="str">
            <v/>
          </cell>
        </row>
        <row r="343">
          <cell r="B343" t="str">
            <v>612: Arztleistungen und Dienstleistungen der Spitäler</v>
          </cell>
          <cell r="E343" t="str">
            <v>a612</v>
          </cell>
          <cell r="S343">
            <v>0</v>
          </cell>
          <cell r="W343" t="str">
            <v/>
          </cell>
        </row>
        <row r="344">
          <cell r="B344" t="str">
            <v>6120: Arztleistungen und Dienstleistungen der Spitäler</v>
          </cell>
          <cell r="E344" t="str">
            <v>a6120</v>
          </cell>
          <cell r="S344">
            <v>-1</v>
          </cell>
          <cell r="W344" t="str">
            <v/>
          </cell>
        </row>
        <row r="345">
          <cell r="B345" t="str">
            <v>6120.01: Arztleistungen</v>
          </cell>
          <cell r="E345" t="str">
            <v>a612001</v>
          </cell>
          <cell r="S345">
            <v>-1</v>
          </cell>
          <cell r="W345" t="str">
            <v/>
          </cell>
        </row>
        <row r="346">
          <cell r="B346" t="str">
            <v>6120.02: Zahnarztleistungen</v>
          </cell>
          <cell r="E346" t="str">
            <v>a612002</v>
          </cell>
          <cell r="S346">
            <v>-1</v>
          </cell>
          <cell r="W346" t="str">
            <v/>
          </cell>
        </row>
        <row r="347">
          <cell r="B347" t="str">
            <v>6120.03: Medizinische Labors und Röntgeninstitute</v>
          </cell>
          <cell r="E347" t="str">
            <v>a612003</v>
          </cell>
          <cell r="S347">
            <v>-1</v>
          </cell>
          <cell r="W347" t="str">
            <v/>
          </cell>
        </row>
        <row r="348">
          <cell r="B348" t="str">
            <v>6120.04: Dienstleistungen der Spitäler</v>
          </cell>
          <cell r="E348" t="str">
            <v>a612004</v>
          </cell>
          <cell r="S348">
            <v>-1</v>
          </cell>
          <cell r="W348" t="str">
            <v/>
          </cell>
        </row>
        <row r="349">
          <cell r="B349" t="str">
            <v>6120.05: Andere ambulante medizinische Dienstleistungen</v>
          </cell>
          <cell r="E349" t="str">
            <v>a612005</v>
          </cell>
          <cell r="S349">
            <v>-1</v>
          </cell>
          <cell r="W349" t="str">
            <v/>
          </cell>
        </row>
        <row r="350">
          <cell r="B350" t="str">
            <v>62: Verkehr</v>
          </cell>
          <cell r="E350" t="str">
            <v>a62</v>
          </cell>
          <cell r="S350">
            <v>-1</v>
          </cell>
          <cell r="W350" t="str">
            <v/>
          </cell>
        </row>
        <row r="351">
          <cell r="B351" t="str">
            <v>621: Kauf und Betrieb von Personenfahrzeugen</v>
          </cell>
          <cell r="E351" t="str">
            <v>a621</v>
          </cell>
          <cell r="S351">
            <v>-1</v>
          </cell>
          <cell r="W351" t="str">
            <v/>
          </cell>
        </row>
        <row r="352">
          <cell r="B352" t="str">
            <v>6211: Autos</v>
          </cell>
          <cell r="E352" t="str">
            <v>a6211</v>
          </cell>
          <cell r="S352">
            <v>-1</v>
          </cell>
          <cell r="W352" t="str">
            <v/>
          </cell>
        </row>
        <row r="353">
          <cell r="B353" t="str">
            <v>6211.01: Neue Autos</v>
          </cell>
          <cell r="E353" t="str">
            <v>a621101</v>
          </cell>
          <cell r="S353">
            <v>-1</v>
          </cell>
          <cell r="W353" t="str">
            <v/>
          </cell>
        </row>
        <row r="354">
          <cell r="B354" t="str">
            <v>6211.02: Occasionsautos</v>
          </cell>
          <cell r="E354" t="str">
            <v>a621102</v>
          </cell>
          <cell r="S354">
            <v>-1</v>
          </cell>
          <cell r="W354" t="str">
            <v/>
          </cell>
        </row>
        <row r="355">
          <cell r="B355" t="str">
            <v>6212: Motorräder, Motorroller und Mopeds</v>
          </cell>
          <cell r="E355" t="str">
            <v>a6212</v>
          </cell>
          <cell r="S355">
            <v>-1</v>
          </cell>
          <cell r="W355" t="str">
            <v/>
          </cell>
        </row>
        <row r="356">
          <cell r="B356" t="str">
            <v>6212.00: Motorräder, Motorroller und Mopeds</v>
          </cell>
          <cell r="E356" t="str">
            <v>a621200</v>
          </cell>
          <cell r="S356">
            <v>-1</v>
          </cell>
          <cell r="W356" t="str">
            <v/>
          </cell>
        </row>
        <row r="357">
          <cell r="B357" t="str">
            <v>6213: Fahrräder</v>
          </cell>
          <cell r="E357" t="str">
            <v>a6213</v>
          </cell>
          <cell r="S357">
            <v>0</v>
          </cell>
        </row>
        <row r="358">
          <cell r="B358" t="str">
            <v>6213.00: Fahrräder</v>
          </cell>
          <cell r="E358" t="str">
            <v>a621300</v>
          </cell>
          <cell r="S358">
            <v>-1</v>
          </cell>
          <cell r="W358" t="str">
            <v/>
          </cell>
        </row>
        <row r="359">
          <cell r="B359" t="str">
            <v>6214: Zubehör und Ersatzteile für Fahrzeuge</v>
          </cell>
          <cell r="E359" t="str">
            <v>a6214</v>
          </cell>
          <cell r="S359">
            <v>-1</v>
          </cell>
          <cell r="W359" t="str">
            <v/>
          </cell>
        </row>
        <row r="360">
          <cell r="B360" t="str">
            <v>6214.01: Zubehör und Ersatzteile für motorisierte Fahrzeuge</v>
          </cell>
          <cell r="E360" t="str">
            <v>a621401</v>
          </cell>
          <cell r="S360">
            <v>-1</v>
          </cell>
          <cell r="W360" t="str">
            <v/>
          </cell>
        </row>
        <row r="361">
          <cell r="B361" t="str">
            <v>6214.02: Zubehör und Ersatzteile für nicht-motorisierte Fahrzeuge</v>
          </cell>
          <cell r="E361" t="str">
            <v>a621402</v>
          </cell>
          <cell r="S361">
            <v>-1</v>
          </cell>
          <cell r="W361" t="str">
            <v/>
          </cell>
        </row>
        <row r="362">
          <cell r="B362" t="str">
            <v>6215: Treibstoffe und Schmiermittel</v>
          </cell>
          <cell r="E362" t="str">
            <v>a6215</v>
          </cell>
          <cell r="S362">
            <v>-1</v>
          </cell>
          <cell r="W362" t="str">
            <v>m6215a</v>
          </cell>
        </row>
        <row r="363">
          <cell r="B363" t="str">
            <v>6215.01: Benzin</v>
          </cell>
          <cell r="E363" t="str">
            <v>a621501</v>
          </cell>
          <cell r="S363">
            <v>0</v>
          </cell>
          <cell r="W363" t="str">
            <v>m621501</v>
          </cell>
        </row>
        <row r="364">
          <cell r="B364" t="str">
            <v>6215.02: Diesel</v>
          </cell>
          <cell r="E364" t="str">
            <v>a621502</v>
          </cell>
          <cell r="S364">
            <v>0</v>
          </cell>
          <cell r="W364" t="str">
            <v>m621502</v>
          </cell>
        </row>
        <row r="365">
          <cell r="B365" t="str">
            <v>6215.03: Schmiermittel und andere Pflegemittel für Fahrzeuge</v>
          </cell>
          <cell r="E365" t="str">
            <v>a621503</v>
          </cell>
          <cell r="S365">
            <v>-1</v>
          </cell>
        </row>
        <row r="366">
          <cell r="B366" t="str">
            <v>6216: Service und Reparaturen an Fahrzeugen</v>
          </cell>
          <cell r="E366" t="str">
            <v>a6216</v>
          </cell>
          <cell r="S366">
            <v>-1</v>
          </cell>
        </row>
        <row r="367">
          <cell r="B367" t="str">
            <v>6216.00: Service und Reparaturen an Fahrzeugen</v>
          </cell>
          <cell r="E367" t="str">
            <v>a621600</v>
          </cell>
          <cell r="S367">
            <v>-1</v>
          </cell>
        </row>
        <row r="368">
          <cell r="B368" t="str">
            <v>6217: Übrige Dienstleistungen im Bereich Personenfahrzeuge</v>
          </cell>
          <cell r="E368" t="str">
            <v>a6217</v>
          </cell>
          <cell r="S368">
            <v>-1</v>
          </cell>
        </row>
        <row r="369">
          <cell r="B369" t="str">
            <v>6217.01: Miete von Garagen und Einstellplätzen</v>
          </cell>
          <cell r="E369" t="str">
            <v>a621701</v>
          </cell>
          <cell r="S369">
            <v>-1</v>
          </cell>
        </row>
        <row r="370">
          <cell r="B370" t="str">
            <v>6217.02: Parkieren</v>
          </cell>
          <cell r="E370" t="str">
            <v>a621702</v>
          </cell>
          <cell r="S370">
            <v>-1</v>
          </cell>
        </row>
        <row r="371">
          <cell r="B371" t="str">
            <v>6217.03: Leasing von Fahrzeugen</v>
          </cell>
          <cell r="E371" t="str">
            <v>a621703</v>
          </cell>
          <cell r="S371">
            <v>-1</v>
          </cell>
        </row>
        <row r="372">
          <cell r="B372" t="str">
            <v>6217.04: Autobahnvignetten Schweiz</v>
          </cell>
          <cell r="E372" t="str">
            <v>a621704</v>
          </cell>
          <cell r="S372">
            <v>-1</v>
          </cell>
        </row>
        <row r="373">
          <cell r="B373" t="str">
            <v>6217.05: Übrige Dienstleistungen (Fahrzeugmiete usw.)</v>
          </cell>
          <cell r="E373" t="str">
            <v>a621705</v>
          </cell>
          <cell r="S373">
            <v>-1</v>
          </cell>
        </row>
        <row r="374">
          <cell r="B374" t="str">
            <v>622: Verkehrsdienstleistungen</v>
          </cell>
          <cell r="E374" t="str">
            <v>a622</v>
          </cell>
          <cell r="S374">
            <v>-1</v>
          </cell>
        </row>
        <row r="375">
          <cell r="B375" t="str">
            <v>6221: Beförderung von Personen auf Schienen</v>
          </cell>
          <cell r="E375" t="str">
            <v>a6221</v>
          </cell>
          <cell r="S375">
            <v>-1</v>
          </cell>
        </row>
        <row r="376">
          <cell r="B376" t="str">
            <v>6221.01: Zug, Billette oder Streckenabonnemente</v>
          </cell>
          <cell r="E376" t="str">
            <v>a622101</v>
          </cell>
          <cell r="S376">
            <v>0</v>
          </cell>
        </row>
        <row r="377">
          <cell r="B377" t="str">
            <v>6221.02: Tram, Billette oder Streckenabonnemente</v>
          </cell>
          <cell r="E377" t="str">
            <v>a622102</v>
          </cell>
          <cell r="S377">
            <v>0</v>
          </cell>
        </row>
        <row r="378">
          <cell r="B378" t="str">
            <v>6222: Beförderung von Personen auf Strassen</v>
          </cell>
          <cell r="E378" t="str">
            <v>a6222</v>
          </cell>
          <cell r="S378">
            <v>-1</v>
          </cell>
        </row>
        <row r="379">
          <cell r="B379" t="str">
            <v>6222.01: Bus, Billette oder Streckenabonnemente</v>
          </cell>
          <cell r="E379" t="str">
            <v>a622201</v>
          </cell>
          <cell r="S379">
            <v>0</v>
          </cell>
        </row>
        <row r="380">
          <cell r="B380" t="str">
            <v>6222.02: Taxifahrten</v>
          </cell>
          <cell r="E380" t="str">
            <v>a622202</v>
          </cell>
          <cell r="S380">
            <v>0</v>
          </cell>
        </row>
        <row r="381">
          <cell r="B381" t="str">
            <v>6223: Beförderung von Personen mit Flugzeugen</v>
          </cell>
          <cell r="E381" t="str">
            <v>a6223</v>
          </cell>
          <cell r="S381">
            <v>-1</v>
          </cell>
        </row>
        <row r="382">
          <cell r="B382" t="str">
            <v>6223.00: Flugzeug, Billette</v>
          </cell>
          <cell r="E382" t="str">
            <v>a622300</v>
          </cell>
          <cell r="S382">
            <v>0</v>
          </cell>
        </row>
        <row r="383">
          <cell r="B383" t="str">
            <v>6224: Beförderung von Personen auf Wasserwegen</v>
          </cell>
          <cell r="E383" t="str">
            <v>a6224</v>
          </cell>
          <cell r="S383">
            <v>0</v>
          </cell>
        </row>
        <row r="384">
          <cell r="B384" t="str">
            <v>6224.00: Schiff, Billette oder Streckenabonnemente</v>
          </cell>
          <cell r="E384" t="str">
            <v>a622400</v>
          </cell>
          <cell r="S384">
            <v>-1</v>
          </cell>
        </row>
        <row r="385">
          <cell r="B385" t="str">
            <v>6225: Kombinierte Transportmittel</v>
          </cell>
          <cell r="E385" t="str">
            <v>a6225</v>
          </cell>
          <cell r="S385">
            <v>-1</v>
          </cell>
        </row>
        <row r="386">
          <cell r="B386" t="str">
            <v>6225.01: Generalabonnemente und Tageskarten SBB</v>
          </cell>
          <cell r="E386" t="str">
            <v>a622501</v>
          </cell>
          <cell r="S386">
            <v>-1</v>
          </cell>
        </row>
        <row r="387">
          <cell r="B387" t="str">
            <v>6225.02: Halbtaxabonnemente SBB</v>
          </cell>
          <cell r="E387" t="str">
            <v>a622502</v>
          </cell>
          <cell r="S387">
            <v>-1</v>
          </cell>
        </row>
        <row r="388">
          <cell r="B388" t="str">
            <v>6225.03: Billette für regionalen oder städtischen Verkehrsverbund</v>
          </cell>
          <cell r="E388" t="str">
            <v>a622503</v>
          </cell>
          <cell r="S388">
            <v>-1</v>
          </cell>
        </row>
        <row r="389">
          <cell r="B389" t="str">
            <v>6225.04: Abonnemente für regionalen oder städtischen Verkehrsverbund</v>
          </cell>
          <cell r="E389" t="str">
            <v>a622504</v>
          </cell>
          <cell r="S389">
            <v>-1</v>
          </cell>
        </row>
        <row r="390">
          <cell r="B390" t="str">
            <v>6226: Weitere Verkehrsdienstleistungen</v>
          </cell>
          <cell r="E390" t="str">
            <v>a6226</v>
          </cell>
          <cell r="S390">
            <v>0</v>
          </cell>
        </row>
        <row r="391">
          <cell r="B391" t="str">
            <v>6226.00: Andere Personen- oder Warentransporte ohne Skilift</v>
          </cell>
          <cell r="E391" t="str">
            <v>a622600</v>
          </cell>
          <cell r="S391">
            <v>-1</v>
          </cell>
        </row>
        <row r="392">
          <cell r="B392" t="str">
            <v>63: Nachrichtenübermittlung</v>
          </cell>
          <cell r="E392" t="str">
            <v>a63</v>
          </cell>
          <cell r="S392">
            <v>-1</v>
          </cell>
        </row>
        <row r="393">
          <cell r="B393" t="str">
            <v>631: Posttaxen</v>
          </cell>
          <cell r="E393" t="str">
            <v>a631</v>
          </cell>
          <cell r="S393">
            <v>-1</v>
          </cell>
        </row>
        <row r="394">
          <cell r="B394" t="str">
            <v>6310: Posttaxen</v>
          </cell>
          <cell r="E394" t="str">
            <v>a6310</v>
          </cell>
          <cell r="S394">
            <v>-1</v>
          </cell>
        </row>
        <row r="395">
          <cell r="B395" t="str">
            <v>6310.00: Posttaxen</v>
          </cell>
          <cell r="E395" t="str">
            <v>a631000</v>
          </cell>
          <cell r="S395">
            <v>0</v>
          </cell>
        </row>
        <row r="396">
          <cell r="B396" t="str">
            <v>632: Apparate und Dienstleistungen für Telekommunikation</v>
          </cell>
          <cell r="E396" t="str">
            <v>a632</v>
          </cell>
          <cell r="S396">
            <v>-1</v>
          </cell>
        </row>
        <row r="397">
          <cell r="B397" t="str">
            <v>6321: Kauf und Miete von Telefonapparaten und Faxgeräten</v>
          </cell>
          <cell r="E397" t="str">
            <v>a6321</v>
          </cell>
          <cell r="S397">
            <v>-1</v>
          </cell>
        </row>
        <row r="398">
          <cell r="B398" t="str">
            <v>6321.00: Kauf und Miete von Telefonapparaten und Faxgeräten</v>
          </cell>
          <cell r="E398" t="str">
            <v>a632100</v>
          </cell>
          <cell r="S398">
            <v>0</v>
          </cell>
        </row>
        <row r="399">
          <cell r="B399" t="str">
            <v>6322: Festnetztelefonie</v>
          </cell>
          <cell r="E399" t="str">
            <v>a6322</v>
          </cell>
          <cell r="S399">
            <v>0</v>
          </cell>
        </row>
        <row r="400">
          <cell r="B400" t="str">
            <v>6322.01: Festnetz: Abonnemente und Anschlussgebühren</v>
          </cell>
          <cell r="E400" t="str">
            <v>a632201</v>
          </cell>
          <cell r="S400">
            <v>-1</v>
          </cell>
        </row>
        <row r="401">
          <cell r="B401" t="str">
            <v>6322.02: Festnetz: Gesprächsgebühren</v>
          </cell>
          <cell r="E401" t="str">
            <v>a632202</v>
          </cell>
          <cell r="S401">
            <v>-1</v>
          </cell>
        </row>
        <row r="402">
          <cell r="B402" t="str">
            <v>6322.03: Festnetz: Gebühren fürs Internet (ohne Internetabo)</v>
          </cell>
          <cell r="E402" t="str">
            <v>a632203</v>
          </cell>
          <cell r="S402">
            <v>-1</v>
          </cell>
        </row>
        <row r="403">
          <cell r="B403" t="str">
            <v>6322.04: Festnetz: Pauschalbetrag für Abonnement und Gesprächsgebühren</v>
          </cell>
          <cell r="E403" t="str">
            <v>a632204</v>
          </cell>
          <cell r="S403">
            <v>-1</v>
          </cell>
        </row>
        <row r="404">
          <cell r="B404" t="str">
            <v>6323: Mobiltelefonie</v>
          </cell>
          <cell r="E404" t="str">
            <v>a6323</v>
          </cell>
          <cell r="S404">
            <v>0</v>
          </cell>
        </row>
        <row r="405">
          <cell r="B405" t="str">
            <v>6323.01: Mobiltelefonie: Abonnemente</v>
          </cell>
          <cell r="E405" t="str">
            <v>a632301</v>
          </cell>
          <cell r="S405">
            <v>-1</v>
          </cell>
        </row>
        <row r="406">
          <cell r="B406" t="str">
            <v>6323.02: Mobiltelefonie: Gesprächs- und Internetgebühren</v>
          </cell>
          <cell r="E406" t="str">
            <v>a632302</v>
          </cell>
          <cell r="S406">
            <v>-1</v>
          </cell>
        </row>
        <row r="407">
          <cell r="B407" t="str">
            <v>6323.03: Mobiltelefonie: Pauschalbetrag für Abonnement und Gesprächsgebühren</v>
          </cell>
          <cell r="E407" t="str">
            <v>a632303</v>
          </cell>
          <cell r="S407">
            <v>-1</v>
          </cell>
        </row>
        <row r="408">
          <cell r="B408" t="str">
            <v>6324: Dienstleistungen des Internetproviders</v>
          </cell>
          <cell r="E408" t="str">
            <v>a6324</v>
          </cell>
          <cell r="S408">
            <v>0</v>
          </cell>
        </row>
        <row r="409">
          <cell r="B409" t="str">
            <v>6324.01: Internetprovider: Dienstleistungen durch TV-Kabelnetz</v>
          </cell>
          <cell r="E409" t="str">
            <v>a632401</v>
          </cell>
          <cell r="S409">
            <v>-1</v>
          </cell>
        </row>
        <row r="410">
          <cell r="B410" t="str">
            <v>6324.02: Internetprovider: Andere Dienstleistungen</v>
          </cell>
          <cell r="E410" t="str">
            <v>a632402</v>
          </cell>
          <cell r="S410">
            <v>-1</v>
          </cell>
        </row>
        <row r="411">
          <cell r="B411" t="str">
            <v>66: Unterhaltung, Erholung und Kultur</v>
          </cell>
          <cell r="E411" t="str">
            <v>a66</v>
          </cell>
          <cell r="S411">
            <v>-1</v>
          </cell>
        </row>
        <row r="412">
          <cell r="B412" t="str">
            <v>661: Audiovisuelle-, Foto- und EDV-Ausrüstung und Zubehör</v>
          </cell>
          <cell r="E412" t="str">
            <v>a661</v>
          </cell>
          <cell r="S412">
            <v>-1</v>
          </cell>
        </row>
        <row r="413">
          <cell r="B413" t="str">
            <v>6611: Radios, Audio-, Fernseh- und Videogeräte</v>
          </cell>
          <cell r="E413" t="str">
            <v>a6611</v>
          </cell>
          <cell r="S413">
            <v>-1</v>
          </cell>
        </row>
        <row r="414">
          <cell r="B414" t="str">
            <v>6611.00: Radios, Audio-, Fernseh- und Videogeräte</v>
          </cell>
          <cell r="E414" t="str">
            <v>a661100</v>
          </cell>
          <cell r="S414">
            <v>0</v>
          </cell>
        </row>
        <row r="415">
          <cell r="B415" t="str">
            <v>6612: Foto- und Filmausrüstungen, optische Instrumente</v>
          </cell>
          <cell r="E415" t="str">
            <v>a6612</v>
          </cell>
          <cell r="S415">
            <v>-1</v>
          </cell>
        </row>
        <row r="416">
          <cell r="B416" t="str">
            <v>6612.00: Foto- und Filmausrüstungen, optische Instrumente</v>
          </cell>
          <cell r="E416" t="str">
            <v>a661200</v>
          </cell>
          <cell r="S416">
            <v>0</v>
          </cell>
        </row>
        <row r="417">
          <cell r="B417" t="str">
            <v>6613: Computer, Büromaschinen und andere Peripheriegeräte</v>
          </cell>
          <cell r="E417" t="str">
            <v>a6613</v>
          </cell>
          <cell r="S417">
            <v>-1</v>
          </cell>
        </row>
        <row r="418">
          <cell r="B418" t="str">
            <v>6613.01: Computer</v>
          </cell>
          <cell r="E418" t="str">
            <v>a661301</v>
          </cell>
          <cell r="S418">
            <v>-1</v>
          </cell>
        </row>
        <row r="419">
          <cell r="B419" t="str">
            <v>6613.02: Drucker, elektronische Agenden und anderes Informatikzubehör</v>
          </cell>
          <cell r="E419" t="str">
            <v>a661302</v>
          </cell>
          <cell r="S419">
            <v>-1</v>
          </cell>
        </row>
        <row r="420">
          <cell r="B420" t="str">
            <v>6614: Tonträger, Datenträger, Videokassetten und Filme</v>
          </cell>
          <cell r="E420" t="str">
            <v>a6614</v>
          </cell>
          <cell r="S420">
            <v>0</v>
          </cell>
        </row>
        <row r="421">
          <cell r="B421" t="str">
            <v>6614.01: Musiktonträger, unbespielt oder bespielt</v>
          </cell>
          <cell r="E421" t="str">
            <v>a661401</v>
          </cell>
          <cell r="S421">
            <v>-1</v>
          </cell>
        </row>
        <row r="422">
          <cell r="B422" t="str">
            <v>6614.02: DVD und VHS, unbespielt oder bespielt</v>
          </cell>
          <cell r="E422" t="str">
            <v>a661402</v>
          </cell>
          <cell r="S422">
            <v>-1</v>
          </cell>
        </row>
        <row r="423">
          <cell r="B423" t="str">
            <v>6614.03: Multimediadatenträger, unbespielt oder bespielt</v>
          </cell>
          <cell r="E423" t="str">
            <v>a661403</v>
          </cell>
          <cell r="S423">
            <v>-1</v>
          </cell>
        </row>
        <row r="424">
          <cell r="B424" t="str">
            <v>662: Weitere Ausstattung und Artikel für Unterhaltungszwecke</v>
          </cell>
          <cell r="E424" t="str">
            <v>a662</v>
          </cell>
          <cell r="S424">
            <v>-1</v>
          </cell>
        </row>
        <row r="425">
          <cell r="B425" t="str">
            <v>6621: Dauerhafte Güter für Freizeit und Sport</v>
          </cell>
          <cell r="E425" t="str">
            <v>a6621</v>
          </cell>
          <cell r="S425">
            <v>0</v>
          </cell>
        </row>
        <row r="426">
          <cell r="B426" t="str">
            <v>6621.00: Dauerhafte Güter für Freizeit und Sport</v>
          </cell>
          <cell r="E426" t="str">
            <v>a662100</v>
          </cell>
          <cell r="S426">
            <v>-1</v>
          </cell>
        </row>
        <row r="427">
          <cell r="B427" t="str">
            <v>6622: Spielzeug, Gesellschaftsspiele und Zeitvertreib</v>
          </cell>
          <cell r="E427" t="str">
            <v>a6622</v>
          </cell>
          <cell r="S427">
            <v>0</v>
          </cell>
        </row>
        <row r="428">
          <cell r="B428" t="str">
            <v>6622.01: Spielzeuge</v>
          </cell>
          <cell r="E428" t="str">
            <v>a662201</v>
          </cell>
          <cell r="S428">
            <v>-1</v>
          </cell>
        </row>
        <row r="429">
          <cell r="B429" t="str">
            <v>6622.02: Gesellschaftsspiele</v>
          </cell>
          <cell r="E429" t="str">
            <v>a662202</v>
          </cell>
          <cell r="S429">
            <v>-1</v>
          </cell>
        </row>
        <row r="430">
          <cell r="B430" t="str">
            <v>6622.03: Elektronische oder elektrische Spiele</v>
          </cell>
          <cell r="E430" t="str">
            <v>a662203</v>
          </cell>
          <cell r="S430">
            <v>-1</v>
          </cell>
        </row>
        <row r="431">
          <cell r="B431" t="str">
            <v>6622.04: Sammlungen und sonstige Waren für Unterhaltungszwecke</v>
          </cell>
          <cell r="E431" t="str">
            <v>a662204</v>
          </cell>
          <cell r="S431">
            <v>-1</v>
          </cell>
        </row>
        <row r="432">
          <cell r="B432" t="str">
            <v>6623: Sport- und Campingartikel sowie Zubehör</v>
          </cell>
          <cell r="E432" t="str">
            <v>a6623</v>
          </cell>
          <cell r="S432">
            <v>0</v>
          </cell>
        </row>
        <row r="433">
          <cell r="B433" t="str">
            <v>6623.01: Wintersportartikel</v>
          </cell>
          <cell r="E433" t="str">
            <v>a662301</v>
          </cell>
          <cell r="S433">
            <v>-1</v>
          </cell>
        </row>
        <row r="434">
          <cell r="B434" t="str">
            <v>6623.02: Andere Sportartikel</v>
          </cell>
          <cell r="E434" t="str">
            <v>a662302</v>
          </cell>
          <cell r="S434">
            <v>-1</v>
          </cell>
        </row>
        <row r="435">
          <cell r="B435" t="str">
            <v>6623.03: Camping- und nichtsportliche Freizeitartikel</v>
          </cell>
          <cell r="E435" t="str">
            <v>a662303</v>
          </cell>
          <cell r="S435">
            <v>-1</v>
          </cell>
        </row>
        <row r="436">
          <cell r="B436" t="str">
            <v>6624: Pflanzen und nicht dauerhafte Güter für die Gartenpflege</v>
          </cell>
          <cell r="E436" t="str">
            <v>a6624</v>
          </cell>
          <cell r="S436">
            <v>-1</v>
          </cell>
        </row>
        <row r="437">
          <cell r="B437" t="str">
            <v>6624.00: Pflanzen und nicht dauerhafte Güter für die Gartenpflege</v>
          </cell>
          <cell r="E437" t="str">
            <v>a662400</v>
          </cell>
          <cell r="S437">
            <v>-1</v>
          </cell>
        </row>
        <row r="438">
          <cell r="B438" t="str">
            <v>6625: Haustiere und Produkte für deren Haltung</v>
          </cell>
          <cell r="E438" t="str">
            <v>a6625</v>
          </cell>
          <cell r="S438">
            <v>-1</v>
          </cell>
        </row>
        <row r="439">
          <cell r="B439" t="str">
            <v>6625.01: Haustiere und Produkte für deren Haltung</v>
          </cell>
          <cell r="E439" t="str">
            <v>a662501</v>
          </cell>
          <cell r="S439">
            <v>0</v>
          </cell>
        </row>
        <row r="440">
          <cell r="B440" t="str">
            <v>6625.02: Tierarztleistungen und übrige Dienstleistungen für Haustiere</v>
          </cell>
          <cell r="E440" t="str">
            <v>a662502</v>
          </cell>
          <cell r="S440">
            <v>0</v>
          </cell>
        </row>
        <row r="441">
          <cell r="B441" t="str">
            <v>663: Dienstleistungen für Sport, Erholung und Kultur</v>
          </cell>
          <cell r="E441" t="str">
            <v>a663</v>
          </cell>
          <cell r="S441">
            <v>-1</v>
          </cell>
        </row>
        <row r="442">
          <cell r="B442" t="str">
            <v>6631: Dienstleistungen für Sport und Erholung</v>
          </cell>
          <cell r="E442" t="str">
            <v>a6631</v>
          </cell>
          <cell r="S442">
            <v>-1</v>
          </cell>
        </row>
        <row r="443">
          <cell r="B443" t="str">
            <v>6631.01: Eintritte für Sportveranstaltungen</v>
          </cell>
          <cell r="E443" t="str">
            <v>a663101</v>
          </cell>
          <cell r="S443">
            <v>0</v>
          </cell>
        </row>
        <row r="444">
          <cell r="B444" t="str">
            <v>6631.02: Dienstleistungen von Sport- und Freizeitanlagen, ohne Skilifte</v>
          </cell>
          <cell r="E444" t="str">
            <v>a663102</v>
          </cell>
          <cell r="S444">
            <v>0</v>
          </cell>
        </row>
        <row r="445">
          <cell r="B445" t="str">
            <v>6631.03: Billette und Abonnemente für Seilbahnen, inklusiv Skilifte</v>
          </cell>
          <cell r="E445" t="str">
            <v>a663103</v>
          </cell>
          <cell r="S445">
            <v>0</v>
          </cell>
        </row>
        <row r="446">
          <cell r="B446" t="str">
            <v>6631.04: Miete von Sport- und Freizeitartikeln</v>
          </cell>
          <cell r="E446" t="str">
            <v>a663104</v>
          </cell>
          <cell r="S446">
            <v>0</v>
          </cell>
        </row>
        <row r="447">
          <cell r="B447" t="str">
            <v>6631.05: Sport- und Bastelkurse</v>
          </cell>
          <cell r="E447" t="str">
            <v>a663105</v>
          </cell>
          <cell r="S447">
            <v>0</v>
          </cell>
        </row>
        <row r="448">
          <cell r="B448" t="str">
            <v>6631.06: Musik- und Tanzkurse</v>
          </cell>
          <cell r="E448" t="str">
            <v>a663106</v>
          </cell>
          <cell r="S448">
            <v>0</v>
          </cell>
        </row>
        <row r="449">
          <cell r="B449" t="str">
            <v>6631.07: Beiträge an Sportclubs oder -vereine</v>
          </cell>
          <cell r="E449" t="str">
            <v>a663107</v>
          </cell>
          <cell r="S449">
            <v>0</v>
          </cell>
        </row>
        <row r="450">
          <cell r="B450" t="str">
            <v>6631.08: Beiträge an Freizeitvereine</v>
          </cell>
          <cell r="E450" t="str">
            <v>a663108</v>
          </cell>
          <cell r="S450">
            <v>0</v>
          </cell>
        </row>
        <row r="451">
          <cell r="B451" t="str">
            <v>6631.09: Andere Kurse im Freizeitbereich</v>
          </cell>
          <cell r="E451" t="str">
            <v>a663109</v>
          </cell>
          <cell r="S451">
            <v>0</v>
          </cell>
        </row>
        <row r="452">
          <cell r="B452" t="str">
            <v>6632: Kulturelle Dienstleistungen</v>
          </cell>
          <cell r="E452" t="str">
            <v>a6632</v>
          </cell>
          <cell r="S452">
            <v>-1</v>
          </cell>
        </row>
        <row r="453">
          <cell r="B453" t="str">
            <v>6632.01: Theater und Konzerte</v>
          </cell>
          <cell r="E453" t="str">
            <v>a663201</v>
          </cell>
          <cell r="S453">
            <v>0</v>
          </cell>
        </row>
        <row r="454">
          <cell r="B454" t="str">
            <v>6632.02: Kino</v>
          </cell>
          <cell r="E454" t="str">
            <v>a663202</v>
          </cell>
          <cell r="S454">
            <v>0</v>
          </cell>
        </row>
        <row r="455">
          <cell r="B455" t="str">
            <v>6632.03: Museen, Ausstellungen, Bibliotheken, zoologische Gärten u.ä.</v>
          </cell>
          <cell r="E455" t="str">
            <v>a663203</v>
          </cell>
          <cell r="S455">
            <v>0</v>
          </cell>
        </row>
        <row r="456">
          <cell r="B456" t="str">
            <v>6632.04: Radio- und Fernsehkonzession</v>
          </cell>
          <cell r="E456" t="str">
            <v>a663204</v>
          </cell>
          <cell r="S456">
            <v>0</v>
          </cell>
        </row>
        <row r="457">
          <cell r="B457" t="str">
            <v>6632.05: Abonnemente für Privatfernsehen</v>
          </cell>
          <cell r="E457" t="str">
            <v>a663205</v>
          </cell>
          <cell r="S457">
            <v>0</v>
          </cell>
        </row>
        <row r="458">
          <cell r="B458" t="str">
            <v>6632.06: Abonnemente für Kabelfernsehen</v>
          </cell>
          <cell r="E458" t="str">
            <v>a663206</v>
          </cell>
          <cell r="S458">
            <v>0</v>
          </cell>
        </row>
        <row r="459">
          <cell r="B459" t="str">
            <v>6632.07: Miete von Geräten und von DVDs und CDs</v>
          </cell>
          <cell r="E459" t="str">
            <v>a663207</v>
          </cell>
          <cell r="S459">
            <v>0</v>
          </cell>
        </row>
        <row r="460">
          <cell r="B460" t="str">
            <v>6632.08: Beiträge an kulturelle Vereinigungen</v>
          </cell>
          <cell r="E460" t="str">
            <v>a663208</v>
          </cell>
          <cell r="S460">
            <v>0</v>
          </cell>
        </row>
        <row r="461">
          <cell r="B461" t="str">
            <v>6632.09: Sonstige Dienstleistungen im Unterhaltungs- und Kulturbereich</v>
          </cell>
          <cell r="E461" t="str">
            <v>a663209</v>
          </cell>
          <cell r="S461">
            <v>0</v>
          </cell>
        </row>
        <row r="462">
          <cell r="B462" t="str">
            <v>6633: Spieleinsätze</v>
          </cell>
          <cell r="E462" t="str">
            <v>a6633</v>
          </cell>
          <cell r="S462">
            <v>0</v>
          </cell>
        </row>
        <row r="463">
          <cell r="B463" t="str">
            <v>6633.00: Spieleinsätze (Lotto und andere Spiele)</v>
          </cell>
          <cell r="E463" t="str">
            <v>a663300</v>
          </cell>
          <cell r="S463">
            <v>-1</v>
          </cell>
        </row>
        <row r="464">
          <cell r="B464" t="str">
            <v>664: Bücher, Presseerzeugnisse und Papeteriewaren</v>
          </cell>
          <cell r="E464" t="str">
            <v>a664</v>
          </cell>
          <cell r="S464">
            <v>-1</v>
          </cell>
        </row>
        <row r="465">
          <cell r="B465" t="str">
            <v>6641: Bücher und Broschüren</v>
          </cell>
          <cell r="E465" t="str">
            <v>a6641</v>
          </cell>
          <cell r="S465">
            <v>0</v>
          </cell>
        </row>
        <row r="466">
          <cell r="B466" t="str">
            <v>6641.00: Bücher und Broschüren</v>
          </cell>
          <cell r="E466" t="str">
            <v>a664100</v>
          </cell>
          <cell r="S466">
            <v>-1</v>
          </cell>
        </row>
        <row r="467">
          <cell r="B467" t="str">
            <v>6642: Zeitungen und Zeitschriften</v>
          </cell>
          <cell r="E467" t="str">
            <v>a6642</v>
          </cell>
          <cell r="S467">
            <v>0</v>
          </cell>
        </row>
        <row r="468">
          <cell r="B468" t="str">
            <v>6642.01: Zeitungen und Zeitschriften, Einzelausgaben</v>
          </cell>
          <cell r="E468" t="str">
            <v>a664201</v>
          </cell>
          <cell r="S468">
            <v>-1</v>
          </cell>
        </row>
        <row r="469">
          <cell r="B469" t="str">
            <v>6642.02: Zeitungen und Zeitschriften, Abonnemente</v>
          </cell>
          <cell r="E469" t="str">
            <v>a664202</v>
          </cell>
          <cell r="S469">
            <v>-1</v>
          </cell>
        </row>
        <row r="470">
          <cell r="B470" t="str">
            <v>6643: Übrige Druckerzeugnisse</v>
          </cell>
          <cell r="E470" t="str">
            <v>a6643</v>
          </cell>
          <cell r="S470">
            <v>-1</v>
          </cell>
        </row>
        <row r="471">
          <cell r="B471" t="str">
            <v>6643.01: Übrige Druckerzeugnisse</v>
          </cell>
          <cell r="E471" t="str">
            <v>a664301</v>
          </cell>
          <cell r="S471">
            <v>0</v>
          </cell>
        </row>
        <row r="472">
          <cell r="B472" t="str">
            <v>6643.02: Schreib- und Zeichenmaterial</v>
          </cell>
          <cell r="E472" t="str">
            <v>a664302</v>
          </cell>
          <cell r="S472">
            <v>0</v>
          </cell>
        </row>
        <row r="473">
          <cell r="B473" t="str">
            <v>665: Pauschalreisen</v>
          </cell>
          <cell r="E473" t="str">
            <v>a665</v>
          </cell>
          <cell r="S473">
            <v>-1</v>
          </cell>
        </row>
        <row r="474">
          <cell r="B474" t="str">
            <v>6650: Pauschalreisen</v>
          </cell>
          <cell r="E474" t="str">
            <v>a6650</v>
          </cell>
          <cell r="S474">
            <v>-1</v>
          </cell>
        </row>
        <row r="475">
          <cell r="B475" t="str">
            <v>6650.00: Pauschalreisen</v>
          </cell>
          <cell r="E475" t="str">
            <v>a665000</v>
          </cell>
          <cell r="S475">
            <v>0</v>
          </cell>
        </row>
        <row r="476">
          <cell r="B476" t="str">
            <v>67: Schul- und Ausbildungsgebühren</v>
          </cell>
          <cell r="E476" t="str">
            <v>a67</v>
          </cell>
          <cell r="S476">
            <v>0</v>
          </cell>
        </row>
        <row r="477">
          <cell r="B477" t="str">
            <v>670: Schul- und Ausbildungsgebühren</v>
          </cell>
          <cell r="E477" t="str">
            <v>a670</v>
          </cell>
          <cell r="S477">
            <v>-1</v>
          </cell>
        </row>
        <row r="478">
          <cell r="B478" t="str">
            <v>6700: Schul- und Ausbildungsgebühren</v>
          </cell>
          <cell r="E478" t="str">
            <v>a6700</v>
          </cell>
          <cell r="S478">
            <v>-1</v>
          </cell>
        </row>
        <row r="479">
          <cell r="B479" t="str">
            <v>6700.01: Kindergarten, Primarschule, Real- und Sekundarschule (bis 9. Schuljahr)</v>
          </cell>
          <cell r="E479" t="str">
            <v>a670001</v>
          </cell>
          <cell r="S479">
            <v>-1</v>
          </cell>
        </row>
        <row r="480">
          <cell r="B480" t="str">
            <v>6700.02: Gymnasium, Berufsmatur, Berufs- und Wirtschaftsschulen, höhere Berufsbildung</v>
          </cell>
          <cell r="E480" t="str">
            <v>a670002</v>
          </cell>
          <cell r="S480">
            <v>-1</v>
          </cell>
        </row>
        <row r="481">
          <cell r="B481" t="str">
            <v>6700.03: Fachhochschule, Universität, ETH</v>
          </cell>
          <cell r="E481" t="str">
            <v>a670003</v>
          </cell>
          <cell r="S481">
            <v>-1</v>
          </cell>
        </row>
        <row r="482">
          <cell r="B482" t="str">
            <v>6700.04: Fortbildungskurse</v>
          </cell>
          <cell r="E482" t="str">
            <v>a670004</v>
          </cell>
          <cell r="S482">
            <v>-1</v>
          </cell>
        </row>
        <row r="483">
          <cell r="B483" t="str">
            <v>68: Andere Waren und Dienstleistungen</v>
          </cell>
          <cell r="E483" t="str">
            <v>a68</v>
          </cell>
          <cell r="S483">
            <v>-1</v>
          </cell>
        </row>
        <row r="484">
          <cell r="B484" t="str">
            <v>681: Körperpflege</v>
          </cell>
          <cell r="E484" t="str">
            <v>a681</v>
          </cell>
          <cell r="S484">
            <v>-1</v>
          </cell>
        </row>
        <row r="485">
          <cell r="B485" t="str">
            <v>6811: Apparate und Artikel für die Körperpflege</v>
          </cell>
          <cell r="E485" t="str">
            <v>a6811</v>
          </cell>
          <cell r="S485">
            <v>-1</v>
          </cell>
        </row>
        <row r="486">
          <cell r="B486" t="str">
            <v>6811.01: Elektrische Apparate für die Körperpflege</v>
          </cell>
          <cell r="E486" t="str">
            <v>a681101</v>
          </cell>
          <cell r="S486">
            <v>0</v>
          </cell>
        </row>
        <row r="487">
          <cell r="B487" t="str">
            <v>6811.02: Nichtelektrische Apparate für die Körperpflege</v>
          </cell>
          <cell r="E487" t="str">
            <v>a681102</v>
          </cell>
          <cell r="S487">
            <v>0</v>
          </cell>
        </row>
        <row r="488">
          <cell r="B488" t="str">
            <v>6811.03: Nichtdauerhafte Artikel aus Watte und Papier für Körperpflege</v>
          </cell>
          <cell r="E488" t="str">
            <v>a681103</v>
          </cell>
          <cell r="S488">
            <v>0</v>
          </cell>
        </row>
        <row r="489">
          <cell r="B489" t="str">
            <v>6811.04: Körperseife und Badezusatz</v>
          </cell>
          <cell r="E489" t="str">
            <v>a681104</v>
          </cell>
          <cell r="S489">
            <v>0</v>
          </cell>
        </row>
        <row r="490">
          <cell r="B490" t="str">
            <v>6811.05: Haarpflegemittel</v>
          </cell>
          <cell r="E490" t="str">
            <v>a681105</v>
          </cell>
          <cell r="S490">
            <v>0</v>
          </cell>
        </row>
        <row r="491">
          <cell r="B491" t="str">
            <v>6811.06: Zahnpflegemittel</v>
          </cell>
          <cell r="E491" t="str">
            <v>a681106</v>
          </cell>
          <cell r="S491">
            <v>0</v>
          </cell>
        </row>
        <row r="492">
          <cell r="B492" t="str">
            <v>6811.07: Sonstige Körperpflege- und Kosmetikprodukte</v>
          </cell>
          <cell r="E492" t="str">
            <v>a681107</v>
          </cell>
          <cell r="S492">
            <v>0</v>
          </cell>
        </row>
        <row r="493">
          <cell r="B493" t="str">
            <v>6812: Coiffeur und Körperpflege</v>
          </cell>
          <cell r="E493" t="str">
            <v>a6812</v>
          </cell>
          <cell r="S493">
            <v>-1</v>
          </cell>
        </row>
        <row r="494">
          <cell r="B494" t="str">
            <v>6812.00: Coiffeur und Körperpflege</v>
          </cell>
          <cell r="E494" t="str">
            <v>a681200</v>
          </cell>
          <cell r="S494">
            <v>0</v>
          </cell>
        </row>
        <row r="495">
          <cell r="B495" t="str">
            <v>682: Persönliche Ausstattung</v>
          </cell>
          <cell r="E495" t="str">
            <v>a682</v>
          </cell>
          <cell r="S495">
            <v>-1</v>
          </cell>
        </row>
        <row r="496">
          <cell r="B496" t="str">
            <v>6820: Persönliche Ausstattung</v>
          </cell>
          <cell r="E496" t="str">
            <v>a6820</v>
          </cell>
          <cell r="S496">
            <v>-1</v>
          </cell>
        </row>
        <row r="497">
          <cell r="B497" t="str">
            <v>6820.01: Schmuck und Uhren</v>
          </cell>
          <cell r="E497" t="str">
            <v>a682001</v>
          </cell>
          <cell r="S497">
            <v>0</v>
          </cell>
        </row>
        <row r="498">
          <cell r="B498" t="str">
            <v>6820.02: Reise-, Leder- und Babyartikel</v>
          </cell>
          <cell r="E498" t="str">
            <v>a682002</v>
          </cell>
          <cell r="S498">
            <v>0</v>
          </cell>
        </row>
        <row r="499">
          <cell r="B499" t="str">
            <v>6820.03: Übrige persönliche Ausstattung</v>
          </cell>
          <cell r="E499" t="str">
            <v>a682003</v>
          </cell>
          <cell r="S499">
            <v>0</v>
          </cell>
        </row>
        <row r="500">
          <cell r="B500" t="str">
            <v>683: Soziale, finanzielle und andere Dienstleistungen</v>
          </cell>
          <cell r="E500" t="str">
            <v>a683</v>
          </cell>
          <cell r="S500">
            <v>-1</v>
          </cell>
        </row>
        <row r="501">
          <cell r="B501" t="str">
            <v>6831: Soziale Dienstleistungen</v>
          </cell>
          <cell r="E501" t="str">
            <v>a6831</v>
          </cell>
          <cell r="S501">
            <v>0</v>
          </cell>
        </row>
        <row r="502">
          <cell r="B502" t="str">
            <v>6831.00: Krippen, Spielgruppen und andere soziale Dienstleistungen</v>
          </cell>
          <cell r="E502" t="str">
            <v>a683100</v>
          </cell>
          <cell r="S502">
            <v>-1</v>
          </cell>
        </row>
        <row r="503">
          <cell r="B503" t="str">
            <v>6832: Finanzielle Dienstleistungen</v>
          </cell>
          <cell r="E503" t="str">
            <v>a6832</v>
          </cell>
          <cell r="S503">
            <v>0</v>
          </cell>
        </row>
        <row r="504">
          <cell r="B504" t="str">
            <v>6832.00: Finanzielle Dienstleistungen</v>
          </cell>
          <cell r="E504" t="str">
            <v>a683200</v>
          </cell>
          <cell r="S504">
            <v>-1</v>
          </cell>
        </row>
        <row r="505">
          <cell r="B505" t="str">
            <v>6833: Beiträge an Organisationen und Vereine</v>
          </cell>
          <cell r="E505" t="str">
            <v>a6833</v>
          </cell>
          <cell r="S505">
            <v>0</v>
          </cell>
        </row>
        <row r="506">
          <cell r="B506" t="str">
            <v>6833.01: Beiträge an politische Parteien, Vereinigungen oder Bewegungen</v>
          </cell>
          <cell r="E506" t="str">
            <v>a683301</v>
          </cell>
          <cell r="S506">
            <v>-1</v>
          </cell>
        </row>
        <row r="507">
          <cell r="B507" t="str">
            <v>6833.02: Beiträge an Gewerkschaften oder Berufsverbände</v>
          </cell>
          <cell r="E507" t="str">
            <v>a683302</v>
          </cell>
          <cell r="S507">
            <v>-1</v>
          </cell>
        </row>
        <row r="508">
          <cell r="B508" t="str">
            <v>6833.03: Beiträge an religiöse Vereinigungen</v>
          </cell>
          <cell r="E508" t="str">
            <v>a683303</v>
          </cell>
          <cell r="S508">
            <v>-1</v>
          </cell>
        </row>
        <row r="509">
          <cell r="B509" t="str">
            <v>6833.04: Beiträge an Umweltschutzorganisationen</v>
          </cell>
          <cell r="E509" t="str">
            <v>a683304</v>
          </cell>
          <cell r="S509">
            <v>-1</v>
          </cell>
        </row>
        <row r="510">
          <cell r="B510" t="str">
            <v>6833.05: Beiträge an andere Vereine</v>
          </cell>
          <cell r="E510" t="str">
            <v>a683305</v>
          </cell>
          <cell r="S510">
            <v>-1</v>
          </cell>
        </row>
        <row r="511">
          <cell r="B511" t="str">
            <v>6834: Andere Dienstleistungen sowie Verluste aus Vermietung</v>
          </cell>
          <cell r="E511" t="str">
            <v>a6834</v>
          </cell>
          <cell r="S511">
            <v>0</v>
          </cell>
        </row>
        <row r="512">
          <cell r="B512" t="str">
            <v>6834.00: Andere Diensteistungen sowie Verluste aus Vermietung</v>
          </cell>
          <cell r="E512" t="str">
            <v>a683400</v>
          </cell>
          <cell r="S512">
            <v>-1</v>
          </cell>
        </row>
        <row r="513">
          <cell r="B513" t="str">
            <v>30: Obligatorische Transferausgaben</v>
          </cell>
          <cell r="E513" t="str">
            <v>a30</v>
          </cell>
          <cell r="S513">
            <v>-1</v>
          </cell>
        </row>
        <row r="514">
          <cell r="B514" t="str">
            <v>31: Sozialversicherungsbeiträge</v>
          </cell>
          <cell r="E514" t="str">
            <v>a31</v>
          </cell>
          <cell r="S514">
            <v>-1</v>
          </cell>
        </row>
        <row r="515">
          <cell r="B515" t="str">
            <v>310: Sozialversicherungsbeiträge</v>
          </cell>
          <cell r="E515" t="str">
            <v>a310</v>
          </cell>
          <cell r="S515">
            <v>-1</v>
          </cell>
        </row>
        <row r="516">
          <cell r="B516" t="str">
            <v>3100: Sozialversicherungsbeiträge</v>
          </cell>
          <cell r="E516" t="str">
            <v>a3100</v>
          </cell>
          <cell r="S516">
            <v>-1</v>
          </cell>
        </row>
        <row r="517">
          <cell r="B517" t="str">
            <v>3100.01: AHV, IV und EO: Beiträge</v>
          </cell>
          <cell r="E517" t="str">
            <v>a310001</v>
          </cell>
          <cell r="S517">
            <v>-1</v>
          </cell>
        </row>
        <row r="518">
          <cell r="B518" t="str">
            <v>3100.02: Arbeitslosenversicherungsbeiträge (ALV)</v>
          </cell>
          <cell r="E518" t="str">
            <v>a310002</v>
          </cell>
          <cell r="S518">
            <v>-1</v>
          </cell>
        </row>
        <row r="519">
          <cell r="B519" t="str">
            <v>3100.03: Nichtberufsunfallversicherungsbeiträge (NBU)</v>
          </cell>
          <cell r="E519" t="str">
            <v>a310003</v>
          </cell>
          <cell r="S519">
            <v>-1</v>
          </cell>
        </row>
        <row r="520">
          <cell r="B520" t="str">
            <v>3100.04: Pensionskassenbeiträge (BVG)</v>
          </cell>
          <cell r="E520" t="str">
            <v>a310004</v>
          </cell>
          <cell r="S520">
            <v>-1</v>
          </cell>
        </row>
        <row r="521">
          <cell r="B521" t="str">
            <v>3100.05: Andere Sozialversicherungsbeiträge</v>
          </cell>
          <cell r="E521" t="str">
            <v>a310005</v>
          </cell>
          <cell r="S521">
            <v>-1</v>
          </cell>
        </row>
        <row r="522">
          <cell r="B522" t="str">
            <v>32: Steuern</v>
          </cell>
          <cell r="E522" t="str">
            <v>a32</v>
          </cell>
          <cell r="S522">
            <v>-1</v>
          </cell>
        </row>
        <row r="523">
          <cell r="B523" t="str">
            <v>320: Steuern</v>
          </cell>
          <cell r="E523" t="str">
            <v>a320</v>
          </cell>
          <cell r="S523">
            <v>-1</v>
          </cell>
        </row>
        <row r="524">
          <cell r="B524" t="str">
            <v>3200: Steuern</v>
          </cell>
          <cell r="E524" t="str">
            <v>a3200</v>
          </cell>
          <cell r="S524">
            <v>-1</v>
          </cell>
        </row>
        <row r="525">
          <cell r="B525" t="str">
            <v>3200.01: Quellensteuer</v>
          </cell>
          <cell r="E525" t="str">
            <v>a320001</v>
          </cell>
          <cell r="S525">
            <v>-1</v>
          </cell>
        </row>
        <row r="526">
          <cell r="B526" t="str">
            <v>3200.02: Direkte Bundessteuer</v>
          </cell>
          <cell r="E526" t="str">
            <v>a320002</v>
          </cell>
          <cell r="S526">
            <v>-1</v>
          </cell>
        </row>
        <row r="527">
          <cell r="B527" t="str">
            <v>3200.03: Kantonale Einkommens- und Vermögenssteuern</v>
          </cell>
          <cell r="E527" t="str">
            <v>a320003</v>
          </cell>
          <cell r="S527">
            <v>-1</v>
          </cell>
        </row>
        <row r="528">
          <cell r="B528" t="str">
            <v>3200.04: Kommunale, Kirchen- und andere Einkommens- und Vermögenssteuern</v>
          </cell>
          <cell r="E528" t="str">
            <v>a320004</v>
          </cell>
          <cell r="S528">
            <v>-1</v>
          </cell>
        </row>
        <row r="529">
          <cell r="B529" t="str">
            <v>33: Krankenkassen: Prämien für die Grundversicherung</v>
          </cell>
          <cell r="E529" t="str">
            <v>a33</v>
          </cell>
          <cell r="S529">
            <v>-1</v>
          </cell>
        </row>
        <row r="530">
          <cell r="B530" t="str">
            <v>330: Krankenkassen: Prämien für die Grundversicherung</v>
          </cell>
          <cell r="E530" t="str">
            <v>a330</v>
          </cell>
          <cell r="S530">
            <v>-1</v>
          </cell>
        </row>
        <row r="531">
          <cell r="B531" t="str">
            <v>3300: Krankenkassen: Prämien für die Grundversicherung</v>
          </cell>
          <cell r="E531" t="str">
            <v>a3300</v>
          </cell>
          <cell r="S531">
            <v>-1</v>
          </cell>
        </row>
        <row r="532">
          <cell r="B532" t="str">
            <v>3300.01: Krankenkassen: Prämien für die Grundversicherung</v>
          </cell>
          <cell r="E532" t="str">
            <v>a330001</v>
          </cell>
          <cell r="S532">
            <v>-1</v>
          </cell>
        </row>
        <row r="533">
          <cell r="B533" t="str">
            <v>3300.02: Krankenkassen: Prämien für die Unfallversicherung (ohne Berufsunfälle)</v>
          </cell>
          <cell r="E533" t="str">
            <v>a330002</v>
          </cell>
          <cell r="S533">
            <v>-1</v>
          </cell>
        </row>
        <row r="534">
          <cell r="B534" t="str">
            <v>35: Monetäre Transferausgaben an andere Haushalte</v>
          </cell>
          <cell r="E534" t="str">
            <v>a35</v>
          </cell>
          <cell r="S534">
            <v>-1</v>
          </cell>
        </row>
        <row r="535">
          <cell r="B535" t="str">
            <v>36: Monetäre Transferausgaben an andere Haushalte</v>
          </cell>
          <cell r="E535" t="str">
            <v>a36</v>
          </cell>
          <cell r="S535">
            <v>-1</v>
          </cell>
        </row>
        <row r="536">
          <cell r="B536" t="str">
            <v>360: Monetäre Transferausgaben an andere Haushalte</v>
          </cell>
          <cell r="E536" t="str">
            <v>a360</v>
          </cell>
          <cell r="S536">
            <v>-1</v>
          </cell>
        </row>
        <row r="537">
          <cell r="B537" t="str">
            <v>3600: Bezahlte Alimente und Unterstützungsbeiträge</v>
          </cell>
          <cell r="E537" t="str">
            <v>a3600</v>
          </cell>
          <cell r="S537">
            <v>-1</v>
          </cell>
        </row>
        <row r="538">
          <cell r="B538" t="str">
            <v>3600.01: Bezahlte Alimente</v>
          </cell>
          <cell r="E538" t="str">
            <v>a360001</v>
          </cell>
          <cell r="S538">
            <v>-1</v>
          </cell>
        </row>
        <row r="539">
          <cell r="B539" t="str">
            <v>3600.02: Unterstützungsbeiträge an andere private Haushalte</v>
          </cell>
          <cell r="E539" t="str">
            <v>a360002</v>
          </cell>
          <cell r="S539">
            <v>-1</v>
          </cell>
        </row>
        <row r="540">
          <cell r="B540" t="str">
            <v>3600.03: Regelmässige Geschenke an andere Haushalte</v>
          </cell>
          <cell r="E540" t="str">
            <v>a360003</v>
          </cell>
          <cell r="S540">
            <v>-1</v>
          </cell>
        </row>
        <row r="541">
          <cell r="B541" t="str">
            <v>40: Übrige Versicherungen, Gebühren und Übertragungen</v>
          </cell>
          <cell r="E541" t="str">
            <v>a40</v>
          </cell>
          <cell r="S541">
            <v>-1</v>
          </cell>
        </row>
        <row r="542">
          <cell r="B542" t="str">
            <v>41: Krankenkasse: Prämien für Zusatzversicherungen</v>
          </cell>
          <cell r="E542" t="str">
            <v>a41</v>
          </cell>
          <cell r="S542">
            <v>-1</v>
          </cell>
        </row>
        <row r="543">
          <cell r="B543" t="str">
            <v>410: Krankenkasse: Prämien für Zusatzversicherungen</v>
          </cell>
          <cell r="E543" t="str">
            <v>a410</v>
          </cell>
          <cell r="S543">
            <v>-1</v>
          </cell>
        </row>
        <row r="544">
          <cell r="B544" t="str">
            <v>4100: Krankenkasse: Prämien für Zusatzversicherungen</v>
          </cell>
          <cell r="E544" t="str">
            <v>a4100</v>
          </cell>
          <cell r="S544">
            <v>-1</v>
          </cell>
        </row>
        <row r="545">
          <cell r="B545" t="str">
            <v>4100.01: Prämien für die Spitalzusatzversicherung</v>
          </cell>
          <cell r="E545" t="str">
            <v>a410001</v>
          </cell>
          <cell r="S545">
            <v>-1</v>
          </cell>
        </row>
        <row r="546">
          <cell r="B546" t="str">
            <v>4100.02: Prämien für weitere Zusatzversicherungen</v>
          </cell>
          <cell r="E546" t="str">
            <v>a410002</v>
          </cell>
          <cell r="S546">
            <v>-1</v>
          </cell>
        </row>
        <row r="547">
          <cell r="B547" t="str">
            <v>42: Übrige Versicherungsprämien</v>
          </cell>
          <cell r="E547" t="str">
            <v>a42</v>
          </cell>
          <cell r="S547">
            <v>0</v>
          </cell>
        </row>
        <row r="548">
          <cell r="B548" t="str">
            <v>420: Übrige Versicherungsprämien</v>
          </cell>
          <cell r="E548" t="str">
            <v>a420</v>
          </cell>
          <cell r="S548">
            <v>-1</v>
          </cell>
        </row>
        <row r="549">
          <cell r="B549" t="str">
            <v>4201: Prämien für die Haushalts-, Haftpflicht-, Brand- und andere Gebäudeversicherungen</v>
          </cell>
          <cell r="E549" t="str">
            <v>a4201</v>
          </cell>
          <cell r="S549">
            <v>-1</v>
          </cell>
        </row>
        <row r="550">
          <cell r="B550" t="str">
            <v>4201.01: Prämien für die Hausratsversicherung (Haushaltsversicherung)</v>
          </cell>
          <cell r="E550" t="str">
            <v>a420101</v>
          </cell>
          <cell r="S550">
            <v>-1</v>
          </cell>
        </row>
        <row r="551">
          <cell r="B551" t="str">
            <v>4201.02: Prämien für die private Haftpflichtversicherung</v>
          </cell>
          <cell r="E551" t="str">
            <v>a420102</v>
          </cell>
          <cell r="S551">
            <v>-1</v>
          </cell>
        </row>
        <row r="552">
          <cell r="B552" t="str">
            <v>4201.03: Hausrats- und Haftpflichtversicherung: kombinierte Prämie</v>
          </cell>
          <cell r="E552" t="str">
            <v>a420103</v>
          </cell>
          <cell r="S552">
            <v>-1</v>
          </cell>
        </row>
        <row r="553">
          <cell r="B553" t="str">
            <v>4201.04: Prämien für Brand- und andere Gebäudeversicherungen</v>
          </cell>
          <cell r="E553" t="str">
            <v>a420104</v>
          </cell>
          <cell r="S553">
            <v>-1</v>
          </cell>
        </row>
        <row r="554">
          <cell r="B554" t="str">
            <v>4202: Prämien für die Fahrzeugversicherung</v>
          </cell>
          <cell r="E554" t="str">
            <v>a4202</v>
          </cell>
          <cell r="S554">
            <v>-1</v>
          </cell>
        </row>
        <row r="555">
          <cell r="B555" t="str">
            <v>4202.01: Versicherungsprämien für motorisierte Fahrzeuge</v>
          </cell>
          <cell r="E555" t="str">
            <v>a420201</v>
          </cell>
          <cell r="S555">
            <v>-1</v>
          </cell>
        </row>
        <row r="556">
          <cell r="B556" t="str">
            <v>4202.02: Versicherungsprämien für nicht motorisierte Fahrzeuge</v>
          </cell>
          <cell r="E556" t="str">
            <v>a420202</v>
          </cell>
          <cell r="S556">
            <v>-1</v>
          </cell>
        </row>
        <row r="557">
          <cell r="B557" t="str">
            <v>4203: Prämien für andere Privatversicherungen</v>
          </cell>
          <cell r="E557" t="str">
            <v>a4203</v>
          </cell>
          <cell r="S557">
            <v>-1</v>
          </cell>
        </row>
        <row r="558">
          <cell r="B558" t="str">
            <v>4203.01: Prämien für die Rechtsschutzversicherung</v>
          </cell>
          <cell r="E558" t="str">
            <v>a420301</v>
          </cell>
          <cell r="S558">
            <v>-1</v>
          </cell>
        </row>
        <row r="559">
          <cell r="B559" t="str">
            <v>4203.02: Organisationen mit Versicherungsanteil (Rega, ETI-Schutzbrief usw.): Beiträge</v>
          </cell>
          <cell r="E559" t="str">
            <v>a420302</v>
          </cell>
          <cell r="S559">
            <v>-1</v>
          </cell>
        </row>
        <row r="560">
          <cell r="B560" t="str">
            <v>4203.03: Prämien für die Reiseversicherung</v>
          </cell>
          <cell r="E560" t="str">
            <v>a420303</v>
          </cell>
          <cell r="S560">
            <v>-1</v>
          </cell>
        </row>
        <row r="561">
          <cell r="B561" t="str">
            <v>4203.04: Prämien für andere Privatversicherungen</v>
          </cell>
          <cell r="E561" t="str">
            <v>a420304</v>
          </cell>
          <cell r="S561">
            <v>-1</v>
          </cell>
        </row>
        <row r="562">
          <cell r="B562" t="str">
            <v>43: Gebühren</v>
          </cell>
          <cell r="E562" t="str">
            <v>a43</v>
          </cell>
          <cell r="S562">
            <v>0</v>
          </cell>
        </row>
        <row r="563">
          <cell r="B563" t="str">
            <v>430: Gebühren</v>
          </cell>
          <cell r="E563" t="str">
            <v>a430</v>
          </cell>
          <cell r="S563">
            <v>-1</v>
          </cell>
        </row>
        <row r="564">
          <cell r="B564" t="str">
            <v>4300: Gebühren</v>
          </cell>
          <cell r="E564" t="str">
            <v>a4300</v>
          </cell>
          <cell r="S564">
            <v>-1</v>
          </cell>
        </row>
        <row r="565">
          <cell r="B565" t="str">
            <v>4300.01: Liegenschaftssteuer</v>
          </cell>
          <cell r="E565" t="str">
            <v>a430001</v>
          </cell>
          <cell r="S565">
            <v>-1</v>
          </cell>
        </row>
        <row r="566">
          <cell r="B566" t="str">
            <v>4300.02: Fahrzeugsteuer</v>
          </cell>
          <cell r="E566" t="str">
            <v>a430002</v>
          </cell>
          <cell r="S566">
            <v>-1</v>
          </cell>
        </row>
        <row r="567">
          <cell r="B567" t="str">
            <v>4300.03: Militärpflichtersatz</v>
          </cell>
          <cell r="E567" t="str">
            <v>a430003</v>
          </cell>
          <cell r="S567">
            <v>-1</v>
          </cell>
        </row>
        <row r="568">
          <cell r="B568" t="str">
            <v>4300.04: Bussen</v>
          </cell>
          <cell r="E568" t="str">
            <v>a430004</v>
          </cell>
          <cell r="S568">
            <v>-1</v>
          </cell>
        </row>
        <row r="569">
          <cell r="B569" t="str">
            <v>4300.05: Gebühren für Dienstleistungen des Staates</v>
          </cell>
          <cell r="E569" t="str">
            <v>a430005</v>
          </cell>
          <cell r="S569">
            <v>-1</v>
          </cell>
        </row>
        <row r="570">
          <cell r="B570" t="str">
            <v>4300.06: Andere Gebühren</v>
          </cell>
          <cell r="E570" t="str">
            <v>a430006</v>
          </cell>
          <cell r="S570">
            <v>-1</v>
          </cell>
        </row>
        <row r="571">
          <cell r="B571" t="str">
            <v>44: Spenden, gemachte Geschenke und Einladungen</v>
          </cell>
          <cell r="E571" t="str">
            <v>a44</v>
          </cell>
          <cell r="S571">
            <v>-1</v>
          </cell>
        </row>
        <row r="572">
          <cell r="B572" t="str">
            <v>441: Spenden</v>
          </cell>
          <cell r="E572" t="str">
            <v>a441</v>
          </cell>
          <cell r="S572">
            <v>-1</v>
          </cell>
        </row>
        <row r="573">
          <cell r="B573" t="str">
            <v>4410: Spenden</v>
          </cell>
          <cell r="E573" t="str">
            <v>a4410</v>
          </cell>
          <cell r="S573">
            <v>-1</v>
          </cell>
        </row>
        <row r="574">
          <cell r="B574" t="str">
            <v>4410.00: Bargeldspenden an private Organisationen ohne Erwerbscharakter</v>
          </cell>
          <cell r="E574" t="str">
            <v>a441000</v>
          </cell>
          <cell r="S574">
            <v>-1</v>
          </cell>
        </row>
        <row r="575">
          <cell r="B575" t="str">
            <v>442: Gemachte Geschenke und Einladungen</v>
          </cell>
          <cell r="E575" t="str">
            <v>a442</v>
          </cell>
          <cell r="S575">
            <v>-1</v>
          </cell>
        </row>
        <row r="576">
          <cell r="B576" t="str">
            <v>4421: Verschenkte Nahrungsmittel und alkoholfreie Getränke</v>
          </cell>
          <cell r="E576" t="str">
            <v>a4421</v>
          </cell>
          <cell r="S576">
            <v>-1</v>
          </cell>
        </row>
        <row r="577">
          <cell r="B577" t="str">
            <v>4421.01: Verschenkte Schokolade und Süsswaren</v>
          </cell>
          <cell r="E577" t="str">
            <v>a442101</v>
          </cell>
          <cell r="S577">
            <v>-1</v>
          </cell>
        </row>
        <row r="578">
          <cell r="B578" t="str">
            <v>4421.02: Andere verschenkte Nahrungsmittel und alkoholfreie Getränke</v>
          </cell>
          <cell r="E578" t="str">
            <v>a442102</v>
          </cell>
          <cell r="S578">
            <v>-1</v>
          </cell>
        </row>
        <row r="579">
          <cell r="B579" t="str">
            <v>4422: Verschenkte alkoholische Getränke und Tabakwaren</v>
          </cell>
          <cell r="E579" t="str">
            <v>a4422</v>
          </cell>
          <cell r="S579">
            <v>-1</v>
          </cell>
        </row>
        <row r="580">
          <cell r="B580" t="str">
            <v>4422.00: Verschenkte alkoholische Getränke und Tabakwaren</v>
          </cell>
          <cell r="E580" t="str">
            <v>a442200</v>
          </cell>
          <cell r="S580">
            <v>-1</v>
          </cell>
        </row>
        <row r="581">
          <cell r="B581" t="str">
            <v>4423: Gemachte Einladungen in Gaststätten</v>
          </cell>
          <cell r="E581" t="str">
            <v>a4423</v>
          </cell>
          <cell r="S581">
            <v>-1</v>
          </cell>
        </row>
        <row r="582">
          <cell r="B582" t="str">
            <v>4423.01: Gemachte Einladungen zu Mahlzeiten in Restaurants, Cafés und Bars</v>
          </cell>
          <cell r="E582" t="str">
            <v>a442301</v>
          </cell>
          <cell r="S582">
            <v>-1</v>
          </cell>
        </row>
        <row r="583">
          <cell r="B583" t="str">
            <v>4423.02: Gemachte Einladungen zu alkoholfreien Getränken in Restaurants, Cafés und Bars</v>
          </cell>
          <cell r="E583" t="str">
            <v>a442302</v>
          </cell>
          <cell r="S583">
            <v>-1</v>
          </cell>
        </row>
        <row r="584">
          <cell r="B584" t="str">
            <v>4423.03: Gemachte Einladungen zu alkoholischen Getränken in Restaurants, Cafés und Bars</v>
          </cell>
          <cell r="E584" t="str">
            <v>a442303</v>
          </cell>
          <cell r="S584">
            <v>-1</v>
          </cell>
        </row>
        <row r="585">
          <cell r="B585" t="str">
            <v>4423.04: Gemachte Einladungen zu Mahlzeiten in Selbstbedienungsrestaurants</v>
          </cell>
          <cell r="E585" t="str">
            <v>a442304</v>
          </cell>
          <cell r="S585">
            <v>-1</v>
          </cell>
        </row>
        <row r="586">
          <cell r="B586" t="str">
            <v>4423.05: Gemachte Einladungen zu alkoholfreien Getränken in Selbstbedienungsrestaurants</v>
          </cell>
          <cell r="E586" t="str">
            <v>a442305</v>
          </cell>
          <cell r="S586">
            <v>-1</v>
          </cell>
        </row>
        <row r="587">
          <cell r="B587" t="str">
            <v>4423.06: Gemachte Einladungen zu alkoholischen Getränken in Selbstbedienungsrestaurants</v>
          </cell>
          <cell r="E587" t="str">
            <v>a442306</v>
          </cell>
          <cell r="S587">
            <v>-1</v>
          </cell>
        </row>
        <row r="588">
          <cell r="B588" t="str">
            <v>4423.07: Gemachte Einladungen zu Mahlzeiten in Kantinen</v>
          </cell>
          <cell r="E588" t="str">
            <v>a442307</v>
          </cell>
          <cell r="S588">
            <v>-1</v>
          </cell>
        </row>
        <row r="589">
          <cell r="B589" t="str">
            <v>4423.08: Gemachte Einladungen zu Getränken in Kantinen</v>
          </cell>
          <cell r="E589" t="str">
            <v>a442308</v>
          </cell>
          <cell r="S589">
            <v>-1</v>
          </cell>
        </row>
        <row r="590">
          <cell r="B590" t="str">
            <v>4424: Verschenkte Bekleidung und Schuhe</v>
          </cell>
          <cell r="E590" t="str">
            <v>a4424</v>
          </cell>
          <cell r="S590">
            <v>-1</v>
          </cell>
        </row>
        <row r="591">
          <cell r="B591" t="str">
            <v>4424.01: Verschenkte Kinderbekleidung</v>
          </cell>
          <cell r="E591" t="str">
            <v>a442401</v>
          </cell>
          <cell r="S591">
            <v>-1</v>
          </cell>
        </row>
        <row r="592">
          <cell r="B592" t="str">
            <v>4424.02: Andere verschenkte Bekleidung (Herren, Damen) und Schuhe</v>
          </cell>
          <cell r="E592" t="str">
            <v>a442402</v>
          </cell>
          <cell r="S592">
            <v>-1</v>
          </cell>
        </row>
        <row r="593">
          <cell r="B593" t="str">
            <v>4425: Gemachte Geschenke: Wohnungseinrichtung und laufende Haushaltsführung</v>
          </cell>
          <cell r="E593" t="str">
            <v>a4425</v>
          </cell>
          <cell r="S593">
            <v>-1</v>
          </cell>
        </row>
        <row r="594">
          <cell r="B594" t="str">
            <v>4425.00: Gemachte Geschenke: Wohnungseinrichtung und laufende Haushaltsführung</v>
          </cell>
          <cell r="E594" t="str">
            <v>a442500</v>
          </cell>
          <cell r="S594">
            <v>-1</v>
          </cell>
        </row>
        <row r="595">
          <cell r="B595" t="str">
            <v>4426: Gemachte Geschenke: Verkehr</v>
          </cell>
          <cell r="E595" t="str">
            <v>a4426</v>
          </cell>
          <cell r="S595">
            <v>-1</v>
          </cell>
        </row>
        <row r="596">
          <cell r="B596" t="str">
            <v>4426.00: Gemachte Geschenke: Verkehr</v>
          </cell>
          <cell r="E596" t="str">
            <v>a442600</v>
          </cell>
          <cell r="S596">
            <v>-1</v>
          </cell>
        </row>
        <row r="597">
          <cell r="B597" t="str">
            <v>4427: Gemachte Geschenke: Unterhaltung, Erholung und Kultur</v>
          </cell>
          <cell r="E597" t="str">
            <v>a4427</v>
          </cell>
          <cell r="S597">
            <v>-1</v>
          </cell>
        </row>
        <row r="598">
          <cell r="B598" t="str">
            <v>4427.01: Verschenkte Spielzeuge und Gesellschaftsspiele</v>
          </cell>
          <cell r="E598" t="str">
            <v>a442701</v>
          </cell>
          <cell r="S598">
            <v>-1</v>
          </cell>
        </row>
        <row r="599">
          <cell r="B599" t="str">
            <v>4427.02: Verschenkte Pflanzen und nicht dauerhafte Güter für die Gartenpflege</v>
          </cell>
          <cell r="E599" t="str">
            <v>a442702</v>
          </cell>
          <cell r="S599">
            <v>-1</v>
          </cell>
        </row>
        <row r="600">
          <cell r="B600" t="str">
            <v>4427.03: Verschenkte Bücher und Broschüren</v>
          </cell>
          <cell r="E600" t="str">
            <v>a442703</v>
          </cell>
          <cell r="S600">
            <v>-1</v>
          </cell>
        </row>
        <row r="601">
          <cell r="B601" t="str">
            <v>4427.04: Verschenkte Zeitungen und Zeitschriften</v>
          </cell>
          <cell r="E601" t="str">
            <v>a442704</v>
          </cell>
          <cell r="S601">
            <v>-1</v>
          </cell>
        </row>
        <row r="602">
          <cell r="B602" t="str">
            <v>4427.05: Verschenkte übrige Druckerzeugnisse und Schreib- und Zeichenmaterial</v>
          </cell>
          <cell r="E602" t="str">
            <v>a442705</v>
          </cell>
          <cell r="S602">
            <v>-1</v>
          </cell>
        </row>
        <row r="603">
          <cell r="B603" t="str">
            <v>4427.06: Andere gemachte Geschenke: Unterhaltung, Erholung und Kultur</v>
          </cell>
          <cell r="E603" t="str">
            <v>a442706</v>
          </cell>
          <cell r="S603">
            <v>-1</v>
          </cell>
        </row>
        <row r="604">
          <cell r="B604" t="str">
            <v>4428: Gemachte Geschenke: andere Waren und Dienstleistungen</v>
          </cell>
          <cell r="E604" t="str">
            <v>a4428</v>
          </cell>
          <cell r="S604">
            <v>-1</v>
          </cell>
        </row>
        <row r="605">
          <cell r="B605" t="str">
            <v>4428.01: Gemachte Geschenke: Körperpflege</v>
          </cell>
          <cell r="E605" t="str">
            <v>a442801</v>
          </cell>
          <cell r="S605">
            <v>-1</v>
          </cell>
        </row>
        <row r="606">
          <cell r="B606" t="str">
            <v>4428.02: Gemachte Geschenke: Persönliche Ausstattung</v>
          </cell>
          <cell r="E606" t="str">
            <v>a442802</v>
          </cell>
          <cell r="S606">
            <v>-1</v>
          </cell>
        </row>
        <row r="607">
          <cell r="B607" t="str">
            <v>4428.03: Andere verschenkte Waren und Dienstleistungen</v>
          </cell>
          <cell r="E607" t="str">
            <v>a442803</v>
          </cell>
          <cell r="S607">
            <v>-1</v>
          </cell>
        </row>
        <row r="608">
          <cell r="B608" t="str">
            <v>80: Prämien für die Lebensversicherung</v>
          </cell>
          <cell r="E608" t="str">
            <v>a80</v>
          </cell>
          <cell r="S608">
            <v>-1</v>
          </cell>
        </row>
        <row r="609">
          <cell r="B609" t="str">
            <v>81: Prämien für die Lebensversicherung</v>
          </cell>
          <cell r="E609" t="str">
            <v>a81</v>
          </cell>
          <cell r="S609">
            <v>-1</v>
          </cell>
        </row>
        <row r="610">
          <cell r="B610" t="str">
            <v>810: Prämien für die Lebensversicherung</v>
          </cell>
          <cell r="E610" t="str">
            <v>a810</v>
          </cell>
          <cell r="S610">
            <v>-1</v>
          </cell>
        </row>
        <row r="611">
          <cell r="B611" t="str">
            <v>8100: Prämien für die Lebensversicherung</v>
          </cell>
          <cell r="E611" t="str">
            <v>a8100</v>
          </cell>
          <cell r="S611">
            <v>-1</v>
          </cell>
        </row>
        <row r="612">
          <cell r="B612" t="str">
            <v>8100.01: Prämien für die Säule 3A (gebundene Lebensversicherung)</v>
          </cell>
          <cell r="E612" t="str">
            <v>a810001</v>
          </cell>
          <cell r="S612">
            <v>-1</v>
          </cell>
        </row>
        <row r="613">
          <cell r="B613" t="str">
            <v>8100.02: Prämien für die Säule 3B (nicht gebundene Lebensversicherung)</v>
          </cell>
          <cell r="E613" t="str">
            <v>a810002</v>
          </cell>
          <cell r="S613">
            <v>-1</v>
          </cell>
        </row>
        <row r="614">
          <cell r="B614" t="str">
            <v>Neuwagen</v>
          </cell>
          <cell r="E614" t="str">
            <v>cg_nonewcars</v>
          </cell>
          <cell r="S614">
            <v>-1</v>
          </cell>
        </row>
        <row r="615">
          <cell r="B615" t="str">
            <v>Gebrauchtwagen</v>
          </cell>
          <cell r="E615" t="str">
            <v>cg_nousedcars</v>
          </cell>
          <cell r="S615">
            <v>-1</v>
          </cell>
        </row>
        <row r="616">
          <cell r="B616" t="str">
            <v>Motorräder</v>
          </cell>
          <cell r="E616" t="str">
            <v>cg_nomotorbikes</v>
          </cell>
          <cell r="S616">
            <v>-1</v>
          </cell>
        </row>
        <row r="617">
          <cell r="B617" t="str">
            <v>Fahrräder</v>
          </cell>
          <cell r="E617" t="str">
            <v>cg_nobicycles</v>
          </cell>
          <cell r="S617">
            <v>-1</v>
          </cell>
        </row>
        <row r="618">
          <cell r="B618" t="str">
            <v>Tiefkühler</v>
          </cell>
          <cell r="E618" t="str">
            <v>cg_nofreezers</v>
          </cell>
          <cell r="S618">
            <v>-1</v>
          </cell>
        </row>
        <row r="619">
          <cell r="B619" t="str">
            <v>Geschirrspüler</v>
          </cell>
          <cell r="E619" t="str">
            <v>cg_nodishwashers</v>
          </cell>
          <cell r="S619">
            <v>-1</v>
          </cell>
        </row>
        <row r="620">
          <cell r="B620" t="str">
            <v>Waschmaschinen (inklusive Kombimaschinen mit Tumbler)</v>
          </cell>
          <cell r="E620" t="str">
            <v>cg_nowashmachines</v>
          </cell>
          <cell r="S620">
            <v>-1</v>
          </cell>
        </row>
        <row r="621">
          <cell r="B621" t="str">
            <v>Tumbler</v>
          </cell>
          <cell r="E621" t="str">
            <v>cg_nodriers</v>
          </cell>
          <cell r="S621">
            <v>-1</v>
          </cell>
        </row>
        <row r="622">
          <cell r="B622" t="str">
            <v>Klassische Fernsehgeräte (Röhrenfernseher)</v>
          </cell>
          <cell r="E622" t="str">
            <v>cg_nocrttvs</v>
          </cell>
          <cell r="S622">
            <v>-1</v>
          </cell>
        </row>
        <row r="623">
          <cell r="B623" t="str">
            <v>LCD-, Plasma- oder DLP-Fernsehgeräte</v>
          </cell>
          <cell r="E623" t="str">
            <v>cg_nolcdtvs</v>
          </cell>
          <cell r="S623">
            <v>-1</v>
          </cell>
        </row>
        <row r="624">
          <cell r="B624" t="str">
            <v>Satellitenempfangsanlagen</v>
          </cell>
          <cell r="E624" t="str">
            <v>cg_nosat</v>
          </cell>
          <cell r="S624">
            <v>-1</v>
          </cell>
        </row>
        <row r="625">
          <cell r="B625" t="str">
            <v>Videokameras</v>
          </cell>
          <cell r="E625" t="str">
            <v>cg_nocams</v>
          </cell>
          <cell r="S625">
            <v>-1</v>
          </cell>
        </row>
        <row r="626">
          <cell r="B626" t="str">
            <v>Videorecorder</v>
          </cell>
          <cell r="E626" t="str">
            <v>cg_novideorecs</v>
          </cell>
          <cell r="S626">
            <v>-1</v>
          </cell>
        </row>
        <row r="627">
          <cell r="B627" t="str">
            <v>Spielkonsolen</v>
          </cell>
          <cell r="E627" t="str">
            <v>cg_novieogames</v>
          </cell>
          <cell r="S627">
            <v>-1</v>
          </cell>
        </row>
        <row r="628">
          <cell r="B628" t="str">
            <v>Desktop-Computer</v>
          </cell>
          <cell r="E628" t="str">
            <v>cg_nodesktoppcs</v>
          </cell>
          <cell r="S628">
            <v>0</v>
          </cell>
        </row>
        <row r="629">
          <cell r="B629" t="str">
            <v>Tragbare Computer</v>
          </cell>
          <cell r="E629" t="str">
            <v>cg_nolaptops</v>
          </cell>
          <cell r="S629">
            <v>0</v>
          </cell>
        </row>
        <row r="630">
          <cell r="B630" t="str">
            <v>Drucker (inklusive Multifunktionsdrucker)</v>
          </cell>
          <cell r="E630" t="str">
            <v>cg_noprinters</v>
          </cell>
          <cell r="S630">
            <v>0</v>
          </cell>
        </row>
        <row r="631">
          <cell r="B631" t="str">
            <v>Mobiltelefone</v>
          </cell>
          <cell r="E631" t="str">
            <v>cg_nomobilephones</v>
          </cell>
          <cell r="S631">
            <v>-1</v>
          </cell>
        </row>
        <row r="632">
          <cell r="B632" t="str">
            <v>MP3-Player</v>
          </cell>
          <cell r="E632" t="str">
            <v>cg_nomp3players</v>
          </cell>
          <cell r="S632">
            <v>-1</v>
          </cell>
        </row>
        <row r="633">
          <cell r="B633" t="str">
            <v>GPS-Navigationsgeräte (fürs Auto oder Handheldgeräte)</v>
          </cell>
          <cell r="E633" t="str">
            <v>cg_nogps</v>
          </cell>
          <cell r="S633">
            <v>-1</v>
          </cell>
        </row>
      </sheetData>
      <sheetData sheetId="1"/>
      <sheetData sheetId="2"/>
      <sheetData sheetId="3"/>
      <sheetData sheetId="4"/>
      <sheetData sheetId="5">
        <row r="4">
          <cell r="B4">
            <v>105470</v>
          </cell>
          <cell r="C4">
            <v>42630</v>
          </cell>
          <cell r="E4">
            <v>18870</v>
          </cell>
        </row>
        <row r="5">
          <cell r="B5">
            <v>111870</v>
          </cell>
          <cell r="C5">
            <v>48390</v>
          </cell>
          <cell r="E5">
            <v>20470</v>
          </cell>
        </row>
        <row r="6">
          <cell r="B6">
            <v>87110</v>
          </cell>
          <cell r="C6">
            <v>41070</v>
          </cell>
          <cell r="E6">
            <v>16980</v>
          </cell>
        </row>
      </sheetData>
      <sheetData sheetId="6"/>
      <sheetData sheetId="7"/>
      <sheetData sheetId="8"/>
      <sheetData sheetId="9"/>
      <sheetData sheetId="10"/>
      <sheetData sheetId="11"/>
      <sheetData sheetId="12">
        <row r="1">
          <cell r="A1" t="str">
            <v>Variable-Code</v>
          </cell>
          <cell r="B1" t="str">
            <v>Amounts</v>
          </cell>
          <cell r="C1" t="str">
            <v>Variablename</v>
          </cell>
          <cell r="F1" t="str">
            <v>Role</v>
          </cell>
        </row>
        <row r="2">
          <cell r="A2" t="str">
            <v>a50</v>
          </cell>
          <cell r="B2" t="str">
            <v/>
          </cell>
          <cell r="C2" t="str">
            <v>50: Konsumausgaben</v>
          </cell>
          <cell r="F2">
            <v>-1</v>
          </cell>
        </row>
        <row r="3">
          <cell r="A3" t="str">
            <v>a51</v>
          </cell>
          <cell r="B3" t="str">
            <v/>
          </cell>
          <cell r="C3" t="str">
            <v>51: Nahrungsmittel und alkoholfreie Getränke</v>
          </cell>
          <cell r="F3">
            <v>-1</v>
          </cell>
        </row>
        <row r="4">
          <cell r="A4" t="str">
            <v>a511</v>
          </cell>
          <cell r="B4" t="str">
            <v/>
          </cell>
          <cell r="C4" t="str">
            <v>511: Nahrungsmittel</v>
          </cell>
          <cell r="F4">
            <v>-1</v>
          </cell>
        </row>
        <row r="5">
          <cell r="A5" t="str">
            <v>a5111</v>
          </cell>
          <cell r="B5" t="str">
            <v>m5111a</v>
          </cell>
          <cell r="C5" t="str">
            <v>5111: Brot und Getreideprodukte</v>
          </cell>
          <cell r="F5">
            <v>-1</v>
          </cell>
        </row>
        <row r="6">
          <cell r="A6" t="str">
            <v>a511101</v>
          </cell>
          <cell r="B6" t="str">
            <v>m511101</v>
          </cell>
          <cell r="C6" t="str">
            <v>5111.01: Reis</v>
          </cell>
          <cell r="F6">
            <v>0</v>
          </cell>
        </row>
        <row r="7">
          <cell r="A7" t="str">
            <v>a511102</v>
          </cell>
          <cell r="B7" t="str">
            <v>m511102</v>
          </cell>
          <cell r="C7" t="str">
            <v>5111.02: Teigwaren</v>
          </cell>
          <cell r="F7">
            <v>0</v>
          </cell>
        </row>
        <row r="8">
          <cell r="A8" t="str">
            <v>a511103</v>
          </cell>
          <cell r="B8" t="str">
            <v>m511103</v>
          </cell>
          <cell r="C8" t="str">
            <v>5111.03: Brot</v>
          </cell>
          <cell r="F8">
            <v>0</v>
          </cell>
        </row>
        <row r="9">
          <cell r="A9" t="str">
            <v>a511104</v>
          </cell>
          <cell r="B9" t="str">
            <v/>
          </cell>
          <cell r="C9" t="str">
            <v>5111.04: Gebäck, süsses und salziges</v>
          </cell>
          <cell r="F9">
            <v>0</v>
          </cell>
        </row>
        <row r="10">
          <cell r="A10" t="str">
            <v>a511105</v>
          </cell>
          <cell r="B10" t="str">
            <v/>
          </cell>
          <cell r="C10" t="str">
            <v>5111.05: Sandwich</v>
          </cell>
          <cell r="F10">
            <v>0</v>
          </cell>
        </row>
        <row r="11">
          <cell r="A11" t="str">
            <v>a511106</v>
          </cell>
          <cell r="B11" t="str">
            <v>m511106</v>
          </cell>
          <cell r="C11" t="str">
            <v>5111.06: Weizenmehl</v>
          </cell>
          <cell r="F11">
            <v>0</v>
          </cell>
        </row>
        <row r="12">
          <cell r="A12" t="str">
            <v>a511107</v>
          </cell>
          <cell r="B12" t="str">
            <v>m511107</v>
          </cell>
          <cell r="C12" t="str">
            <v>5111.07: Übrige Mehle, Stärken, Griesse, Flocken und Getreidekörner</v>
          </cell>
          <cell r="F12">
            <v>0</v>
          </cell>
        </row>
        <row r="13">
          <cell r="A13" t="str">
            <v>a511108</v>
          </cell>
          <cell r="B13" t="str">
            <v>m511108</v>
          </cell>
          <cell r="C13" t="str">
            <v>5111.08: Andere Produkte auf Getreidebasis</v>
          </cell>
          <cell r="F13">
            <v>0</v>
          </cell>
        </row>
        <row r="14">
          <cell r="A14" t="str">
            <v>a5112</v>
          </cell>
          <cell r="B14" t="str">
            <v>m5112</v>
          </cell>
          <cell r="C14" t="str">
            <v>5112: Fleisch</v>
          </cell>
          <cell r="F14">
            <v>-1</v>
          </cell>
        </row>
        <row r="15">
          <cell r="A15" t="str">
            <v>a511201</v>
          </cell>
          <cell r="B15" t="str">
            <v>m511201</v>
          </cell>
          <cell r="C15" t="str">
            <v>5112.01: Rindfleisch</v>
          </cell>
          <cell r="F15">
            <v>0</v>
          </cell>
        </row>
        <row r="16">
          <cell r="A16" t="str">
            <v>a511202</v>
          </cell>
          <cell r="B16" t="str">
            <v>m511202</v>
          </cell>
          <cell r="C16" t="str">
            <v>5112.02: Kalbfleisch</v>
          </cell>
          <cell r="F16">
            <v>0</v>
          </cell>
        </row>
        <row r="17">
          <cell r="A17" t="str">
            <v>a511203</v>
          </cell>
          <cell r="B17" t="str">
            <v>m511203</v>
          </cell>
          <cell r="C17" t="str">
            <v>5112.03: Schweinefleisch, frisch oder tiefgekühlt</v>
          </cell>
          <cell r="F17">
            <v>0</v>
          </cell>
        </row>
        <row r="18">
          <cell r="A18" t="str">
            <v>a511204</v>
          </cell>
          <cell r="B18" t="str">
            <v>m511204</v>
          </cell>
          <cell r="C18" t="str">
            <v>5112.04: Pferdefleisch</v>
          </cell>
          <cell r="F18">
            <v>0</v>
          </cell>
        </row>
        <row r="19">
          <cell r="A19" t="str">
            <v>a511205</v>
          </cell>
          <cell r="B19" t="str">
            <v>m511205</v>
          </cell>
          <cell r="C19" t="str">
            <v>5112.05: Schaf- und Ziegenfleisch</v>
          </cell>
          <cell r="F19">
            <v>0</v>
          </cell>
        </row>
        <row r="20">
          <cell r="A20" t="str">
            <v>a511206</v>
          </cell>
          <cell r="B20" t="str">
            <v>m511206</v>
          </cell>
          <cell r="C20" t="str">
            <v>5112.06: Geflügel, frisch oder tiefgekühlt</v>
          </cell>
          <cell r="F20">
            <v>0</v>
          </cell>
        </row>
        <row r="21">
          <cell r="A21" t="str">
            <v>a511207</v>
          </cell>
          <cell r="B21" t="str">
            <v>m511207</v>
          </cell>
          <cell r="C21" t="str">
            <v>5112.07: Wild und Kaninchenfleisch</v>
          </cell>
          <cell r="F21">
            <v>0</v>
          </cell>
        </row>
        <row r="22">
          <cell r="A22" t="str">
            <v>a511208</v>
          </cell>
          <cell r="B22" t="str">
            <v>m511208</v>
          </cell>
          <cell r="C22" t="str">
            <v>5112.08: Andere geniessbare Fleischwaren inkl. Innereien, frisch und tiefgekühlt</v>
          </cell>
          <cell r="F22">
            <v>0</v>
          </cell>
        </row>
        <row r="23">
          <cell r="A23" t="str">
            <v>a511209</v>
          </cell>
          <cell r="B23" t="str">
            <v>m511209</v>
          </cell>
          <cell r="C23" t="str">
            <v>5112.09: Würste, Wurstwaren und Pasteten</v>
          </cell>
          <cell r="F23">
            <v>0</v>
          </cell>
        </row>
        <row r="24">
          <cell r="A24" t="str">
            <v>a511210</v>
          </cell>
          <cell r="B24" t="str">
            <v>m511210</v>
          </cell>
          <cell r="C24" t="str">
            <v>5112.10: Schinken, Speck und übriges gesalzenes oder geräuchertes Schweinefleisch</v>
          </cell>
          <cell r="F24">
            <v>0</v>
          </cell>
        </row>
        <row r="25">
          <cell r="A25" t="str">
            <v>a511211</v>
          </cell>
          <cell r="B25" t="str">
            <v>m511211</v>
          </cell>
          <cell r="C25" t="str">
            <v>5112.11: Geflügel, grilliert oder geräuchert</v>
          </cell>
          <cell r="F25">
            <v>0</v>
          </cell>
        </row>
        <row r="26">
          <cell r="A26" t="str">
            <v>a511212</v>
          </cell>
          <cell r="B26" t="str">
            <v>m511212</v>
          </cell>
          <cell r="C26" t="str">
            <v>5112.12: Übriges gekochtes, getrocknetes, gesalzenes oder geräuchertes Fleisch</v>
          </cell>
          <cell r="F26">
            <v>0</v>
          </cell>
        </row>
        <row r="27">
          <cell r="A27" t="str">
            <v>a511213</v>
          </cell>
          <cell r="B27" t="str">
            <v>m511213</v>
          </cell>
          <cell r="C27" t="str">
            <v>5112.13: Fleischkonserven und fleischhaltige Erzeugnisse</v>
          </cell>
          <cell r="F27">
            <v>0</v>
          </cell>
        </row>
        <row r="28">
          <cell r="A28" t="str">
            <v>a5113</v>
          </cell>
          <cell r="B28" t="str">
            <v>m5113</v>
          </cell>
          <cell r="C28" t="str">
            <v>5113: Fisch</v>
          </cell>
          <cell r="F28">
            <v>0</v>
          </cell>
        </row>
        <row r="29">
          <cell r="A29" t="str">
            <v>a511301</v>
          </cell>
          <cell r="B29" t="str">
            <v>m511301</v>
          </cell>
          <cell r="C29" t="str">
            <v>5113.01: Fisch, frisch oder tiefgekühlt</v>
          </cell>
          <cell r="F29">
            <v>-1</v>
          </cell>
        </row>
        <row r="30">
          <cell r="A30" t="str">
            <v>a511302</v>
          </cell>
          <cell r="B30" t="str">
            <v>m511302</v>
          </cell>
          <cell r="C30" t="str">
            <v>5113.02: Meeresfrüchte, frisch oder tiefgekühlt</v>
          </cell>
          <cell r="F30">
            <v>-1</v>
          </cell>
        </row>
        <row r="31">
          <cell r="A31" t="str">
            <v>a511303</v>
          </cell>
          <cell r="B31" t="str">
            <v>m511303</v>
          </cell>
          <cell r="C31" t="str">
            <v>5113.03: Fische und Meeresfrüchte, getrocknet, gesalzen oder geräuchert</v>
          </cell>
          <cell r="F31">
            <v>-1</v>
          </cell>
        </row>
        <row r="32">
          <cell r="A32" t="str">
            <v>a511304</v>
          </cell>
          <cell r="B32" t="str">
            <v>m511304</v>
          </cell>
          <cell r="C32" t="str">
            <v>5113.04: Fische und Meeresfrüchte, zubereitet und tiefgekühlt</v>
          </cell>
          <cell r="F32">
            <v>-1</v>
          </cell>
        </row>
        <row r="33">
          <cell r="A33" t="str">
            <v>a511305</v>
          </cell>
          <cell r="B33" t="str">
            <v>m511305</v>
          </cell>
          <cell r="C33" t="str">
            <v>5113.05: Fisch- und andere Konserven auf Basis von Fisch oder Meeresfrüchten</v>
          </cell>
          <cell r="F33">
            <v>-1</v>
          </cell>
        </row>
        <row r="34">
          <cell r="A34" t="str">
            <v>a5114</v>
          </cell>
          <cell r="B34" t="str">
            <v>m5114a</v>
          </cell>
          <cell r="C34" t="str">
            <v>5114: Milch, Käse und Eier</v>
          </cell>
          <cell r="F34">
            <v>-1</v>
          </cell>
        </row>
        <row r="35">
          <cell r="A35" t="str">
            <v>a511401</v>
          </cell>
          <cell r="B35" t="str">
            <v>m511401</v>
          </cell>
          <cell r="C35" t="str">
            <v>5114.01: Vollmilch</v>
          </cell>
          <cell r="F35">
            <v>0</v>
          </cell>
        </row>
        <row r="36">
          <cell r="A36" t="str">
            <v>a511402</v>
          </cell>
          <cell r="B36" t="str">
            <v>m511402</v>
          </cell>
          <cell r="C36" t="str">
            <v>5114.02: Milchdrink und Magermilch</v>
          </cell>
          <cell r="F36">
            <v>0</v>
          </cell>
        </row>
        <row r="37">
          <cell r="A37" t="str">
            <v>a511403</v>
          </cell>
          <cell r="B37" t="str">
            <v>m511403</v>
          </cell>
          <cell r="C37" t="str">
            <v>5114.03: Hart- und Halbhartkäse</v>
          </cell>
          <cell r="F37">
            <v>0</v>
          </cell>
        </row>
        <row r="38">
          <cell r="A38" t="str">
            <v>a511404</v>
          </cell>
          <cell r="B38" t="str">
            <v>m511404</v>
          </cell>
          <cell r="C38" t="str">
            <v>5114.04: Weich-, Frisch- und Schmelzkäse</v>
          </cell>
          <cell r="F38">
            <v>0</v>
          </cell>
        </row>
        <row r="39">
          <cell r="A39" t="str">
            <v>a511405</v>
          </cell>
          <cell r="B39" t="str">
            <v>m511405</v>
          </cell>
          <cell r="C39" t="str">
            <v>5114.05: Rahm</v>
          </cell>
          <cell r="F39">
            <v>0</v>
          </cell>
        </row>
        <row r="40">
          <cell r="A40" t="str">
            <v>a511406</v>
          </cell>
          <cell r="B40" t="str">
            <v>m511406</v>
          </cell>
          <cell r="C40" t="str">
            <v>5114.06: Quark</v>
          </cell>
          <cell r="F40">
            <v>0</v>
          </cell>
        </row>
        <row r="41">
          <cell r="A41" t="str">
            <v>a511407</v>
          </cell>
          <cell r="B41" t="str">
            <v>m511407</v>
          </cell>
          <cell r="C41" t="str">
            <v>5114.07: Joghurt</v>
          </cell>
          <cell r="F41">
            <v>0</v>
          </cell>
        </row>
        <row r="42">
          <cell r="A42" t="str">
            <v>a511408</v>
          </cell>
          <cell r="B42" t="str">
            <v>m511408</v>
          </cell>
          <cell r="C42" t="str">
            <v>5114.08: Andere Milchprodukte und Milch-Ersatzgetränke</v>
          </cell>
          <cell r="F42">
            <v>0</v>
          </cell>
        </row>
        <row r="43">
          <cell r="A43" t="str">
            <v>a511409</v>
          </cell>
          <cell r="B43" t="str">
            <v/>
          </cell>
          <cell r="C43" t="str">
            <v>5114.09: Frische Eier</v>
          </cell>
          <cell r="F43">
            <v>0</v>
          </cell>
        </row>
        <row r="44">
          <cell r="A44" t="str">
            <v>a511410</v>
          </cell>
          <cell r="B44" t="str">
            <v/>
          </cell>
          <cell r="C44" t="str">
            <v>5114.10: Verarbeitete Eier</v>
          </cell>
          <cell r="F44">
            <v>0</v>
          </cell>
        </row>
        <row r="45">
          <cell r="A45" t="str">
            <v>a5115</v>
          </cell>
          <cell r="B45" t="str">
            <v>m5115</v>
          </cell>
          <cell r="C45" t="str">
            <v>5115: Speisefette und -öle</v>
          </cell>
          <cell r="F45">
            <v>-1</v>
          </cell>
        </row>
        <row r="46">
          <cell r="A46" t="str">
            <v>a511501</v>
          </cell>
          <cell r="B46" t="str">
            <v>m511501</v>
          </cell>
          <cell r="C46" t="str">
            <v>5115.01: Butter</v>
          </cell>
          <cell r="F46">
            <v>0</v>
          </cell>
        </row>
        <row r="47">
          <cell r="A47" t="str">
            <v>a511502</v>
          </cell>
          <cell r="B47" t="str">
            <v>m511502</v>
          </cell>
          <cell r="C47" t="str">
            <v>5115.02: Margarine</v>
          </cell>
          <cell r="F47">
            <v>0</v>
          </cell>
        </row>
        <row r="48">
          <cell r="A48" t="str">
            <v>a511503</v>
          </cell>
          <cell r="B48" t="str">
            <v>m511503</v>
          </cell>
          <cell r="C48" t="str">
            <v>5115.03: Andere Pflanzenfette</v>
          </cell>
          <cell r="F48">
            <v>0</v>
          </cell>
        </row>
        <row r="49">
          <cell r="A49" t="str">
            <v>a511504</v>
          </cell>
          <cell r="B49" t="str">
            <v>m511504</v>
          </cell>
          <cell r="C49" t="str">
            <v>5115.04: Olivenöl</v>
          </cell>
          <cell r="F49">
            <v>0</v>
          </cell>
        </row>
        <row r="50">
          <cell r="A50" t="str">
            <v>a511505</v>
          </cell>
          <cell r="B50" t="str">
            <v>m511505</v>
          </cell>
          <cell r="C50" t="str">
            <v>5115.05: Andere pflanzliche Speiseöle und tierische Speisefette</v>
          </cell>
          <cell r="F50">
            <v>0</v>
          </cell>
        </row>
        <row r="51">
          <cell r="A51" t="str">
            <v>a5116</v>
          </cell>
          <cell r="B51" t="str">
            <v>m5116</v>
          </cell>
          <cell r="C51" t="str">
            <v>5116: Früchte</v>
          </cell>
          <cell r="F51">
            <v>-1</v>
          </cell>
        </row>
        <row r="52">
          <cell r="A52" t="str">
            <v>a511601</v>
          </cell>
          <cell r="B52" t="str">
            <v>m511601</v>
          </cell>
          <cell r="C52" t="str">
            <v>5116.01: Zitronen</v>
          </cell>
          <cell r="F52">
            <v>0</v>
          </cell>
        </row>
        <row r="53">
          <cell r="A53" t="str">
            <v>a511602</v>
          </cell>
          <cell r="B53" t="str">
            <v>m511602</v>
          </cell>
          <cell r="C53" t="str">
            <v>5116.02: Orangen und übrige Zitrusfrüchte</v>
          </cell>
          <cell r="F53">
            <v>0</v>
          </cell>
        </row>
        <row r="54">
          <cell r="A54" t="str">
            <v>a511603</v>
          </cell>
          <cell r="B54" t="str">
            <v>m511603</v>
          </cell>
          <cell r="C54" t="str">
            <v>5116.03: Bananen</v>
          </cell>
          <cell r="F54">
            <v>0</v>
          </cell>
        </row>
        <row r="55">
          <cell r="A55" t="str">
            <v>a511604</v>
          </cell>
          <cell r="B55" t="str">
            <v>m511604</v>
          </cell>
          <cell r="C55" t="str">
            <v>5116.04: Äpfel</v>
          </cell>
          <cell r="F55">
            <v>0</v>
          </cell>
        </row>
        <row r="56">
          <cell r="A56" t="str">
            <v>a511605</v>
          </cell>
          <cell r="B56" t="str">
            <v>m511605</v>
          </cell>
          <cell r="C56" t="str">
            <v>5116.05: Birnen und Quitten</v>
          </cell>
          <cell r="F56">
            <v>0</v>
          </cell>
        </row>
        <row r="57">
          <cell r="A57" t="str">
            <v>a511606</v>
          </cell>
          <cell r="B57" t="str">
            <v>m511606</v>
          </cell>
          <cell r="C57" t="str">
            <v>5116.06: Steinobst</v>
          </cell>
          <cell r="F57">
            <v>0</v>
          </cell>
        </row>
        <row r="58">
          <cell r="A58" t="str">
            <v>a511607</v>
          </cell>
          <cell r="B58" t="str">
            <v>m511607</v>
          </cell>
          <cell r="C58" t="str">
            <v>5116.07: Beeren</v>
          </cell>
          <cell r="F58">
            <v>0</v>
          </cell>
        </row>
        <row r="59">
          <cell r="A59" t="str">
            <v>a511608</v>
          </cell>
          <cell r="B59" t="str">
            <v>m511608</v>
          </cell>
          <cell r="C59" t="str">
            <v>5116.08: Trauben</v>
          </cell>
          <cell r="F59">
            <v>0</v>
          </cell>
        </row>
        <row r="60">
          <cell r="A60" t="str">
            <v>a511609</v>
          </cell>
          <cell r="B60" t="str">
            <v>m511609</v>
          </cell>
          <cell r="C60" t="str">
            <v>5116.09: Melonen und Wassermelonen</v>
          </cell>
          <cell r="F60">
            <v>0</v>
          </cell>
        </row>
        <row r="61">
          <cell r="A61" t="str">
            <v>a511610</v>
          </cell>
          <cell r="B61" t="str">
            <v>m511610</v>
          </cell>
          <cell r="C61" t="str">
            <v>5116.10: Übrige exotische Früchte</v>
          </cell>
          <cell r="F61">
            <v>0</v>
          </cell>
        </row>
        <row r="62">
          <cell r="A62" t="str">
            <v>a511611</v>
          </cell>
          <cell r="B62" t="str">
            <v>m511611</v>
          </cell>
          <cell r="C62" t="str">
            <v>5116.11: Nüsse, andere Schalenfrüchte und ölhaltige Früchte</v>
          </cell>
          <cell r="F62">
            <v>0</v>
          </cell>
        </row>
        <row r="63">
          <cell r="A63" t="str">
            <v>a511612</v>
          </cell>
          <cell r="B63" t="str">
            <v>m511612</v>
          </cell>
          <cell r="C63" t="str">
            <v>5116.12: Anderes Dörrobst</v>
          </cell>
          <cell r="F63">
            <v>0</v>
          </cell>
        </row>
        <row r="64">
          <cell r="A64" t="str">
            <v>a511613</v>
          </cell>
          <cell r="B64" t="str">
            <v>m511613</v>
          </cell>
          <cell r="C64" t="str">
            <v>5116.13: Fruchtkonserven</v>
          </cell>
          <cell r="F64">
            <v>0</v>
          </cell>
        </row>
        <row r="65">
          <cell r="A65" t="str">
            <v>a5117</v>
          </cell>
          <cell r="B65" t="str">
            <v>m5117a</v>
          </cell>
          <cell r="C65" t="str">
            <v>5117: Gemüse</v>
          </cell>
          <cell r="F65">
            <v>-1</v>
          </cell>
        </row>
        <row r="66">
          <cell r="A66" t="str">
            <v>a511701</v>
          </cell>
          <cell r="B66" t="str">
            <v>m511701</v>
          </cell>
          <cell r="C66" t="str">
            <v>5117.01: Grüne Salate und anderes Blattgemüse</v>
          </cell>
          <cell r="F66">
            <v>0</v>
          </cell>
        </row>
        <row r="67">
          <cell r="A67" t="str">
            <v>a511702</v>
          </cell>
          <cell r="B67" t="str">
            <v>m511702</v>
          </cell>
          <cell r="C67" t="str">
            <v>5117.02: Stengelgemüse (Lauch, Fenchel, Sojabohnensprossen, usw.)</v>
          </cell>
          <cell r="F67">
            <v>0</v>
          </cell>
        </row>
        <row r="68">
          <cell r="A68" t="str">
            <v>a511703</v>
          </cell>
          <cell r="B68" t="str">
            <v/>
          </cell>
          <cell r="C68" t="str">
            <v>5117.03: Küchenkräuter</v>
          </cell>
          <cell r="F68">
            <v>0</v>
          </cell>
        </row>
        <row r="69">
          <cell r="A69" t="str">
            <v>a511704</v>
          </cell>
          <cell r="B69" t="str">
            <v>m511704</v>
          </cell>
          <cell r="C69" t="str">
            <v>5117.04: Kohlgemüse</v>
          </cell>
          <cell r="F69">
            <v>0</v>
          </cell>
        </row>
        <row r="70">
          <cell r="A70" t="str">
            <v>a511705</v>
          </cell>
          <cell r="B70" t="str">
            <v>m511705</v>
          </cell>
          <cell r="C70" t="str">
            <v>5117.05: Tomaten</v>
          </cell>
          <cell r="F70">
            <v>0</v>
          </cell>
        </row>
        <row r="71">
          <cell r="A71" t="str">
            <v>a511706</v>
          </cell>
          <cell r="B71" t="str">
            <v>m511706</v>
          </cell>
          <cell r="C71" t="str">
            <v>5117.06: Bohnen und Erbsen</v>
          </cell>
          <cell r="F71">
            <v>0</v>
          </cell>
        </row>
        <row r="72">
          <cell r="A72" t="str">
            <v>a511707</v>
          </cell>
          <cell r="B72" t="str">
            <v>m511707</v>
          </cell>
          <cell r="C72" t="str">
            <v>5117.07: Anderes Fruchtgemüse (Kürbis, Peperoni, usw.)</v>
          </cell>
          <cell r="F72">
            <v>0</v>
          </cell>
        </row>
        <row r="73">
          <cell r="A73" t="str">
            <v>a511708</v>
          </cell>
          <cell r="B73" t="str">
            <v>m511708</v>
          </cell>
          <cell r="C73" t="str">
            <v>5117.08: Zwiebeln</v>
          </cell>
          <cell r="F73">
            <v>0</v>
          </cell>
        </row>
        <row r="74">
          <cell r="A74" t="str">
            <v>a511709</v>
          </cell>
          <cell r="B74" t="str">
            <v>m511709</v>
          </cell>
          <cell r="C74" t="str">
            <v>5117.09: Knoblauch</v>
          </cell>
          <cell r="F74">
            <v>0</v>
          </cell>
        </row>
        <row r="75">
          <cell r="A75" t="str">
            <v>a511710</v>
          </cell>
          <cell r="B75" t="str">
            <v>m511710</v>
          </cell>
          <cell r="C75" t="str">
            <v>5117.10: Rüben und anderes Wurzelgemüse</v>
          </cell>
          <cell r="F75">
            <v>0</v>
          </cell>
        </row>
        <row r="76">
          <cell r="A76" t="str">
            <v>a511711</v>
          </cell>
          <cell r="B76" t="str">
            <v>m511711</v>
          </cell>
          <cell r="C76" t="str">
            <v>5117.11: Frische Pilze</v>
          </cell>
          <cell r="F76">
            <v>-1</v>
          </cell>
        </row>
        <row r="77">
          <cell r="A77" t="str">
            <v>a511712</v>
          </cell>
          <cell r="B77" t="str">
            <v>m511712</v>
          </cell>
          <cell r="C77" t="str">
            <v>5117.12: Pilze und Gemüse, getrocknet oder gedörrt</v>
          </cell>
          <cell r="F77">
            <v>0</v>
          </cell>
        </row>
        <row r="78">
          <cell r="A78" t="str">
            <v>a511713</v>
          </cell>
          <cell r="B78" t="str">
            <v>m511713</v>
          </cell>
          <cell r="C78" t="str">
            <v>5117.13: Gemüse und Pilze in Konserven oder anders verarbeitet</v>
          </cell>
          <cell r="F78">
            <v>0</v>
          </cell>
        </row>
        <row r="79">
          <cell r="A79" t="str">
            <v>a511714</v>
          </cell>
          <cell r="B79" t="str">
            <v>m511714</v>
          </cell>
          <cell r="C79" t="str">
            <v>5117.14: Kartoffeln</v>
          </cell>
          <cell r="F79">
            <v>0</v>
          </cell>
        </row>
        <row r="80">
          <cell r="A80" t="str">
            <v>a511715</v>
          </cell>
          <cell r="B80" t="str">
            <v>m511715</v>
          </cell>
          <cell r="C80" t="str">
            <v>5117.15: Kartoffelhaltige Produkte und anderes Knollengemüse</v>
          </cell>
          <cell r="F80">
            <v>0</v>
          </cell>
        </row>
        <row r="81">
          <cell r="A81" t="str">
            <v>a5118</v>
          </cell>
          <cell r="B81" t="str">
            <v>m5118a</v>
          </cell>
          <cell r="C81" t="str">
            <v>5118: Zucker, Konfitüren, Honig, Schokolade und Süsswaren</v>
          </cell>
          <cell r="F81">
            <v>-1</v>
          </cell>
        </row>
        <row r="82">
          <cell r="A82" t="str">
            <v>a511801</v>
          </cell>
          <cell r="B82" t="str">
            <v>m511801</v>
          </cell>
          <cell r="C82" t="str">
            <v>5118.01: Zucker</v>
          </cell>
          <cell r="F82">
            <v>0</v>
          </cell>
        </row>
        <row r="83">
          <cell r="A83" t="str">
            <v>a511802</v>
          </cell>
          <cell r="B83" t="str">
            <v>m511802</v>
          </cell>
          <cell r="C83" t="str">
            <v>5118.02: Konfitüren, Marmeladen, Kompott</v>
          </cell>
          <cell r="F83">
            <v>0</v>
          </cell>
        </row>
        <row r="84">
          <cell r="A84" t="str">
            <v>a511803</v>
          </cell>
          <cell r="B84" t="str">
            <v>m511803</v>
          </cell>
          <cell r="C84" t="str">
            <v>5118.03: Honig</v>
          </cell>
          <cell r="F84">
            <v>0</v>
          </cell>
        </row>
        <row r="85">
          <cell r="A85" t="str">
            <v>a511804</v>
          </cell>
          <cell r="B85" t="str">
            <v>m511804</v>
          </cell>
          <cell r="C85" t="str">
            <v>5118.04: Schokolade</v>
          </cell>
          <cell r="F85">
            <v>0</v>
          </cell>
        </row>
        <row r="86">
          <cell r="A86" t="str">
            <v>a511805</v>
          </cell>
          <cell r="B86" t="str">
            <v/>
          </cell>
          <cell r="C86" t="str">
            <v>5118.05: Süsswaren</v>
          </cell>
          <cell r="F86">
            <v>0</v>
          </cell>
        </row>
        <row r="87">
          <cell r="A87" t="str">
            <v>a511806</v>
          </cell>
          <cell r="B87" t="str">
            <v>m511806</v>
          </cell>
          <cell r="C87" t="str">
            <v>5118.06: Speiseeis</v>
          </cell>
          <cell r="F87">
            <v>0</v>
          </cell>
        </row>
        <row r="88">
          <cell r="A88" t="str">
            <v>a511807</v>
          </cell>
          <cell r="B88" t="str">
            <v/>
          </cell>
          <cell r="C88" t="str">
            <v>5118.07: Andere zucker- und/oder kakaohaltige Produkte</v>
          </cell>
          <cell r="F88">
            <v>0</v>
          </cell>
        </row>
        <row r="89">
          <cell r="A89" t="str">
            <v>a5119</v>
          </cell>
          <cell r="B89" t="str">
            <v/>
          </cell>
          <cell r="C89" t="str">
            <v>5119: Saucen, Salz, Gewürze, Suppen und sonstige Nahrungsmittel</v>
          </cell>
          <cell r="F89">
            <v>-1</v>
          </cell>
        </row>
        <row r="90">
          <cell r="A90" t="str">
            <v>a511901</v>
          </cell>
          <cell r="B90" t="str">
            <v/>
          </cell>
          <cell r="C90" t="str">
            <v>5119.01: Saucen, Würzstoffe und Würze</v>
          </cell>
          <cell r="F90">
            <v>0</v>
          </cell>
        </row>
        <row r="91">
          <cell r="A91" t="str">
            <v>a511902</v>
          </cell>
          <cell r="B91" t="str">
            <v/>
          </cell>
          <cell r="C91" t="str">
            <v>5119.02: Salz und Gewürze</v>
          </cell>
          <cell r="F91">
            <v>-1</v>
          </cell>
        </row>
        <row r="92">
          <cell r="A92" t="str">
            <v>a511903</v>
          </cell>
          <cell r="B92" t="str">
            <v/>
          </cell>
          <cell r="C92" t="str">
            <v>5119.03: Suppen und Bouillons</v>
          </cell>
          <cell r="F92">
            <v>0</v>
          </cell>
        </row>
        <row r="93">
          <cell r="A93" t="str">
            <v>a511904</v>
          </cell>
          <cell r="B93" t="str">
            <v/>
          </cell>
          <cell r="C93" t="str">
            <v>5119.04: Aromaessenzen, Backpulver und Presshefe</v>
          </cell>
          <cell r="F93">
            <v>-1</v>
          </cell>
        </row>
        <row r="94">
          <cell r="A94" t="str">
            <v>a511905</v>
          </cell>
          <cell r="B94" t="str">
            <v/>
          </cell>
          <cell r="C94" t="str">
            <v>5119.05: Küchenfertige Mahlzeiten</v>
          </cell>
          <cell r="F94">
            <v>0</v>
          </cell>
        </row>
        <row r="95">
          <cell r="A95" t="str">
            <v>a511906</v>
          </cell>
          <cell r="B95" t="str">
            <v/>
          </cell>
          <cell r="C95" t="str">
            <v>5119.06: Vegetarische Sojaprodukte</v>
          </cell>
          <cell r="F95">
            <v>0</v>
          </cell>
        </row>
        <row r="96">
          <cell r="A96" t="str">
            <v>a511907</v>
          </cell>
          <cell r="B96" t="str">
            <v/>
          </cell>
          <cell r="C96" t="str">
            <v>5119.07: Sonstige Nahrungsmittel</v>
          </cell>
          <cell r="F96">
            <v>-1</v>
          </cell>
        </row>
        <row r="97">
          <cell r="A97" t="str">
            <v>a511908</v>
          </cell>
          <cell r="B97" t="str">
            <v/>
          </cell>
          <cell r="C97" t="str">
            <v>5119.08: Babynahrung</v>
          </cell>
          <cell r="F97">
            <v>-1</v>
          </cell>
        </row>
        <row r="98">
          <cell r="A98" t="str">
            <v>a512</v>
          </cell>
          <cell r="B98" t="str">
            <v/>
          </cell>
          <cell r="C98" t="str">
            <v>512: Alkoholfreie Getränke</v>
          </cell>
          <cell r="F98">
            <v>-1</v>
          </cell>
        </row>
        <row r="99">
          <cell r="A99" t="str">
            <v>a5121</v>
          </cell>
          <cell r="B99" t="str">
            <v>m5121</v>
          </cell>
          <cell r="C99" t="str">
            <v>5121: Kaffee, Tee und Kakao</v>
          </cell>
          <cell r="F99">
            <v>-1</v>
          </cell>
        </row>
        <row r="100">
          <cell r="A100" t="str">
            <v>a512101</v>
          </cell>
          <cell r="B100" t="str">
            <v>m512101</v>
          </cell>
          <cell r="C100" t="str">
            <v>5121.01: Bohnenkaffee und gemahlener Kaffee</v>
          </cell>
          <cell r="F100">
            <v>0</v>
          </cell>
        </row>
        <row r="101">
          <cell r="A101" t="str">
            <v>a512102</v>
          </cell>
          <cell r="B101" t="str">
            <v>m512102</v>
          </cell>
          <cell r="C101" t="str">
            <v>5121.02: Löslicher Pulverkaffee und Kaffeesurrogate</v>
          </cell>
          <cell r="F101">
            <v>0</v>
          </cell>
        </row>
        <row r="102">
          <cell r="A102" t="str">
            <v>a512103</v>
          </cell>
          <cell r="B102" t="str">
            <v>m512103</v>
          </cell>
          <cell r="C102" t="str">
            <v>5121.03: Tee, Kräutertee und Surrogate</v>
          </cell>
          <cell r="F102">
            <v>0</v>
          </cell>
        </row>
        <row r="103">
          <cell r="A103" t="str">
            <v>a512104</v>
          </cell>
          <cell r="B103" t="str">
            <v>m512104</v>
          </cell>
          <cell r="C103" t="str">
            <v>5121.04: Kakaohaltige Getränke</v>
          </cell>
          <cell r="F103">
            <v>0</v>
          </cell>
        </row>
        <row r="104">
          <cell r="A104" t="str">
            <v>a5122</v>
          </cell>
          <cell r="B104" t="str">
            <v>m5122</v>
          </cell>
          <cell r="C104" t="str">
            <v>5122: Mineralwasser, Limonaden und Säfte</v>
          </cell>
          <cell r="F104">
            <v>-1</v>
          </cell>
        </row>
        <row r="105">
          <cell r="A105" t="str">
            <v>a512201</v>
          </cell>
          <cell r="B105" t="str">
            <v>m512201</v>
          </cell>
          <cell r="C105" t="str">
            <v>5122.01: Mineralwasser</v>
          </cell>
          <cell r="F105">
            <v>0</v>
          </cell>
        </row>
        <row r="106">
          <cell r="A106" t="str">
            <v>a512202</v>
          </cell>
          <cell r="B106" t="str">
            <v>m512202</v>
          </cell>
          <cell r="C106" t="str">
            <v>5122.02: Alkoholfreie Süssgetränke</v>
          </cell>
          <cell r="F106">
            <v>0</v>
          </cell>
        </row>
        <row r="107">
          <cell r="A107" t="str">
            <v>a512203</v>
          </cell>
          <cell r="B107" t="str">
            <v>m512203</v>
          </cell>
          <cell r="C107" t="str">
            <v>5122.03: Sirupe für Getränke</v>
          </cell>
          <cell r="F107">
            <v>0</v>
          </cell>
        </row>
        <row r="108">
          <cell r="A108" t="str">
            <v>a512204</v>
          </cell>
          <cell r="B108" t="str">
            <v>m512204</v>
          </cell>
          <cell r="C108" t="str">
            <v>5122.04: Fruchtsäfte</v>
          </cell>
          <cell r="F108">
            <v>0</v>
          </cell>
        </row>
        <row r="109">
          <cell r="A109" t="str">
            <v>a512205</v>
          </cell>
          <cell r="B109" t="str">
            <v>m512205</v>
          </cell>
          <cell r="C109" t="str">
            <v>5122.05: Gemüsesäfte</v>
          </cell>
          <cell r="F109">
            <v>0</v>
          </cell>
        </row>
        <row r="110">
          <cell r="A110" t="str">
            <v>a52</v>
          </cell>
          <cell r="B110" t="str">
            <v/>
          </cell>
          <cell r="C110" t="str">
            <v>52: Alkoholische Getränke und Tabakwaren</v>
          </cell>
          <cell r="F110">
            <v>-1</v>
          </cell>
        </row>
        <row r="111">
          <cell r="A111" t="str">
            <v>a521</v>
          </cell>
          <cell r="B111" t="str">
            <v/>
          </cell>
          <cell r="C111" t="str">
            <v>521: Alkoholische Getränke</v>
          </cell>
          <cell r="F111">
            <v>-1</v>
          </cell>
        </row>
        <row r="112">
          <cell r="A112" t="str">
            <v>a5211</v>
          </cell>
          <cell r="B112" t="str">
            <v>m5211</v>
          </cell>
          <cell r="C112" t="str">
            <v>5211: Branntweine</v>
          </cell>
          <cell r="F112">
            <v>-1</v>
          </cell>
        </row>
        <row r="113">
          <cell r="A113" t="str">
            <v>a521101</v>
          </cell>
          <cell r="B113" t="str">
            <v>m521101</v>
          </cell>
          <cell r="C113" t="str">
            <v>5211.01: Branntweine</v>
          </cell>
          <cell r="F113">
            <v>0</v>
          </cell>
        </row>
        <row r="114">
          <cell r="A114" t="str">
            <v>a521102</v>
          </cell>
          <cell r="B114" t="str">
            <v>m521102</v>
          </cell>
          <cell r="C114" t="str">
            <v>5211.02: Alkoholische und alkoholfreie Liköre und likörhaltige Aperitifs</v>
          </cell>
          <cell r="F114">
            <v>0</v>
          </cell>
        </row>
        <row r="115">
          <cell r="A115" t="str">
            <v>a5212</v>
          </cell>
          <cell r="B115" t="str">
            <v>m5212</v>
          </cell>
          <cell r="C115" t="str">
            <v>5212: Weine</v>
          </cell>
          <cell r="F115">
            <v>0</v>
          </cell>
        </row>
        <row r="116">
          <cell r="A116" t="str">
            <v>a521201</v>
          </cell>
          <cell r="B116" t="str">
            <v>m521201</v>
          </cell>
          <cell r="C116" t="str">
            <v>5212.01: Schweizer Rotweine und Rosés</v>
          </cell>
          <cell r="F116">
            <v>-1</v>
          </cell>
        </row>
        <row r="117">
          <cell r="A117" t="str">
            <v>a521202</v>
          </cell>
          <cell r="B117" t="str">
            <v>m521202</v>
          </cell>
          <cell r="C117" t="str">
            <v>5212.02: Ausländische Rotweine und Rosés</v>
          </cell>
          <cell r="F117">
            <v>-1</v>
          </cell>
        </row>
        <row r="118">
          <cell r="A118" t="str">
            <v>a521203</v>
          </cell>
          <cell r="B118" t="str">
            <v>m521203</v>
          </cell>
          <cell r="C118" t="str">
            <v>5212.03: Rotweine und Rosés ohne Herkunftsangabe</v>
          </cell>
          <cell r="F118">
            <v>-1</v>
          </cell>
        </row>
        <row r="119">
          <cell r="A119" t="str">
            <v>a521204</v>
          </cell>
          <cell r="B119" t="str">
            <v>m521204</v>
          </cell>
          <cell r="C119" t="str">
            <v>5212.04: Schweizer Weissweine</v>
          </cell>
          <cell r="F119">
            <v>-1</v>
          </cell>
        </row>
        <row r="120">
          <cell r="A120" t="str">
            <v>a521205</v>
          </cell>
          <cell r="B120" t="str">
            <v>m521205</v>
          </cell>
          <cell r="C120" t="str">
            <v>5212.05: Ausländische Weissweine</v>
          </cell>
          <cell r="F120">
            <v>-1</v>
          </cell>
        </row>
        <row r="121">
          <cell r="A121" t="str">
            <v>a521206</v>
          </cell>
          <cell r="B121" t="str">
            <v>m521206</v>
          </cell>
          <cell r="C121" t="str">
            <v>5212.06: Weissweine ohne Herkunftsangabe</v>
          </cell>
          <cell r="F121">
            <v>-1</v>
          </cell>
        </row>
        <row r="122">
          <cell r="A122" t="str">
            <v>a521207</v>
          </cell>
          <cell r="B122" t="str">
            <v>m521207</v>
          </cell>
          <cell r="C122" t="str">
            <v>5212.07: Schaumweine</v>
          </cell>
          <cell r="F122">
            <v>-1</v>
          </cell>
        </row>
        <row r="123">
          <cell r="A123" t="str">
            <v>a521208</v>
          </cell>
          <cell r="B123" t="str">
            <v>m521208</v>
          </cell>
          <cell r="C123" t="str">
            <v>5212.08: Auf Wein basierte Aperitifs, Apfelweine und Süssweine</v>
          </cell>
          <cell r="F123">
            <v>-1</v>
          </cell>
        </row>
        <row r="124">
          <cell r="A124" t="str">
            <v>a521209</v>
          </cell>
          <cell r="B124" t="str">
            <v>m521209</v>
          </cell>
          <cell r="C124" t="str">
            <v>5212.09: Alkoholfreie Weine, Apfelweine und Aperitifs</v>
          </cell>
          <cell r="F124">
            <v>-1</v>
          </cell>
        </row>
        <row r="125">
          <cell r="A125" t="str">
            <v>a5213</v>
          </cell>
          <cell r="B125" t="str">
            <v>m5213</v>
          </cell>
          <cell r="C125" t="str">
            <v>5213: Bier</v>
          </cell>
          <cell r="F125">
            <v>-1</v>
          </cell>
        </row>
        <row r="126">
          <cell r="A126" t="str">
            <v>a521300</v>
          </cell>
          <cell r="B126" t="str">
            <v>m521300</v>
          </cell>
          <cell r="C126" t="str">
            <v>5213.00: Alkoholhaltiges und alkoholfreies Bier</v>
          </cell>
          <cell r="F126">
            <v>0</v>
          </cell>
        </row>
        <row r="127">
          <cell r="A127" t="str">
            <v>a522</v>
          </cell>
          <cell r="B127" t="str">
            <v/>
          </cell>
          <cell r="C127" t="str">
            <v>522: Tabakwaren</v>
          </cell>
          <cell r="F127">
            <v>-1</v>
          </cell>
        </row>
        <row r="128">
          <cell r="A128" t="str">
            <v>a5220</v>
          </cell>
          <cell r="B128" t="str">
            <v/>
          </cell>
          <cell r="C128" t="str">
            <v>5220: Tabakwaren</v>
          </cell>
          <cell r="F128">
            <v>0</v>
          </cell>
        </row>
        <row r="129">
          <cell r="A129" t="str">
            <v>a522001</v>
          </cell>
          <cell r="B129" t="str">
            <v/>
          </cell>
          <cell r="C129" t="str">
            <v>5220.01: Zigaretten</v>
          </cell>
          <cell r="F129">
            <v>-1</v>
          </cell>
        </row>
        <row r="130">
          <cell r="A130" t="str">
            <v>a522002</v>
          </cell>
          <cell r="B130" t="str">
            <v/>
          </cell>
          <cell r="C130" t="str">
            <v>5220.02: Zigarren, Zigarillos und andere Tabakwaren (inkl. Drogen)</v>
          </cell>
          <cell r="F130">
            <v>-1</v>
          </cell>
        </row>
        <row r="131">
          <cell r="A131" t="str">
            <v>a53</v>
          </cell>
          <cell r="B131" t="str">
            <v/>
          </cell>
          <cell r="C131" t="str">
            <v>53: Gast- und Beherbergungsstätten</v>
          </cell>
          <cell r="F131">
            <v>-1</v>
          </cell>
        </row>
        <row r="132">
          <cell r="A132" t="str">
            <v>a531</v>
          </cell>
          <cell r="B132" t="str">
            <v/>
          </cell>
          <cell r="C132" t="str">
            <v>531: Gaststätten</v>
          </cell>
          <cell r="F132">
            <v>-1</v>
          </cell>
        </row>
        <row r="133">
          <cell r="A133" t="str">
            <v>a5311</v>
          </cell>
          <cell r="B133" t="str">
            <v/>
          </cell>
          <cell r="C133" t="str">
            <v>5311: Restaurants, Cafés und Bars</v>
          </cell>
          <cell r="F133">
            <v>0</v>
          </cell>
        </row>
        <row r="134">
          <cell r="A134" t="str">
            <v>a531101</v>
          </cell>
          <cell r="B134" t="str">
            <v/>
          </cell>
          <cell r="C134" t="str">
            <v>5311.01: Mahlzeiten in Restaurants, Cafés und Bars</v>
          </cell>
          <cell r="F134">
            <v>-1</v>
          </cell>
        </row>
        <row r="135">
          <cell r="A135" t="str">
            <v>a531102</v>
          </cell>
          <cell r="B135" t="str">
            <v/>
          </cell>
          <cell r="C135" t="str">
            <v>5311.02: Alkoholfreie Getränke in Restaurants, Cafés und Bars</v>
          </cell>
          <cell r="F135">
            <v>-1</v>
          </cell>
        </row>
        <row r="136">
          <cell r="A136" t="str">
            <v>a531103</v>
          </cell>
          <cell r="B136" t="str">
            <v/>
          </cell>
          <cell r="C136" t="str">
            <v>5311.03: Alkoholische Getränke in Restaurants, Cafés und Bars</v>
          </cell>
          <cell r="F136">
            <v>-1</v>
          </cell>
        </row>
        <row r="137">
          <cell r="A137" t="str">
            <v>a5312</v>
          </cell>
          <cell r="B137" t="str">
            <v/>
          </cell>
          <cell r="C137" t="str">
            <v>5312: Selbstbedienungsrestaurants und Take-aways</v>
          </cell>
          <cell r="F137">
            <v>0</v>
          </cell>
        </row>
        <row r="138">
          <cell r="A138" t="str">
            <v>a531201</v>
          </cell>
          <cell r="B138" t="str">
            <v/>
          </cell>
          <cell r="C138" t="str">
            <v>5312.01: Mahlzeiten in Selbstbedienungsrestaurants und Take-aways</v>
          </cell>
          <cell r="F138">
            <v>-1</v>
          </cell>
        </row>
        <row r="139">
          <cell r="A139" t="str">
            <v>a531202</v>
          </cell>
          <cell r="B139" t="str">
            <v/>
          </cell>
          <cell r="C139" t="str">
            <v>5312.02: Alkoholfreie Getränke in Selbstbedienungsrestaurants und Take-aways</v>
          </cell>
          <cell r="F139">
            <v>-1</v>
          </cell>
        </row>
        <row r="140">
          <cell r="A140" t="str">
            <v>a531203</v>
          </cell>
          <cell r="B140" t="str">
            <v/>
          </cell>
          <cell r="C140" t="str">
            <v>5312.03: Alkoholische Getränke in Selbstbedienungsrestaurants und Take-aways</v>
          </cell>
          <cell r="F140">
            <v>-1</v>
          </cell>
        </row>
        <row r="141">
          <cell r="A141" t="str">
            <v>a5313</v>
          </cell>
          <cell r="B141" t="str">
            <v/>
          </cell>
          <cell r="C141" t="str">
            <v>5313: Kantinen</v>
          </cell>
          <cell r="F141">
            <v>0</v>
          </cell>
        </row>
        <row r="142">
          <cell r="A142" t="str">
            <v>a531301</v>
          </cell>
          <cell r="B142" t="str">
            <v/>
          </cell>
          <cell r="C142" t="str">
            <v>5313.01: Mahlzeiten in Kantinen</v>
          </cell>
          <cell r="F142">
            <v>-1</v>
          </cell>
        </row>
        <row r="143">
          <cell r="A143" t="str">
            <v>a531302</v>
          </cell>
          <cell r="B143" t="str">
            <v/>
          </cell>
          <cell r="C143" t="str">
            <v>5313.02: Alkoholfreie Getränke in Kantinen</v>
          </cell>
          <cell r="F143">
            <v>-1</v>
          </cell>
        </row>
        <row r="144">
          <cell r="A144" t="str">
            <v>a531303</v>
          </cell>
          <cell r="B144" t="str">
            <v/>
          </cell>
          <cell r="C144" t="str">
            <v>5313.03: Alkoholische Getränke in Kantinen</v>
          </cell>
          <cell r="F144">
            <v>-1</v>
          </cell>
        </row>
        <row r="145">
          <cell r="A145" t="str">
            <v>a5314</v>
          </cell>
          <cell r="B145" t="str">
            <v/>
          </cell>
          <cell r="C145" t="str">
            <v>5314: Bei Privaten</v>
          </cell>
          <cell r="F145">
            <v>-1</v>
          </cell>
        </row>
        <row r="146">
          <cell r="A146" t="str">
            <v>a531401</v>
          </cell>
          <cell r="B146" t="str">
            <v/>
          </cell>
          <cell r="C146" t="str">
            <v>5314.01: Mahlzeiten bei Privaten anlässlich von Einladungen</v>
          </cell>
          <cell r="F146">
            <v>-1</v>
          </cell>
        </row>
        <row r="147">
          <cell r="A147" t="str">
            <v>a531402</v>
          </cell>
          <cell r="B147" t="str">
            <v/>
          </cell>
          <cell r="C147" t="str">
            <v>5314.02: Alkoholfreie Getränke bei Privaten anlässlich von Einladungen</v>
          </cell>
          <cell r="F147">
            <v>-1</v>
          </cell>
        </row>
        <row r="148">
          <cell r="A148" t="str">
            <v>a531403</v>
          </cell>
          <cell r="B148" t="str">
            <v/>
          </cell>
          <cell r="C148" t="str">
            <v>5314.03: Alkoholische Getränke bei Privaten anlässlich von Einladungen</v>
          </cell>
          <cell r="F148">
            <v>-1</v>
          </cell>
        </row>
        <row r="149">
          <cell r="A149" t="str">
            <v>a532</v>
          </cell>
          <cell r="B149" t="str">
            <v/>
          </cell>
          <cell r="C149" t="str">
            <v>532: Beherbergungsstätten</v>
          </cell>
          <cell r="F149">
            <v>0</v>
          </cell>
        </row>
        <row r="150">
          <cell r="A150" t="str">
            <v>a5320</v>
          </cell>
          <cell r="B150" t="str">
            <v/>
          </cell>
          <cell r="C150" t="str">
            <v>5320: Beherbergungsstätten</v>
          </cell>
          <cell r="F150">
            <v>-1</v>
          </cell>
        </row>
        <row r="151">
          <cell r="A151" t="str">
            <v>a532001</v>
          </cell>
          <cell r="B151" t="str">
            <v/>
          </cell>
          <cell r="C151" t="str">
            <v>5320.01: Hotels, Pensionen und Privatzimmer</v>
          </cell>
          <cell r="F151">
            <v>-1</v>
          </cell>
        </row>
        <row r="152">
          <cell r="A152" t="str">
            <v>a532002</v>
          </cell>
          <cell r="B152" t="str">
            <v/>
          </cell>
          <cell r="C152" t="str">
            <v>5320.02: Ferienwohnungen, Campingplätze und sonstige Übernachtungen</v>
          </cell>
          <cell r="F152">
            <v>-1</v>
          </cell>
        </row>
        <row r="153">
          <cell r="A153" t="str">
            <v>a56</v>
          </cell>
          <cell r="B153" t="str">
            <v/>
          </cell>
          <cell r="C153" t="str">
            <v>56: Bekleidung und Schuhe</v>
          </cell>
          <cell r="F153">
            <v>-1</v>
          </cell>
        </row>
        <row r="154">
          <cell r="A154" t="str">
            <v>a561</v>
          </cell>
          <cell r="B154" t="str">
            <v/>
          </cell>
          <cell r="C154" t="str">
            <v>561: Bekleidung</v>
          </cell>
          <cell r="F154">
            <v>-1</v>
          </cell>
        </row>
        <row r="155">
          <cell r="A155" t="str">
            <v>a5611</v>
          </cell>
          <cell r="B155" t="str">
            <v/>
          </cell>
          <cell r="C155" t="str">
            <v>5611: Kleiderstoffe</v>
          </cell>
          <cell r="F155">
            <v>-1</v>
          </cell>
        </row>
        <row r="156">
          <cell r="A156" t="str">
            <v>a561100</v>
          </cell>
          <cell r="B156" t="str">
            <v/>
          </cell>
          <cell r="C156" t="str">
            <v>5611.00: Kleiderstoffe</v>
          </cell>
          <cell r="F156">
            <v>0</v>
          </cell>
        </row>
        <row r="157">
          <cell r="A157" t="str">
            <v>a5612</v>
          </cell>
          <cell r="B157" t="str">
            <v/>
          </cell>
          <cell r="C157" t="str">
            <v>5612: Herrenbekleidung</v>
          </cell>
          <cell r="F157">
            <v>0</v>
          </cell>
        </row>
        <row r="158">
          <cell r="A158" t="str">
            <v>a561201</v>
          </cell>
          <cell r="B158" t="str">
            <v/>
          </cell>
          <cell r="C158" t="str">
            <v>5612.01: Herrenmäntel, -jacken und -anzüge</v>
          </cell>
          <cell r="F158">
            <v>-1</v>
          </cell>
        </row>
        <row r="159">
          <cell r="A159" t="str">
            <v>a561202</v>
          </cell>
          <cell r="B159" t="str">
            <v/>
          </cell>
          <cell r="C159" t="str">
            <v>5612.02: Hosen für Herren</v>
          </cell>
          <cell r="F159">
            <v>-1</v>
          </cell>
        </row>
        <row r="160">
          <cell r="A160" t="str">
            <v>a561203</v>
          </cell>
          <cell r="B160" t="str">
            <v/>
          </cell>
          <cell r="C160" t="str">
            <v>5612.03: Hemden für Herren</v>
          </cell>
          <cell r="F160">
            <v>-1</v>
          </cell>
        </row>
        <row r="161">
          <cell r="A161" t="str">
            <v>a561204</v>
          </cell>
          <cell r="B161" t="str">
            <v/>
          </cell>
          <cell r="C161" t="str">
            <v>5612.04: Pullover und T-shirts für Herren</v>
          </cell>
          <cell r="F161">
            <v>-1</v>
          </cell>
        </row>
        <row r="162">
          <cell r="A162" t="str">
            <v>a561205</v>
          </cell>
          <cell r="B162" t="str">
            <v/>
          </cell>
          <cell r="C162" t="str">
            <v>5612.05: Unterwäsche und übrige Herrenbekleidung</v>
          </cell>
          <cell r="F162">
            <v>-1</v>
          </cell>
        </row>
        <row r="163">
          <cell r="A163" t="str">
            <v>a561206</v>
          </cell>
          <cell r="B163" t="str">
            <v/>
          </cell>
          <cell r="C163" t="str">
            <v>5612.06: Sport- und Arbeitskleider für Herren</v>
          </cell>
          <cell r="F163">
            <v>-1</v>
          </cell>
        </row>
        <row r="164">
          <cell r="A164" t="str">
            <v>a5613</v>
          </cell>
          <cell r="B164" t="str">
            <v/>
          </cell>
          <cell r="C164" t="str">
            <v>5613: Damenbekleidung</v>
          </cell>
          <cell r="F164">
            <v>0</v>
          </cell>
        </row>
        <row r="165">
          <cell r="A165" t="str">
            <v>a561301</v>
          </cell>
          <cell r="B165" t="str">
            <v/>
          </cell>
          <cell r="C165" t="str">
            <v>5613.01: Mäntel, Jacken und Anzüge für Damen</v>
          </cell>
          <cell r="F165">
            <v>-1</v>
          </cell>
        </row>
        <row r="166">
          <cell r="A166" t="str">
            <v>a561302</v>
          </cell>
          <cell r="B166" t="str">
            <v/>
          </cell>
          <cell r="C166" t="str">
            <v>5613.02: Röcke für Damen</v>
          </cell>
          <cell r="F166">
            <v>-1</v>
          </cell>
        </row>
        <row r="167">
          <cell r="A167" t="str">
            <v>a561303</v>
          </cell>
          <cell r="B167" t="str">
            <v/>
          </cell>
          <cell r="C167" t="str">
            <v>5613.03: Hosen für Damen</v>
          </cell>
          <cell r="F167">
            <v>-1</v>
          </cell>
        </row>
        <row r="168">
          <cell r="A168" t="str">
            <v>a561304</v>
          </cell>
          <cell r="B168" t="str">
            <v/>
          </cell>
          <cell r="C168" t="str">
            <v>5613.04: Blusen für Damen</v>
          </cell>
          <cell r="F168">
            <v>-1</v>
          </cell>
        </row>
        <row r="169">
          <cell r="A169" t="str">
            <v>a561305</v>
          </cell>
          <cell r="B169" t="str">
            <v/>
          </cell>
          <cell r="C169" t="str">
            <v>5613.05: Pullover und T-shirts für Damen</v>
          </cell>
          <cell r="F169">
            <v>-1</v>
          </cell>
        </row>
        <row r="170">
          <cell r="A170" t="str">
            <v>a561306</v>
          </cell>
          <cell r="B170" t="str">
            <v/>
          </cell>
          <cell r="C170" t="str">
            <v>5613.06: Unterwäsche und übrige Damenbekleidung</v>
          </cell>
          <cell r="F170">
            <v>-1</v>
          </cell>
        </row>
        <row r="171">
          <cell r="A171" t="str">
            <v>a561307</v>
          </cell>
          <cell r="B171" t="str">
            <v/>
          </cell>
          <cell r="C171" t="str">
            <v>5613.07: Sport- und Arbeitskleider für Damen</v>
          </cell>
          <cell r="F171">
            <v>-1</v>
          </cell>
        </row>
        <row r="172">
          <cell r="A172" t="str">
            <v>a5614</v>
          </cell>
          <cell r="B172" t="str">
            <v/>
          </cell>
          <cell r="C172" t="str">
            <v>5614: Kinderbekleidung (0 bis 13 Jahre)</v>
          </cell>
          <cell r="F172">
            <v>0</v>
          </cell>
        </row>
        <row r="173">
          <cell r="A173" t="str">
            <v>a561401</v>
          </cell>
          <cell r="B173" t="str">
            <v/>
          </cell>
          <cell r="C173" t="str">
            <v>5614.01: Mäntel, Jacken und Anzüge für Kinder ab 3 Jahren</v>
          </cell>
          <cell r="F173">
            <v>-1</v>
          </cell>
        </row>
        <row r="174">
          <cell r="A174" t="str">
            <v>a561402</v>
          </cell>
          <cell r="B174" t="str">
            <v/>
          </cell>
          <cell r="C174" t="str">
            <v>5614.02: Hosen für Kinder ab 3 Jahren</v>
          </cell>
          <cell r="F174">
            <v>-1</v>
          </cell>
        </row>
        <row r="175">
          <cell r="A175" t="str">
            <v>a561403</v>
          </cell>
          <cell r="B175" t="str">
            <v/>
          </cell>
          <cell r="C175" t="str">
            <v>5614.03: Blusen, Pullover und T-Shirts für Kinder ab 3 Jahren</v>
          </cell>
          <cell r="F175">
            <v>-1</v>
          </cell>
        </row>
        <row r="176">
          <cell r="A176" t="str">
            <v>a561404</v>
          </cell>
          <cell r="B176" t="str">
            <v/>
          </cell>
          <cell r="C176" t="str">
            <v>5614.04: Unterwäsche und übrige Kleider für Kinder ab 3 Jahren</v>
          </cell>
          <cell r="F176">
            <v>-1</v>
          </cell>
        </row>
        <row r="177">
          <cell r="A177" t="str">
            <v>a561405</v>
          </cell>
          <cell r="B177" t="str">
            <v/>
          </cell>
          <cell r="C177" t="str">
            <v>5614.05: Sportkleider für Kinder ab 3 Jahren</v>
          </cell>
          <cell r="F177">
            <v>-1</v>
          </cell>
        </row>
        <row r="178">
          <cell r="A178" t="str">
            <v>a561406</v>
          </cell>
          <cell r="B178" t="str">
            <v/>
          </cell>
          <cell r="C178" t="str">
            <v>5614.06: Kleider für Kleinkinder bis 2 Jahre</v>
          </cell>
          <cell r="F178">
            <v>-1</v>
          </cell>
        </row>
        <row r="179">
          <cell r="A179" t="str">
            <v>a5615</v>
          </cell>
          <cell r="B179" t="str">
            <v/>
          </cell>
          <cell r="C179" t="str">
            <v>5615: Bekleidungszubehör, Näh- und Strickwaren</v>
          </cell>
          <cell r="F179">
            <v>-1</v>
          </cell>
        </row>
        <row r="180">
          <cell r="A180" t="str">
            <v>a561501</v>
          </cell>
          <cell r="B180" t="str">
            <v/>
          </cell>
          <cell r="C180" t="str">
            <v>5615.01: Bekleidungszubehör</v>
          </cell>
          <cell r="F180">
            <v>0</v>
          </cell>
        </row>
        <row r="181">
          <cell r="A181" t="str">
            <v>a561502</v>
          </cell>
          <cell r="B181" t="str">
            <v/>
          </cell>
          <cell r="C181" t="str">
            <v>5615.02: Näh- und Strickwaren</v>
          </cell>
          <cell r="F181">
            <v>0</v>
          </cell>
        </row>
        <row r="182">
          <cell r="A182" t="str">
            <v>a5616</v>
          </cell>
          <cell r="B182" t="str">
            <v/>
          </cell>
          <cell r="C182" t="str">
            <v>5616: Reinigung, Reparaturen und Miete von Bekleidung</v>
          </cell>
          <cell r="F182">
            <v>-1</v>
          </cell>
        </row>
        <row r="183">
          <cell r="A183" t="str">
            <v>a561600</v>
          </cell>
          <cell r="B183" t="str">
            <v/>
          </cell>
          <cell r="C183" t="str">
            <v>5616.00: Reinigung, Reparaturen und Miete von Bekleidung</v>
          </cell>
          <cell r="F183">
            <v>0</v>
          </cell>
        </row>
        <row r="184">
          <cell r="A184" t="str">
            <v>a562</v>
          </cell>
          <cell r="B184" t="str">
            <v/>
          </cell>
          <cell r="C184" t="str">
            <v>562: Schuhe</v>
          </cell>
          <cell r="F184">
            <v>-1</v>
          </cell>
        </row>
        <row r="185">
          <cell r="A185" t="str">
            <v>a5621</v>
          </cell>
          <cell r="B185" t="str">
            <v/>
          </cell>
          <cell r="C185" t="str">
            <v>5621: Herrenschuhe</v>
          </cell>
          <cell r="F185">
            <v>0</v>
          </cell>
        </row>
        <row r="186">
          <cell r="A186" t="str">
            <v>a562100</v>
          </cell>
          <cell r="B186" t="str">
            <v/>
          </cell>
          <cell r="C186" t="str">
            <v>5621.00: Herrenschuhe</v>
          </cell>
          <cell r="F186">
            <v>-1</v>
          </cell>
        </row>
        <row r="187">
          <cell r="A187" t="str">
            <v>a5622</v>
          </cell>
          <cell r="B187" t="str">
            <v/>
          </cell>
          <cell r="C187" t="str">
            <v>5622: Damenschuhe</v>
          </cell>
          <cell r="F187">
            <v>0</v>
          </cell>
        </row>
        <row r="188">
          <cell r="A188" t="str">
            <v>a562200</v>
          </cell>
          <cell r="B188" t="str">
            <v/>
          </cell>
          <cell r="C188" t="str">
            <v>5622.00: Damenschuhe</v>
          </cell>
          <cell r="F188">
            <v>-1</v>
          </cell>
        </row>
        <row r="189">
          <cell r="A189" t="str">
            <v>a5623</v>
          </cell>
          <cell r="B189" t="str">
            <v/>
          </cell>
          <cell r="C189" t="str">
            <v>5623: Kinder- und Bébéschuhe</v>
          </cell>
          <cell r="F189">
            <v>0</v>
          </cell>
        </row>
        <row r="190">
          <cell r="A190" t="str">
            <v>a562300</v>
          </cell>
          <cell r="B190" t="str">
            <v/>
          </cell>
          <cell r="C190" t="str">
            <v>5623.00: Kinder- und Bébéschuhe</v>
          </cell>
          <cell r="F190">
            <v>-1</v>
          </cell>
        </row>
        <row r="191">
          <cell r="A191" t="str">
            <v>a5624</v>
          </cell>
          <cell r="B191" t="str">
            <v/>
          </cell>
          <cell r="C191" t="str">
            <v>5624: Reparaturen und Miete von Schuhen</v>
          </cell>
          <cell r="F191">
            <v>0</v>
          </cell>
        </row>
        <row r="192">
          <cell r="A192" t="str">
            <v>a562400</v>
          </cell>
          <cell r="B192" t="str">
            <v/>
          </cell>
          <cell r="C192" t="str">
            <v>5624.00: Reparaturen und Miete von Schuhen, Zubehör für Schuhe</v>
          </cell>
          <cell r="F192">
            <v>-1</v>
          </cell>
        </row>
        <row r="193">
          <cell r="A193" t="str">
            <v>a57</v>
          </cell>
          <cell r="B193" t="str">
            <v/>
          </cell>
          <cell r="C193" t="str">
            <v>57: Wohnen und Energie</v>
          </cell>
          <cell r="F193">
            <v>-1</v>
          </cell>
        </row>
        <row r="194">
          <cell r="A194" t="str">
            <v>a571</v>
          </cell>
          <cell r="B194" t="str">
            <v/>
          </cell>
          <cell r="C194" t="str">
            <v>571: Miete, Hypothekarzinsen, Nebenkosten und Energie des Hauptwohnsitzes</v>
          </cell>
          <cell r="F194">
            <v>-1</v>
          </cell>
        </row>
        <row r="195">
          <cell r="A195" t="str">
            <v>a5711</v>
          </cell>
          <cell r="B195" t="str">
            <v/>
          </cell>
          <cell r="C195" t="str">
            <v>5711: Nettomiete oder Hypothekarzinsen des Hauptwohnsitzes</v>
          </cell>
          <cell r="F195">
            <v>-1</v>
          </cell>
        </row>
        <row r="196">
          <cell r="A196" t="str">
            <v>a571100</v>
          </cell>
          <cell r="B196" t="str">
            <v/>
          </cell>
          <cell r="C196" t="str">
            <v>5711.00: Nettomiete oder Hypothekarzinsen des Hauptwohnsitzes</v>
          </cell>
          <cell r="F196">
            <v>-1</v>
          </cell>
        </row>
        <row r="197">
          <cell r="A197" t="str">
            <v>a5712</v>
          </cell>
          <cell r="B197" t="str">
            <v/>
          </cell>
          <cell r="C197" t="str">
            <v>5712: Nebenkosten des Hauptwohnsitzes</v>
          </cell>
          <cell r="F197">
            <v>-1</v>
          </cell>
        </row>
        <row r="198">
          <cell r="A198" t="str">
            <v>a571201</v>
          </cell>
          <cell r="B198" t="str">
            <v/>
          </cell>
          <cell r="C198" t="str">
            <v>5712.01: Nebenkosten pauschal des Hauptwohnsitzes</v>
          </cell>
          <cell r="F198">
            <v>-1</v>
          </cell>
        </row>
        <row r="199">
          <cell r="A199" t="str">
            <v>a571202</v>
          </cell>
          <cell r="B199" t="str">
            <v>mx571202</v>
          </cell>
          <cell r="C199" t="str">
            <v>5712.02: Kehrichtabfuhrgebühren des Hauptwohnsitzes</v>
          </cell>
          <cell r="F199">
            <v>0</v>
          </cell>
        </row>
        <row r="200">
          <cell r="A200" t="str">
            <v>a571203</v>
          </cell>
          <cell r="B200" t="str">
            <v>mx571203</v>
          </cell>
          <cell r="C200" t="str">
            <v>5712.03: Abwassergebühren des Hauptwohnsitzes</v>
          </cell>
          <cell r="F200">
            <v>0</v>
          </cell>
        </row>
        <row r="201">
          <cell r="A201" t="str">
            <v>a571204</v>
          </cell>
          <cell r="B201" t="str">
            <v>mx571204</v>
          </cell>
          <cell r="C201" t="str">
            <v>5712.04: Wasserzins des Hauptwohnsitzes</v>
          </cell>
          <cell r="F201">
            <v>0</v>
          </cell>
        </row>
        <row r="202">
          <cell r="A202" t="str">
            <v>a571205</v>
          </cell>
          <cell r="B202" t="str">
            <v/>
          </cell>
          <cell r="C202" t="str">
            <v>5712.05: Laufende Unterhaltskosten des Hauptwohnsitzes</v>
          </cell>
          <cell r="F202">
            <v>0</v>
          </cell>
        </row>
        <row r="203">
          <cell r="A203" t="str">
            <v>a5713</v>
          </cell>
          <cell r="B203" t="str">
            <v/>
          </cell>
          <cell r="C203" t="str">
            <v>5713: Energie des Hauptwohnsitzes</v>
          </cell>
          <cell r="F203">
            <v>-1</v>
          </cell>
        </row>
        <row r="204">
          <cell r="A204" t="str">
            <v>a571301</v>
          </cell>
          <cell r="B204" t="str">
            <v>mx571301</v>
          </cell>
          <cell r="C204" t="str">
            <v>5713.01: Elektrizität des Hauptwohnsitzes</v>
          </cell>
          <cell r="F204">
            <v>0</v>
          </cell>
        </row>
        <row r="205">
          <cell r="A205" t="str">
            <v>a571302</v>
          </cell>
          <cell r="B205" t="str">
            <v>mx571302</v>
          </cell>
          <cell r="C205" t="str">
            <v>5713.02: Gas und andere Brennstoffe des Hauptwohnsitzes</v>
          </cell>
          <cell r="F205">
            <v>0</v>
          </cell>
        </row>
        <row r="206">
          <cell r="A206" t="str">
            <v>a571303</v>
          </cell>
          <cell r="B206" t="str">
            <v>mx571303</v>
          </cell>
          <cell r="C206" t="str">
            <v>5713.03: Zentralheizung oder Fernwärme des Hauptwohnsitzes</v>
          </cell>
          <cell r="F206">
            <v>0</v>
          </cell>
        </row>
        <row r="207">
          <cell r="A207" t="str">
            <v>a572</v>
          </cell>
          <cell r="B207" t="str">
            <v/>
          </cell>
          <cell r="C207" t="str">
            <v>572: Miete, Hypothekarzinsen, Nebenkosten und Energie der Nebenwohnsitze</v>
          </cell>
          <cell r="F207">
            <v>-1</v>
          </cell>
        </row>
        <row r="208">
          <cell r="A208" t="str">
            <v>a5721</v>
          </cell>
          <cell r="B208" t="str">
            <v/>
          </cell>
          <cell r="C208" t="str">
            <v>5721: Nettomiete und Hypothekarzinsen der Nebenwohnsitze</v>
          </cell>
          <cell r="F208">
            <v>-1</v>
          </cell>
        </row>
        <row r="209">
          <cell r="A209" t="str">
            <v>a572100</v>
          </cell>
          <cell r="B209" t="str">
            <v/>
          </cell>
          <cell r="C209" t="str">
            <v>5721.00: Nettomiete und Hypothekarzinsen der Nebenwohnsitze</v>
          </cell>
          <cell r="F209">
            <v>-1</v>
          </cell>
        </row>
        <row r="210">
          <cell r="A210" t="str">
            <v>a5722</v>
          </cell>
          <cell r="B210" t="str">
            <v/>
          </cell>
          <cell r="C210" t="str">
            <v>5722: Nebenkosten der Nebenwohnsitze</v>
          </cell>
          <cell r="F210">
            <v>-1</v>
          </cell>
        </row>
        <row r="211">
          <cell r="A211" t="str">
            <v>a572200</v>
          </cell>
          <cell r="B211" t="str">
            <v/>
          </cell>
          <cell r="C211" t="str">
            <v>5722.00: Nebenkosten der Nebenwohnsitze</v>
          </cell>
          <cell r="F211">
            <v>-1</v>
          </cell>
        </row>
        <row r="212">
          <cell r="A212" t="str">
            <v>a5723</v>
          </cell>
          <cell r="B212" t="str">
            <v>mx5723</v>
          </cell>
          <cell r="C212" t="str">
            <v>5723: Energie (Nebenwohnsitze)</v>
          </cell>
          <cell r="F212">
            <v>-1</v>
          </cell>
        </row>
        <row r="213">
          <cell r="A213" t="str">
            <v>a572300</v>
          </cell>
          <cell r="B213" t="str">
            <v/>
          </cell>
          <cell r="C213" t="str">
            <v>5723.00: Energie der Nebenwohnsitze</v>
          </cell>
          <cell r="F213">
            <v>-1</v>
          </cell>
        </row>
        <row r="214">
          <cell r="A214" t="str">
            <v>a573</v>
          </cell>
          <cell r="B214" t="str">
            <v/>
          </cell>
          <cell r="C214" t="str">
            <v>573: Reparaturen und Unterhalt der Wohnung</v>
          </cell>
          <cell r="F214">
            <v>0</v>
          </cell>
        </row>
        <row r="215">
          <cell r="A215" t="str">
            <v>a5730</v>
          </cell>
          <cell r="B215" t="str">
            <v/>
          </cell>
          <cell r="C215" t="str">
            <v>5730: Reparaturen und Unterhalt der Wohnung</v>
          </cell>
          <cell r="F215">
            <v>-1</v>
          </cell>
        </row>
        <row r="216">
          <cell r="A216" t="str">
            <v>a573001</v>
          </cell>
          <cell r="B216" t="str">
            <v/>
          </cell>
          <cell r="C216" t="str">
            <v>5730.01: Baumaterial für selbst durchgeführte Reparaturen</v>
          </cell>
          <cell r="F216">
            <v>-1</v>
          </cell>
        </row>
        <row r="217">
          <cell r="A217" t="str">
            <v>a573002</v>
          </cell>
          <cell r="B217" t="str">
            <v/>
          </cell>
          <cell r="C217" t="str">
            <v>5730.02: Reparaturen durch Dritte</v>
          </cell>
          <cell r="F217">
            <v>-1</v>
          </cell>
        </row>
        <row r="218">
          <cell r="A218" t="str">
            <v>a58</v>
          </cell>
          <cell r="B218" t="str">
            <v/>
          </cell>
          <cell r="C218" t="str">
            <v>58: Wohnungseinrichtung und laufende Haushaltsführung</v>
          </cell>
          <cell r="F218">
            <v>-1</v>
          </cell>
        </row>
        <row r="219">
          <cell r="A219" t="str">
            <v>a581</v>
          </cell>
          <cell r="B219" t="str">
            <v/>
          </cell>
          <cell r="C219" t="str">
            <v>581: Möbel, Dekoration und Bodenbeläge, inkl. Reparaturen</v>
          </cell>
          <cell r="F219">
            <v>0</v>
          </cell>
        </row>
        <row r="220">
          <cell r="A220" t="str">
            <v>a5810</v>
          </cell>
          <cell r="B220" t="str">
            <v/>
          </cell>
          <cell r="C220" t="str">
            <v>5810: Möbel, Dekoration und Bodenbeläge, inkl. Reparaturen</v>
          </cell>
          <cell r="F220">
            <v>-1</v>
          </cell>
        </row>
        <row r="221">
          <cell r="A221" t="str">
            <v>a581001</v>
          </cell>
          <cell r="B221" t="str">
            <v/>
          </cell>
          <cell r="C221" t="str">
            <v>5810.01: Möbel für Wohnzimmer oder Büro</v>
          </cell>
          <cell r="F221">
            <v>-1</v>
          </cell>
        </row>
        <row r="222">
          <cell r="A222" t="str">
            <v>a581002</v>
          </cell>
          <cell r="B222" t="str">
            <v/>
          </cell>
          <cell r="C222" t="str">
            <v>5810.02: Möbel für Schlafzimmer oder Kinderzimmer</v>
          </cell>
          <cell r="F222">
            <v>-1</v>
          </cell>
        </row>
        <row r="223">
          <cell r="A223" t="str">
            <v>a581003</v>
          </cell>
          <cell r="B223" t="str">
            <v/>
          </cell>
          <cell r="C223" t="str">
            <v>5810.03: Möbel für Küche, Badzimmer, Garten und andere Räume</v>
          </cell>
          <cell r="F223">
            <v>-1</v>
          </cell>
        </row>
        <row r="224">
          <cell r="A224" t="str">
            <v>a581004</v>
          </cell>
          <cell r="B224" t="str">
            <v/>
          </cell>
          <cell r="C224" t="str">
            <v>5810.04: Einrichtungszubehör und Kunstwerke</v>
          </cell>
          <cell r="F224">
            <v>-1</v>
          </cell>
        </row>
        <row r="225">
          <cell r="A225" t="str">
            <v>a581005</v>
          </cell>
          <cell r="B225" t="str">
            <v/>
          </cell>
          <cell r="C225" t="str">
            <v>5810.05: Teppiche und andere Bodenbeläge</v>
          </cell>
          <cell r="F225">
            <v>-1</v>
          </cell>
        </row>
        <row r="226">
          <cell r="A226" t="str">
            <v>a582</v>
          </cell>
          <cell r="B226" t="str">
            <v/>
          </cell>
          <cell r="C226" t="str">
            <v>582: Haushaltswäsche und Heimtextilien</v>
          </cell>
          <cell r="F226">
            <v>0</v>
          </cell>
        </row>
        <row r="227">
          <cell r="A227" t="str">
            <v>a5820</v>
          </cell>
          <cell r="B227" t="str">
            <v/>
          </cell>
          <cell r="C227" t="str">
            <v>5820: Haushaltswäsche und Heimtextilien</v>
          </cell>
          <cell r="F227">
            <v>-1</v>
          </cell>
        </row>
        <row r="228">
          <cell r="A228" t="str">
            <v>a582001</v>
          </cell>
          <cell r="B228" t="str">
            <v/>
          </cell>
          <cell r="C228" t="str">
            <v>5820.01: Matratzen, Duvets und Kissen</v>
          </cell>
          <cell r="F228">
            <v>-1</v>
          </cell>
        </row>
        <row r="229">
          <cell r="A229" t="str">
            <v>a582002</v>
          </cell>
          <cell r="B229" t="str">
            <v/>
          </cell>
          <cell r="C229" t="str">
            <v>5820.02: Decken, Bettwäsche, andere Haushaltswäsche und -textilien</v>
          </cell>
          <cell r="F229">
            <v>-1</v>
          </cell>
        </row>
        <row r="230">
          <cell r="A230" t="str">
            <v>a582003</v>
          </cell>
          <cell r="B230" t="str">
            <v/>
          </cell>
          <cell r="C230" t="str">
            <v>5820.03: Wandbehänge, Vorhänge, Möbelbezugsstoffe und Zubehör</v>
          </cell>
          <cell r="F230">
            <v>-1</v>
          </cell>
        </row>
        <row r="231">
          <cell r="A231" t="str">
            <v>a583</v>
          </cell>
          <cell r="B231" t="str">
            <v/>
          </cell>
          <cell r="C231" t="str">
            <v>583: Haushalts- und Küchengeräte</v>
          </cell>
          <cell r="F231">
            <v>-1</v>
          </cell>
        </row>
        <row r="232">
          <cell r="A232" t="str">
            <v>a5831</v>
          </cell>
          <cell r="B232" t="str">
            <v/>
          </cell>
          <cell r="C232" t="str">
            <v>5831: Haushaltgeräte</v>
          </cell>
          <cell r="F232">
            <v>-1</v>
          </cell>
        </row>
        <row r="233">
          <cell r="A233" t="str">
            <v>a583101</v>
          </cell>
          <cell r="B233" t="str">
            <v/>
          </cell>
          <cell r="C233" t="str">
            <v>5831.01: Kühlschränke, Geschirrspülmaschinen, Waschmaschinen und Wäschetrockner</v>
          </cell>
          <cell r="F233">
            <v>0</v>
          </cell>
        </row>
        <row r="234">
          <cell r="A234" t="str">
            <v>a583102</v>
          </cell>
          <cell r="B234" t="str">
            <v/>
          </cell>
          <cell r="C234" t="str">
            <v>5831.02: Kochherde, Grills, Heiz- und Raumpflegegeräte</v>
          </cell>
          <cell r="F234">
            <v>0</v>
          </cell>
        </row>
        <row r="235">
          <cell r="A235" t="str">
            <v>a583103</v>
          </cell>
          <cell r="B235" t="str">
            <v/>
          </cell>
          <cell r="C235" t="str">
            <v>5831.03: Kleine elektrische Haushaltsgeräte</v>
          </cell>
          <cell r="F235">
            <v>0</v>
          </cell>
        </row>
        <row r="236">
          <cell r="A236" t="str">
            <v>a583104</v>
          </cell>
          <cell r="B236" t="str">
            <v/>
          </cell>
          <cell r="C236" t="str">
            <v>5831.04: Reparaturen von Haushaltsgeräten</v>
          </cell>
          <cell r="F236">
            <v>0</v>
          </cell>
        </row>
        <row r="237">
          <cell r="A237" t="str">
            <v>a5832</v>
          </cell>
          <cell r="B237" t="str">
            <v/>
          </cell>
          <cell r="C237" t="str">
            <v>5832: Küchen- und Kochgeräte</v>
          </cell>
          <cell r="F237">
            <v>-1</v>
          </cell>
        </row>
        <row r="238">
          <cell r="A238" t="str">
            <v>a583201</v>
          </cell>
          <cell r="B238" t="str">
            <v/>
          </cell>
          <cell r="C238" t="str">
            <v>5832.01: Glaswaren, Geschirr</v>
          </cell>
          <cell r="F238">
            <v>0</v>
          </cell>
        </row>
        <row r="239">
          <cell r="A239" t="str">
            <v>a583202</v>
          </cell>
          <cell r="B239" t="str">
            <v/>
          </cell>
          <cell r="C239" t="str">
            <v>5832.02: Besteck</v>
          </cell>
          <cell r="F239">
            <v>0</v>
          </cell>
        </row>
        <row r="240">
          <cell r="A240" t="str">
            <v>a583203</v>
          </cell>
          <cell r="B240" t="str">
            <v/>
          </cell>
          <cell r="C240" t="str">
            <v>5832.03: Küchen- und Kochgeräte</v>
          </cell>
          <cell r="F240">
            <v>0</v>
          </cell>
        </row>
        <row r="241">
          <cell r="A241" t="str">
            <v>a583204</v>
          </cell>
          <cell r="B241" t="str">
            <v/>
          </cell>
          <cell r="C241" t="str">
            <v>5832.04: Anderes Zubehör für die Haushaltsführung</v>
          </cell>
          <cell r="F241">
            <v>0</v>
          </cell>
        </row>
        <row r="242">
          <cell r="A242" t="str">
            <v>a584</v>
          </cell>
          <cell r="B242" t="str">
            <v/>
          </cell>
          <cell r="C242" t="str">
            <v>584: Werkzeuge für Haus und Garten</v>
          </cell>
          <cell r="F242">
            <v>-1</v>
          </cell>
        </row>
        <row r="243">
          <cell r="A243" t="str">
            <v>a5841</v>
          </cell>
          <cell r="B243" t="str">
            <v/>
          </cell>
          <cell r="C243" t="str">
            <v>5841: Werkzeuge und Zubehör ohne Motor für Haus und Garten</v>
          </cell>
          <cell r="F243">
            <v>0</v>
          </cell>
        </row>
        <row r="244">
          <cell r="A244" t="str">
            <v>a584101</v>
          </cell>
          <cell r="B244" t="str">
            <v/>
          </cell>
          <cell r="C244" t="str">
            <v>5841.01: Kleinmaterial und Zubehör für den Unterhalt von Haus und Garten</v>
          </cell>
          <cell r="F244">
            <v>-1</v>
          </cell>
        </row>
        <row r="245">
          <cell r="A245" t="str">
            <v>a584102</v>
          </cell>
          <cell r="B245" t="str">
            <v/>
          </cell>
          <cell r="C245" t="str">
            <v>5841.02: Werkzeuge ohne Motor für Haus und Garten</v>
          </cell>
          <cell r="F245">
            <v>-1</v>
          </cell>
        </row>
        <row r="246">
          <cell r="A246" t="str">
            <v>a5842</v>
          </cell>
          <cell r="B246" t="str">
            <v/>
          </cell>
          <cell r="C246" t="str">
            <v>5842: Maschinen mit Motor für Haus und Garten</v>
          </cell>
          <cell r="F246">
            <v>0</v>
          </cell>
        </row>
        <row r="247">
          <cell r="A247" t="str">
            <v>a584200</v>
          </cell>
          <cell r="B247" t="str">
            <v/>
          </cell>
          <cell r="C247" t="str">
            <v>5842.00: Maschinen mit Motor für Haus und Garten</v>
          </cell>
          <cell r="F247">
            <v>-1</v>
          </cell>
        </row>
        <row r="248">
          <cell r="A248" t="str">
            <v>a585</v>
          </cell>
          <cell r="B248" t="str">
            <v/>
          </cell>
          <cell r="C248" t="str">
            <v>585: Laufende Haushaltsführung</v>
          </cell>
          <cell r="F248">
            <v>-1</v>
          </cell>
        </row>
        <row r="249">
          <cell r="A249" t="str">
            <v>a5851</v>
          </cell>
          <cell r="B249" t="str">
            <v/>
          </cell>
          <cell r="C249" t="str">
            <v>5851: Nicht dauerhafte Haushaltsartikel</v>
          </cell>
          <cell r="F249">
            <v>-1</v>
          </cell>
        </row>
        <row r="250">
          <cell r="A250" t="str">
            <v>a585101</v>
          </cell>
          <cell r="B250" t="str">
            <v/>
          </cell>
          <cell r="C250" t="str">
            <v>5851.01: Wasch- und Reinigungsmittel</v>
          </cell>
          <cell r="F250">
            <v>0</v>
          </cell>
        </row>
        <row r="251">
          <cell r="A251" t="str">
            <v>a585102</v>
          </cell>
          <cell r="B251" t="str">
            <v/>
          </cell>
          <cell r="C251" t="str">
            <v>5851.02: Reinigungsmaterial</v>
          </cell>
          <cell r="F251">
            <v>0</v>
          </cell>
        </row>
        <row r="252">
          <cell r="A252" t="str">
            <v>a585103</v>
          </cell>
          <cell r="B252" t="str">
            <v/>
          </cell>
          <cell r="C252" t="str">
            <v>5851.03: Abfallsäcke ohne Gebühren, aus Plastik oder Papier</v>
          </cell>
          <cell r="F252">
            <v>0</v>
          </cell>
        </row>
        <row r="253">
          <cell r="A253" t="str">
            <v>a585104</v>
          </cell>
          <cell r="B253" t="str">
            <v/>
          </cell>
          <cell r="C253" t="str">
            <v>5851.04: Sonstige nicht dauerhafte Haushaltsartikel</v>
          </cell>
          <cell r="F253">
            <v>0</v>
          </cell>
        </row>
        <row r="254">
          <cell r="A254" t="str">
            <v>a5852</v>
          </cell>
          <cell r="B254" t="str">
            <v/>
          </cell>
          <cell r="C254" t="str">
            <v>5852: Häusliche Dienste</v>
          </cell>
          <cell r="F254">
            <v>-1</v>
          </cell>
        </row>
        <row r="255">
          <cell r="A255" t="str">
            <v>a585200</v>
          </cell>
          <cell r="B255" t="str">
            <v/>
          </cell>
          <cell r="C255" t="str">
            <v>5852.00: Häusliche Dienste</v>
          </cell>
          <cell r="F255">
            <v>0</v>
          </cell>
        </row>
        <row r="256">
          <cell r="A256" t="str">
            <v>a61</v>
          </cell>
          <cell r="B256" t="str">
            <v/>
          </cell>
          <cell r="C256" t="str">
            <v>61: Gesundheitsausgaben</v>
          </cell>
          <cell r="F256">
            <v>-1</v>
          </cell>
        </row>
        <row r="257">
          <cell r="A257" t="str">
            <v>a611</v>
          </cell>
          <cell r="B257" t="str">
            <v/>
          </cell>
          <cell r="C257" t="str">
            <v>611: Pharmazeutische Produkte, Sanitätsmaterial und medizinische Geräte</v>
          </cell>
          <cell r="F257">
            <v>-1</v>
          </cell>
        </row>
        <row r="258">
          <cell r="A258" t="str">
            <v>a6110</v>
          </cell>
          <cell r="B258" t="str">
            <v/>
          </cell>
          <cell r="C258" t="str">
            <v>6110: Pharmazeutische Produkte, Sanitätsmaterial und medizinische Geräte</v>
          </cell>
          <cell r="F258">
            <v>-1</v>
          </cell>
        </row>
        <row r="259">
          <cell r="A259" t="str">
            <v>a611001</v>
          </cell>
          <cell r="B259" t="str">
            <v/>
          </cell>
          <cell r="C259" t="str">
            <v>6110.01: Medikamente</v>
          </cell>
          <cell r="F259">
            <v>0</v>
          </cell>
        </row>
        <row r="260">
          <cell r="A260" t="str">
            <v>a611002</v>
          </cell>
          <cell r="B260" t="str">
            <v/>
          </cell>
          <cell r="C260" t="str">
            <v>6110.02: Brillen und Kontaktlinsen</v>
          </cell>
          <cell r="F260">
            <v>0</v>
          </cell>
        </row>
        <row r="261">
          <cell r="A261" t="str">
            <v>a611003</v>
          </cell>
          <cell r="B261" t="str">
            <v/>
          </cell>
          <cell r="C261" t="str">
            <v>6110.03: Sanitätsmaterial, therapeutische Geräte und Material</v>
          </cell>
          <cell r="F261">
            <v>0</v>
          </cell>
        </row>
        <row r="262">
          <cell r="A262" t="str">
            <v>a612</v>
          </cell>
          <cell r="B262" t="str">
            <v/>
          </cell>
          <cell r="C262" t="str">
            <v>612: Arztleistungen und Dienstleistungen der Spitäler</v>
          </cell>
          <cell r="F262">
            <v>0</v>
          </cell>
        </row>
        <row r="263">
          <cell r="A263" t="str">
            <v>a6120</v>
          </cell>
          <cell r="B263" t="str">
            <v/>
          </cell>
          <cell r="C263" t="str">
            <v>6120: Arztleistungen und Dienstleistungen der Spitäler</v>
          </cell>
          <cell r="F263">
            <v>-1</v>
          </cell>
        </row>
        <row r="264">
          <cell r="A264" t="str">
            <v>a612001</v>
          </cell>
          <cell r="B264" t="str">
            <v/>
          </cell>
          <cell r="C264" t="str">
            <v>6120.01: Arztleistungen</v>
          </cell>
          <cell r="F264">
            <v>-1</v>
          </cell>
        </row>
        <row r="265">
          <cell r="A265" t="str">
            <v>a612002</v>
          </cell>
          <cell r="B265" t="str">
            <v/>
          </cell>
          <cell r="C265" t="str">
            <v>6120.02: Zahnarztleistungen</v>
          </cell>
          <cell r="F265">
            <v>-1</v>
          </cell>
        </row>
        <row r="266">
          <cell r="A266" t="str">
            <v>a612003</v>
          </cell>
          <cell r="B266" t="str">
            <v/>
          </cell>
          <cell r="C266" t="str">
            <v>6120.03: Medizinische Labors und Röntgeninstitute</v>
          </cell>
          <cell r="F266">
            <v>-1</v>
          </cell>
        </row>
        <row r="267">
          <cell r="A267" t="str">
            <v>a612004</v>
          </cell>
          <cell r="B267" t="str">
            <v/>
          </cell>
          <cell r="C267" t="str">
            <v>6120.04: Dienstleistungen der Spitäler</v>
          </cell>
          <cell r="F267">
            <v>-1</v>
          </cell>
        </row>
        <row r="268">
          <cell r="A268" t="str">
            <v>a612005</v>
          </cell>
          <cell r="B268" t="str">
            <v/>
          </cell>
          <cell r="C268" t="str">
            <v>6120.05: Andere ambulante medizinische Dienstleistungen</v>
          </cell>
          <cell r="F268">
            <v>-1</v>
          </cell>
        </row>
        <row r="269">
          <cell r="A269" t="str">
            <v>a62</v>
          </cell>
          <cell r="B269" t="str">
            <v/>
          </cell>
          <cell r="C269" t="str">
            <v>62: Verkehr</v>
          </cell>
          <cell r="F269">
            <v>-1</v>
          </cell>
        </row>
        <row r="270">
          <cell r="A270" t="str">
            <v>a621</v>
          </cell>
          <cell r="B270" t="str">
            <v/>
          </cell>
          <cell r="C270" t="str">
            <v>621: Kauf und Betrieb von Personenfahrzeugen</v>
          </cell>
          <cell r="F270">
            <v>-1</v>
          </cell>
        </row>
        <row r="271">
          <cell r="A271" t="str">
            <v>a6211</v>
          </cell>
          <cell r="B271" t="str">
            <v/>
          </cell>
          <cell r="C271" t="str">
            <v>6211: Autos</v>
          </cell>
          <cell r="F271">
            <v>-1</v>
          </cell>
        </row>
        <row r="272">
          <cell r="A272" t="str">
            <v>a621101</v>
          </cell>
          <cell r="B272" t="str">
            <v/>
          </cell>
          <cell r="C272" t="str">
            <v>6211.01: Neue Autos</v>
          </cell>
          <cell r="F272">
            <v>-1</v>
          </cell>
        </row>
        <row r="273">
          <cell r="A273" t="str">
            <v>a621102</v>
          </cell>
          <cell r="B273" t="str">
            <v/>
          </cell>
          <cell r="C273" t="str">
            <v>6211.02: Occasionsautos</v>
          </cell>
          <cell r="F273">
            <v>-1</v>
          </cell>
        </row>
        <row r="274">
          <cell r="A274" t="str">
            <v>a6212</v>
          </cell>
          <cell r="B274" t="str">
            <v/>
          </cell>
          <cell r="C274" t="str">
            <v>6212: Motorräder, Motorroller und Mopeds</v>
          </cell>
          <cell r="F274">
            <v>-1</v>
          </cell>
        </row>
        <row r="275">
          <cell r="A275" t="str">
            <v>a621200</v>
          </cell>
          <cell r="B275" t="str">
            <v/>
          </cell>
          <cell r="C275" t="str">
            <v>6212.00: Motorräder, Motorroller und Mopeds</v>
          </cell>
          <cell r="F275">
            <v>-1</v>
          </cell>
        </row>
        <row r="276">
          <cell r="A276" t="str">
            <v>a6213</v>
          </cell>
          <cell r="B276" t="str">
            <v>mx6213</v>
          </cell>
          <cell r="C276" t="str">
            <v>6213: Fahrräder</v>
          </cell>
          <cell r="F276">
            <v>0</v>
          </cell>
        </row>
        <row r="277">
          <cell r="A277" t="str">
            <v>a621300</v>
          </cell>
          <cell r="B277" t="str">
            <v/>
          </cell>
          <cell r="C277" t="str">
            <v>6213.00: Fahrräder</v>
          </cell>
          <cell r="F277">
            <v>-1</v>
          </cell>
        </row>
        <row r="278">
          <cell r="A278" t="str">
            <v>a6214</v>
          </cell>
          <cell r="B278" t="str">
            <v/>
          </cell>
          <cell r="C278" t="str">
            <v>6214: Zubehör und Ersatzteile für Fahrzeuge</v>
          </cell>
          <cell r="F278">
            <v>-1</v>
          </cell>
        </row>
        <row r="279">
          <cell r="A279" t="str">
            <v>a621401</v>
          </cell>
          <cell r="B279" t="str">
            <v/>
          </cell>
          <cell r="C279" t="str">
            <v>6214.01: Zubehör und Ersatzteile für motorisierte Fahrzeuge</v>
          </cell>
          <cell r="F279">
            <v>-1</v>
          </cell>
        </row>
        <row r="280">
          <cell r="A280" t="str">
            <v>a621402</v>
          </cell>
          <cell r="B280" t="str">
            <v/>
          </cell>
          <cell r="C280" t="str">
            <v>6214.02: Zubehör und Ersatzteile für nicht-motorisierte Fahrzeuge</v>
          </cell>
          <cell r="F280">
            <v>-1</v>
          </cell>
        </row>
        <row r="281">
          <cell r="A281" t="str">
            <v>a6215</v>
          </cell>
          <cell r="B281" t="str">
            <v>m6215a</v>
          </cell>
          <cell r="C281" t="str">
            <v>6215: Treibstoffe und Schmiermittel</v>
          </cell>
          <cell r="F281">
            <v>-1</v>
          </cell>
        </row>
        <row r="282">
          <cell r="A282" t="str">
            <v>a621501</v>
          </cell>
          <cell r="B282" t="str">
            <v>m621501</v>
          </cell>
          <cell r="C282" t="str">
            <v>6215.01: Benzin</v>
          </cell>
          <cell r="F282">
            <v>0</v>
          </cell>
        </row>
        <row r="283">
          <cell r="A283" t="str">
            <v>a621502</v>
          </cell>
          <cell r="B283" t="str">
            <v>m621502</v>
          </cell>
          <cell r="C283" t="str">
            <v>6215.02: Diesel</v>
          </cell>
          <cell r="F283">
            <v>0</v>
          </cell>
        </row>
        <row r="284">
          <cell r="A284" t="str">
            <v>a621503</v>
          </cell>
          <cell r="B284" t="str">
            <v/>
          </cell>
          <cell r="C284" t="str">
            <v>6215.03: Schmiermittel und andere Pflegemittel für Fahrzeuge</v>
          </cell>
          <cell r="F284">
            <v>-1</v>
          </cell>
        </row>
        <row r="285">
          <cell r="A285" t="str">
            <v>a6216</v>
          </cell>
          <cell r="B285" t="str">
            <v/>
          </cell>
          <cell r="C285" t="str">
            <v>6216: Service und Reparaturen an Fahrzeugen</v>
          </cell>
          <cell r="F285">
            <v>-1</v>
          </cell>
        </row>
        <row r="286">
          <cell r="A286" t="str">
            <v>a621600</v>
          </cell>
          <cell r="B286" t="str">
            <v/>
          </cell>
          <cell r="C286" t="str">
            <v>6216.00: Service und Reparaturen an Fahrzeugen</v>
          </cell>
          <cell r="F286">
            <v>-1</v>
          </cell>
        </row>
        <row r="287">
          <cell r="A287" t="str">
            <v>a6217</v>
          </cell>
          <cell r="B287" t="str">
            <v/>
          </cell>
          <cell r="C287" t="str">
            <v>6217: Übrige Dienstleistungen im Bereich Personenfahrzeuge</v>
          </cell>
          <cell r="F287">
            <v>-1</v>
          </cell>
        </row>
        <row r="288">
          <cell r="A288" t="str">
            <v>a621701</v>
          </cell>
          <cell r="B288" t="str">
            <v/>
          </cell>
          <cell r="C288" t="str">
            <v>6217.01: Miete von Garagen und Einstellplätzen</v>
          </cell>
          <cell r="F288">
            <v>-1</v>
          </cell>
        </row>
        <row r="289">
          <cell r="A289" t="str">
            <v>a621702</v>
          </cell>
          <cell r="B289" t="str">
            <v/>
          </cell>
          <cell r="C289" t="str">
            <v>6217.02: Parkieren</v>
          </cell>
          <cell r="F289">
            <v>-1</v>
          </cell>
        </row>
        <row r="290">
          <cell r="A290" t="str">
            <v>a621703</v>
          </cell>
          <cell r="B290" t="str">
            <v/>
          </cell>
          <cell r="C290" t="str">
            <v>6217.03: Leasing von Fahrzeugen</v>
          </cell>
          <cell r="F290">
            <v>-1</v>
          </cell>
        </row>
        <row r="291">
          <cell r="A291" t="str">
            <v>a621704</v>
          </cell>
          <cell r="B291" t="str">
            <v/>
          </cell>
          <cell r="C291" t="str">
            <v>6217.04: Autobahnvignetten Schweiz</v>
          </cell>
          <cell r="F291">
            <v>-1</v>
          </cell>
        </row>
        <row r="292">
          <cell r="A292" t="str">
            <v>a621705</v>
          </cell>
          <cell r="B292" t="str">
            <v/>
          </cell>
          <cell r="C292" t="str">
            <v>6217.05: Übrige Dienstleistungen (Fahrzeugmiete usw.)</v>
          </cell>
          <cell r="F292">
            <v>-1</v>
          </cell>
        </row>
        <row r="293">
          <cell r="A293" t="str">
            <v>a622</v>
          </cell>
          <cell r="B293" t="str">
            <v/>
          </cell>
          <cell r="C293" t="str">
            <v>622: Verkehrsdienstleistungen</v>
          </cell>
          <cell r="F293">
            <v>-1</v>
          </cell>
        </row>
        <row r="294">
          <cell r="A294" t="str">
            <v>a6221</v>
          </cell>
          <cell r="B294" t="str">
            <v/>
          </cell>
          <cell r="C294" t="str">
            <v>6221: Beförderung von Personen auf Schienen</v>
          </cell>
          <cell r="F294">
            <v>-1</v>
          </cell>
        </row>
        <row r="295">
          <cell r="A295" t="str">
            <v>a622101</v>
          </cell>
          <cell r="B295" t="str">
            <v>mx622101</v>
          </cell>
          <cell r="C295" t="str">
            <v>6221.01: Zug, Billette oder Streckenabonnemente</v>
          </cell>
          <cell r="F295">
            <v>0</v>
          </cell>
        </row>
        <row r="296">
          <cell r="A296" t="str">
            <v>a622102</v>
          </cell>
          <cell r="B296" t="str">
            <v>mx622102</v>
          </cell>
          <cell r="C296" t="str">
            <v>6221.02: Tram, Billette oder Streckenabonnemente</v>
          </cell>
          <cell r="F296">
            <v>0</v>
          </cell>
        </row>
        <row r="297">
          <cell r="A297" t="str">
            <v>a6222</v>
          </cell>
          <cell r="B297" t="str">
            <v/>
          </cell>
          <cell r="C297" t="str">
            <v>6222: Beförderung von Personen auf Strassen</v>
          </cell>
          <cell r="F297">
            <v>-1</v>
          </cell>
        </row>
        <row r="298">
          <cell r="A298" t="str">
            <v>a622201</v>
          </cell>
          <cell r="B298" t="str">
            <v>mx622201</v>
          </cell>
          <cell r="C298" t="str">
            <v>6222.01: Bus, Billette oder Streckenabonnemente</v>
          </cell>
          <cell r="F298">
            <v>0</v>
          </cell>
        </row>
        <row r="299">
          <cell r="A299" t="str">
            <v>a622202</v>
          </cell>
          <cell r="B299" t="str">
            <v/>
          </cell>
          <cell r="C299" t="str">
            <v>6222.02: Taxifahrten</v>
          </cell>
          <cell r="F299">
            <v>0</v>
          </cell>
        </row>
        <row r="300">
          <cell r="A300" t="str">
            <v>a6223</v>
          </cell>
          <cell r="B300" t="str">
            <v/>
          </cell>
          <cell r="C300" t="str">
            <v>6223: Beförderung von Personen mit Flugzeugen</v>
          </cell>
          <cell r="F300">
            <v>-1</v>
          </cell>
        </row>
        <row r="301">
          <cell r="A301" t="str">
            <v>a622300</v>
          </cell>
          <cell r="B301" t="str">
            <v/>
          </cell>
          <cell r="C301" t="str">
            <v>6223.00: Flugzeug, Billette</v>
          </cell>
          <cell r="F301">
            <v>0</v>
          </cell>
        </row>
        <row r="302">
          <cell r="A302" t="str">
            <v>a6224</v>
          </cell>
          <cell r="B302" t="str">
            <v/>
          </cell>
          <cell r="C302" t="str">
            <v>6224: Beförderung von Personen auf Wasserwegen</v>
          </cell>
          <cell r="F302">
            <v>0</v>
          </cell>
        </row>
        <row r="303">
          <cell r="A303" t="str">
            <v>a622400</v>
          </cell>
          <cell r="B303" t="str">
            <v/>
          </cell>
          <cell r="C303" t="str">
            <v>6224.00: Schiff, Billette oder Streckenabonnemente</v>
          </cell>
          <cell r="F303">
            <v>-1</v>
          </cell>
        </row>
        <row r="304">
          <cell r="A304" t="str">
            <v>a6225</v>
          </cell>
          <cell r="B304" t="str">
            <v/>
          </cell>
          <cell r="C304" t="str">
            <v>6225: Kombinierte Transportmittel</v>
          </cell>
          <cell r="F304">
            <v>-1</v>
          </cell>
        </row>
        <row r="305">
          <cell r="A305" t="str">
            <v>a622501</v>
          </cell>
          <cell r="B305" t="str">
            <v/>
          </cell>
          <cell r="C305" t="str">
            <v>6225.01: Generalabonnemente und Tageskarten SBB</v>
          </cell>
          <cell r="F305">
            <v>-1</v>
          </cell>
        </row>
        <row r="306">
          <cell r="A306" t="str">
            <v>a622502</v>
          </cell>
          <cell r="B306" t="str">
            <v/>
          </cell>
          <cell r="C306" t="str">
            <v>6225.02: Halbtaxabonnemente SBB</v>
          </cell>
          <cell r="F306">
            <v>-1</v>
          </cell>
        </row>
        <row r="307">
          <cell r="A307" t="str">
            <v>a622503</v>
          </cell>
          <cell r="B307" t="str">
            <v/>
          </cell>
          <cell r="C307" t="str">
            <v>6225.03: Billette für regionalen oder städtischen Verkehrsverbund</v>
          </cell>
          <cell r="F307">
            <v>-1</v>
          </cell>
        </row>
        <row r="308">
          <cell r="A308" t="str">
            <v>a622504</v>
          </cell>
          <cell r="B308" t="str">
            <v/>
          </cell>
          <cell r="C308" t="str">
            <v>6225.04: Abonnemente für regionalen oder städtischen Verkehrsverbund</v>
          </cell>
          <cell r="F308">
            <v>-1</v>
          </cell>
        </row>
        <row r="309">
          <cell r="A309" t="str">
            <v>a6226</v>
          </cell>
          <cell r="B309" t="str">
            <v/>
          </cell>
          <cell r="C309" t="str">
            <v>6226: Weitere Verkehrsdienstleistungen</v>
          </cell>
          <cell r="F309">
            <v>0</v>
          </cell>
        </row>
        <row r="310">
          <cell r="A310" t="str">
            <v>a622600</v>
          </cell>
          <cell r="B310" t="str">
            <v/>
          </cell>
          <cell r="C310" t="str">
            <v>6226.00: Andere Personen- oder Warentransporte ohne Skilift</v>
          </cell>
          <cell r="F310">
            <v>-1</v>
          </cell>
        </row>
        <row r="311">
          <cell r="A311" t="str">
            <v>a63</v>
          </cell>
          <cell r="B311" t="str">
            <v/>
          </cell>
          <cell r="C311" t="str">
            <v>63: Nachrichtenübermittlung</v>
          </cell>
          <cell r="F311">
            <v>-1</v>
          </cell>
        </row>
        <row r="312">
          <cell r="A312" t="str">
            <v>a631</v>
          </cell>
          <cell r="B312" t="str">
            <v/>
          </cell>
          <cell r="C312" t="str">
            <v>631: Posttaxen</v>
          </cell>
          <cell r="F312">
            <v>-1</v>
          </cell>
        </row>
        <row r="313">
          <cell r="A313" t="str">
            <v>a6310</v>
          </cell>
          <cell r="B313" t="str">
            <v/>
          </cell>
          <cell r="C313" t="str">
            <v>6310: Posttaxen</v>
          </cell>
          <cell r="F313">
            <v>-1</v>
          </cell>
        </row>
        <row r="314">
          <cell r="A314" t="str">
            <v>a631000</v>
          </cell>
          <cell r="B314" t="str">
            <v/>
          </cell>
          <cell r="C314" t="str">
            <v>6310.00: Posttaxen</v>
          </cell>
          <cell r="F314">
            <v>0</v>
          </cell>
        </row>
        <row r="315">
          <cell r="A315" t="str">
            <v>a632</v>
          </cell>
          <cell r="B315" t="str">
            <v/>
          </cell>
          <cell r="C315" t="str">
            <v>632: Apparate und Dienstleistungen für Telekommunikation</v>
          </cell>
          <cell r="F315">
            <v>-1</v>
          </cell>
        </row>
        <row r="316">
          <cell r="A316" t="str">
            <v>a6321</v>
          </cell>
          <cell r="B316" t="str">
            <v/>
          </cell>
          <cell r="C316" t="str">
            <v>6321: Kauf und Miete von Telefonapparaten und Faxgeräten</v>
          </cell>
          <cell r="F316">
            <v>-1</v>
          </cell>
        </row>
        <row r="317">
          <cell r="A317" t="str">
            <v>a632100</v>
          </cell>
          <cell r="B317" t="str">
            <v/>
          </cell>
          <cell r="C317" t="str">
            <v>6321.00: Kauf und Miete von Telefonapparaten und Faxgeräten</v>
          </cell>
          <cell r="F317">
            <v>0</v>
          </cell>
        </row>
        <row r="318">
          <cell r="A318" t="str">
            <v>a6322</v>
          </cell>
          <cell r="B318" t="str">
            <v/>
          </cell>
          <cell r="C318" t="str">
            <v>6322: Festnetztelefonie</v>
          </cell>
          <cell r="F318">
            <v>0</v>
          </cell>
        </row>
        <row r="319">
          <cell r="A319" t="str">
            <v>a632201</v>
          </cell>
          <cell r="B319" t="str">
            <v/>
          </cell>
          <cell r="C319" t="str">
            <v>6322.01: Festnetz: Abonnemente und Anschlussgebühren</v>
          </cell>
          <cell r="F319">
            <v>-1</v>
          </cell>
        </row>
        <row r="320">
          <cell r="A320" t="str">
            <v>a632202</v>
          </cell>
          <cell r="B320" t="str">
            <v/>
          </cell>
          <cell r="C320" t="str">
            <v>6322.02: Festnetz: Gesprächsgebühren</v>
          </cell>
          <cell r="F320">
            <v>-1</v>
          </cell>
        </row>
        <row r="321">
          <cell r="A321" t="str">
            <v>a632203</v>
          </cell>
          <cell r="B321" t="str">
            <v/>
          </cell>
          <cell r="C321" t="str">
            <v>6322.03: Festnetz: Gebühren fürs Internet (ohne Internetabo)</v>
          </cell>
          <cell r="F321">
            <v>-1</v>
          </cell>
        </row>
        <row r="322">
          <cell r="A322" t="str">
            <v>a632204</v>
          </cell>
          <cell r="B322" t="str">
            <v/>
          </cell>
          <cell r="C322" t="str">
            <v>6322.04: Festnetz: Pauschalbetrag für Abonnement und Gesprächsgebühren</v>
          </cell>
          <cell r="F322">
            <v>-1</v>
          </cell>
        </row>
        <row r="323">
          <cell r="A323" t="str">
            <v>a6323</v>
          </cell>
          <cell r="B323" t="str">
            <v/>
          </cell>
          <cell r="C323" t="str">
            <v>6323: Mobiltelefonie</v>
          </cell>
          <cell r="F323">
            <v>0</v>
          </cell>
        </row>
        <row r="324">
          <cell r="A324" t="str">
            <v>a632301</v>
          </cell>
          <cell r="B324" t="str">
            <v/>
          </cell>
          <cell r="C324" t="str">
            <v>6323.01: Mobiltelefonie: Abonnemente</v>
          </cell>
          <cell r="F324">
            <v>-1</v>
          </cell>
        </row>
        <row r="325">
          <cell r="A325" t="str">
            <v>a632302</v>
          </cell>
          <cell r="B325" t="str">
            <v/>
          </cell>
          <cell r="C325" t="str">
            <v>6323.02: Mobiltelefonie: Gesprächs- und Internetgebühren</v>
          </cell>
          <cell r="F325">
            <v>-1</v>
          </cell>
        </row>
        <row r="326">
          <cell r="A326" t="str">
            <v>a632303</v>
          </cell>
          <cell r="B326" t="str">
            <v/>
          </cell>
          <cell r="C326" t="str">
            <v>6323.03: Mobiltelefonie: Pauschalbetrag für Abonnement und Gesprächsgebühren</v>
          </cell>
          <cell r="F326">
            <v>-1</v>
          </cell>
        </row>
        <row r="327">
          <cell r="A327" t="str">
            <v>a6324</v>
          </cell>
          <cell r="B327" t="str">
            <v/>
          </cell>
          <cell r="C327" t="str">
            <v>6324: Dienstleistungen des Internetproviders</v>
          </cell>
          <cell r="F327">
            <v>0</v>
          </cell>
        </row>
        <row r="328">
          <cell r="A328" t="str">
            <v>a632401</v>
          </cell>
          <cell r="B328" t="str">
            <v/>
          </cell>
          <cell r="C328" t="str">
            <v>6324.01: Internetprovider: Dienstleistungen durch TV-Kabelnetz</v>
          </cell>
          <cell r="F328">
            <v>-1</v>
          </cell>
        </row>
        <row r="329">
          <cell r="A329" t="str">
            <v>a632402</v>
          </cell>
          <cell r="B329" t="str">
            <v/>
          </cell>
          <cell r="C329" t="str">
            <v>6324.02: Internetprovider: Andere Dienstleistungen</v>
          </cell>
          <cell r="F329">
            <v>-1</v>
          </cell>
        </row>
        <row r="330">
          <cell r="A330" t="str">
            <v>a66</v>
          </cell>
          <cell r="B330" t="str">
            <v/>
          </cell>
          <cell r="C330" t="str">
            <v>66: Unterhaltung, Erholung und Kultur</v>
          </cell>
          <cell r="F330">
            <v>-1</v>
          </cell>
        </row>
        <row r="331">
          <cell r="A331" t="str">
            <v>a661</v>
          </cell>
          <cell r="B331" t="str">
            <v/>
          </cell>
          <cell r="C331" t="str">
            <v>661: Audiovisuelle-, Foto- und EDV-Ausrüstung und Zubehör</v>
          </cell>
          <cell r="F331">
            <v>-1</v>
          </cell>
        </row>
        <row r="332">
          <cell r="A332" t="str">
            <v>a6611</v>
          </cell>
          <cell r="B332" t="str">
            <v/>
          </cell>
          <cell r="C332" t="str">
            <v>6611: Radios, Audio-, Fernseh- und Videogeräte</v>
          </cell>
          <cell r="F332">
            <v>-1</v>
          </cell>
        </row>
        <row r="333">
          <cell r="A333" t="str">
            <v>a661100</v>
          </cell>
          <cell r="B333" t="str">
            <v/>
          </cell>
          <cell r="C333" t="str">
            <v>6611.00: Radios, Audio-, Fernseh- und Videogeräte</v>
          </cell>
          <cell r="F333">
            <v>0</v>
          </cell>
        </row>
        <row r="334">
          <cell r="A334" t="str">
            <v>a6612</v>
          </cell>
          <cell r="B334" t="str">
            <v/>
          </cell>
          <cell r="C334" t="str">
            <v>6612: Foto- und Filmausrüstungen, optische Instrumente</v>
          </cell>
          <cell r="F334">
            <v>-1</v>
          </cell>
        </row>
        <row r="335">
          <cell r="A335" t="str">
            <v>a661200</v>
          </cell>
          <cell r="B335" t="str">
            <v/>
          </cell>
          <cell r="C335" t="str">
            <v>6612.00: Foto- und Filmausrüstungen, optische Instrumente</v>
          </cell>
          <cell r="F335">
            <v>0</v>
          </cell>
        </row>
        <row r="336">
          <cell r="A336" t="str">
            <v>a6613</v>
          </cell>
          <cell r="B336" t="str">
            <v/>
          </cell>
          <cell r="C336" t="str">
            <v>6613: Computer, Büromaschinen und andere Peripheriegeräte</v>
          </cell>
          <cell r="F336">
            <v>-1</v>
          </cell>
        </row>
        <row r="337">
          <cell r="A337" t="str">
            <v>a661301</v>
          </cell>
          <cell r="B337" t="str">
            <v/>
          </cell>
          <cell r="C337" t="str">
            <v>6613.01: Computer</v>
          </cell>
          <cell r="F337">
            <v>-1</v>
          </cell>
        </row>
        <row r="338">
          <cell r="A338" t="str">
            <v>a661302</v>
          </cell>
          <cell r="B338" t="str">
            <v/>
          </cell>
          <cell r="C338" t="str">
            <v>6613.02: Drucker, elektronische Agenden und anderes Informatikzubehör</v>
          </cell>
          <cell r="F338">
            <v>-1</v>
          </cell>
        </row>
        <row r="339">
          <cell r="A339" t="str">
            <v>a6614</v>
          </cell>
          <cell r="B339" t="str">
            <v/>
          </cell>
          <cell r="C339" t="str">
            <v>6614: Tonträger, Datenträger, Videokassetten und Filme</v>
          </cell>
          <cell r="F339">
            <v>0</v>
          </cell>
        </row>
        <row r="340">
          <cell r="A340" t="str">
            <v>a661401</v>
          </cell>
          <cell r="B340" t="str">
            <v/>
          </cell>
          <cell r="C340" t="str">
            <v>6614.01: Musiktonträger, unbespielt oder bespielt</v>
          </cell>
          <cell r="F340">
            <v>-1</v>
          </cell>
        </row>
        <row r="341">
          <cell r="A341" t="str">
            <v>a661402</v>
          </cell>
          <cell r="B341" t="str">
            <v/>
          </cell>
          <cell r="C341" t="str">
            <v>6614.02: DVD und VHS, unbespielt oder bespielt</v>
          </cell>
          <cell r="F341">
            <v>-1</v>
          </cell>
        </row>
        <row r="342">
          <cell r="A342" t="str">
            <v>a661403</v>
          </cell>
          <cell r="B342" t="str">
            <v/>
          </cell>
          <cell r="C342" t="str">
            <v>6614.03: Multimediadatenträger, unbespielt oder bespielt</v>
          </cell>
          <cell r="F342">
            <v>-1</v>
          </cell>
        </row>
        <row r="343">
          <cell r="A343" t="str">
            <v>a662</v>
          </cell>
          <cell r="B343" t="str">
            <v/>
          </cell>
          <cell r="C343" t="str">
            <v>662: Weitere Ausstattung und Artikel für Unterhaltungszwecke</v>
          </cell>
          <cell r="F343">
            <v>-1</v>
          </cell>
        </row>
        <row r="344">
          <cell r="A344" t="str">
            <v>a6621</v>
          </cell>
          <cell r="B344" t="str">
            <v/>
          </cell>
          <cell r="C344" t="str">
            <v>6621: Dauerhafte Güter für Freizeit und Sport</v>
          </cell>
          <cell r="F344">
            <v>0</v>
          </cell>
        </row>
        <row r="345">
          <cell r="A345" t="str">
            <v>a662100</v>
          </cell>
          <cell r="B345" t="str">
            <v/>
          </cell>
          <cell r="C345" t="str">
            <v>6621.00: Dauerhafte Güter für Freizeit und Sport</v>
          </cell>
          <cell r="F345">
            <v>-1</v>
          </cell>
        </row>
        <row r="346">
          <cell r="A346" t="str">
            <v>a6622</v>
          </cell>
          <cell r="B346" t="str">
            <v/>
          </cell>
          <cell r="C346" t="str">
            <v>6622: Spielzeug, Gesellschaftsspiele und Zeitvertreib</v>
          </cell>
          <cell r="F346">
            <v>0</v>
          </cell>
        </row>
        <row r="347">
          <cell r="A347" t="str">
            <v>a662201</v>
          </cell>
          <cell r="B347" t="str">
            <v/>
          </cell>
          <cell r="C347" t="str">
            <v>6622.01: Spielzeuge</v>
          </cell>
          <cell r="F347">
            <v>-1</v>
          </cell>
        </row>
        <row r="348">
          <cell r="A348" t="str">
            <v>a662202</v>
          </cell>
          <cell r="B348" t="str">
            <v/>
          </cell>
          <cell r="C348" t="str">
            <v>6622.02: Gesellschaftsspiele</v>
          </cell>
          <cell r="F348">
            <v>-1</v>
          </cell>
        </row>
        <row r="349">
          <cell r="A349" t="str">
            <v>a662203</v>
          </cell>
          <cell r="B349" t="str">
            <v/>
          </cell>
          <cell r="C349" t="str">
            <v>6622.03: Elektronische oder elektrische Spiele</v>
          </cell>
          <cell r="F349">
            <v>-1</v>
          </cell>
        </row>
        <row r="350">
          <cell r="A350" t="str">
            <v>a662204</v>
          </cell>
          <cell r="B350" t="str">
            <v/>
          </cell>
          <cell r="C350" t="str">
            <v>6622.04: Sammlungen und sonstige Waren für Unterhaltungszwecke</v>
          </cell>
          <cell r="F350">
            <v>-1</v>
          </cell>
        </row>
        <row r="351">
          <cell r="A351" t="str">
            <v>a6623</v>
          </cell>
          <cell r="B351" t="str">
            <v/>
          </cell>
          <cell r="C351" t="str">
            <v>6623: Sport- und Campingartikel sowie Zubehör</v>
          </cell>
          <cell r="F351">
            <v>0</v>
          </cell>
        </row>
        <row r="352">
          <cell r="A352" t="str">
            <v>a662301</v>
          </cell>
          <cell r="B352" t="str">
            <v/>
          </cell>
          <cell r="C352" t="str">
            <v>6623.01: Wintersportartikel</v>
          </cell>
          <cell r="F352">
            <v>-1</v>
          </cell>
        </row>
        <row r="353">
          <cell r="A353" t="str">
            <v>a662302</v>
          </cell>
          <cell r="B353" t="str">
            <v/>
          </cell>
          <cell r="C353" t="str">
            <v>6623.02: Andere Sportartikel</v>
          </cell>
          <cell r="F353">
            <v>-1</v>
          </cell>
        </row>
        <row r="354">
          <cell r="A354" t="str">
            <v>a662303</v>
          </cell>
          <cell r="B354" t="str">
            <v/>
          </cell>
          <cell r="C354" t="str">
            <v>6623.03: Camping- und nichtsportliche Freizeitartikel</v>
          </cell>
          <cell r="F354">
            <v>-1</v>
          </cell>
        </row>
        <row r="355">
          <cell r="A355" t="str">
            <v>a6624</v>
          </cell>
          <cell r="B355" t="str">
            <v/>
          </cell>
          <cell r="C355" t="str">
            <v>6624: Pflanzen und nicht dauerhafte Güter für die Gartenpflege</v>
          </cell>
          <cell r="F355">
            <v>-1</v>
          </cell>
        </row>
        <row r="356">
          <cell r="A356" t="str">
            <v>a662400</v>
          </cell>
          <cell r="B356" t="str">
            <v/>
          </cell>
          <cell r="C356" t="str">
            <v>6624.00: Pflanzen und nicht dauerhafte Güter für die Gartenpflege</v>
          </cell>
          <cell r="F356">
            <v>-1</v>
          </cell>
        </row>
        <row r="357">
          <cell r="A357" t="str">
            <v>a6625</v>
          </cell>
          <cell r="B357" t="str">
            <v/>
          </cell>
          <cell r="C357" t="str">
            <v>6625: Haustiere und Produkte für deren Haltung</v>
          </cell>
          <cell r="F357">
            <v>-1</v>
          </cell>
        </row>
        <row r="358">
          <cell r="A358" t="str">
            <v>a662501</v>
          </cell>
          <cell r="B358" t="str">
            <v/>
          </cell>
          <cell r="C358" t="str">
            <v>6625.01: Haustiere und Produkte für deren Haltung</v>
          </cell>
          <cell r="F358">
            <v>0</v>
          </cell>
        </row>
        <row r="359">
          <cell r="A359" t="str">
            <v>a662502</v>
          </cell>
          <cell r="B359" t="str">
            <v/>
          </cell>
          <cell r="C359" t="str">
            <v>6625.02: Tierarztleistungen und übrige Dienstleistungen für Haustiere</v>
          </cell>
          <cell r="F359">
            <v>0</v>
          </cell>
        </row>
        <row r="360">
          <cell r="A360" t="str">
            <v>a663</v>
          </cell>
          <cell r="B360" t="str">
            <v/>
          </cell>
          <cell r="C360" t="str">
            <v>663: Dienstleistungen für Sport, Erholung und Kultur</v>
          </cell>
          <cell r="F360">
            <v>-1</v>
          </cell>
        </row>
        <row r="361">
          <cell r="A361" t="str">
            <v>a6631</v>
          </cell>
          <cell r="B361" t="str">
            <v/>
          </cell>
          <cell r="C361" t="str">
            <v>6631: Dienstleistungen für Sport und Erholung</v>
          </cell>
          <cell r="F361">
            <v>-1</v>
          </cell>
        </row>
        <row r="362">
          <cell r="A362" t="str">
            <v>a663101</v>
          </cell>
          <cell r="B362" t="str">
            <v/>
          </cell>
          <cell r="C362" t="str">
            <v>6631.01: Eintritte für Sportveranstaltungen</v>
          </cell>
          <cell r="F362">
            <v>0</v>
          </cell>
        </row>
        <row r="363">
          <cell r="A363" t="str">
            <v>a663102</v>
          </cell>
          <cell r="B363" t="str">
            <v/>
          </cell>
          <cell r="C363" t="str">
            <v>6631.02: Dienstleistungen von Sport- und Freizeitanlagen, ohne Skilifte</v>
          </cell>
          <cell r="F363">
            <v>0</v>
          </cell>
        </row>
        <row r="364">
          <cell r="A364" t="str">
            <v>a663103</v>
          </cell>
          <cell r="B364" t="str">
            <v/>
          </cell>
          <cell r="C364" t="str">
            <v>6631.03: Billette und Abonnemente für Seilbahnen, inklusiv Skilifte</v>
          </cell>
          <cell r="F364">
            <v>0</v>
          </cell>
        </row>
        <row r="365">
          <cell r="A365" t="str">
            <v>a663104</v>
          </cell>
          <cell r="B365" t="str">
            <v/>
          </cell>
          <cell r="C365" t="str">
            <v>6631.04: Miete von Sport- und Freizeitartikeln</v>
          </cell>
          <cell r="F365">
            <v>0</v>
          </cell>
        </row>
        <row r="366">
          <cell r="A366" t="str">
            <v>a663105</v>
          </cell>
          <cell r="B366" t="str">
            <v/>
          </cell>
          <cell r="C366" t="str">
            <v>6631.05: Sport- und Bastelkurse</v>
          </cell>
          <cell r="F366">
            <v>0</v>
          </cell>
        </row>
        <row r="367">
          <cell r="A367" t="str">
            <v>a663106</v>
          </cell>
          <cell r="B367" t="str">
            <v/>
          </cell>
          <cell r="C367" t="str">
            <v>6631.06: Musik- und Tanzkurse</v>
          </cell>
          <cell r="F367">
            <v>0</v>
          </cell>
        </row>
        <row r="368">
          <cell r="A368" t="str">
            <v>a663107</v>
          </cell>
          <cell r="B368" t="str">
            <v/>
          </cell>
          <cell r="C368" t="str">
            <v>6631.07: Beiträge an Sportclubs oder -vereine</v>
          </cell>
          <cell r="F368">
            <v>0</v>
          </cell>
        </row>
        <row r="369">
          <cell r="A369" t="str">
            <v>a663108</v>
          </cell>
          <cell r="B369" t="str">
            <v/>
          </cell>
          <cell r="C369" t="str">
            <v>6631.08: Beiträge an Freizeitvereine</v>
          </cell>
          <cell r="F369">
            <v>0</v>
          </cell>
        </row>
        <row r="370">
          <cell r="A370" t="str">
            <v>a663109</v>
          </cell>
          <cell r="B370" t="str">
            <v/>
          </cell>
          <cell r="C370" t="str">
            <v>6631.09: Andere Kurse im Freizeitbereich</v>
          </cell>
          <cell r="F370">
            <v>0</v>
          </cell>
        </row>
        <row r="371">
          <cell r="A371" t="str">
            <v>a6632</v>
          </cell>
          <cell r="B371" t="str">
            <v/>
          </cell>
          <cell r="C371" t="str">
            <v>6632: Kulturelle Dienstleistungen</v>
          </cell>
          <cell r="F371">
            <v>-1</v>
          </cell>
        </row>
        <row r="372">
          <cell r="A372" t="str">
            <v>a663201</v>
          </cell>
          <cell r="B372" t="str">
            <v/>
          </cell>
          <cell r="C372" t="str">
            <v>6632.01: Theater und Konzerte</v>
          </cell>
          <cell r="F372">
            <v>0</v>
          </cell>
        </row>
        <row r="373">
          <cell r="A373" t="str">
            <v>a663202</v>
          </cell>
          <cell r="B373" t="str">
            <v/>
          </cell>
          <cell r="C373" t="str">
            <v>6632.02: Kino</v>
          </cell>
          <cell r="F373">
            <v>0</v>
          </cell>
        </row>
        <row r="374">
          <cell r="A374" t="str">
            <v>a663203</v>
          </cell>
          <cell r="B374" t="str">
            <v/>
          </cell>
          <cell r="C374" t="str">
            <v>6632.03: Museen, Ausstellungen, Bibliotheken, zoologische Gärten u.ä.</v>
          </cell>
          <cell r="F374">
            <v>0</v>
          </cell>
        </row>
        <row r="375">
          <cell r="A375" t="str">
            <v>a663204</v>
          </cell>
          <cell r="B375" t="str">
            <v/>
          </cell>
          <cell r="C375" t="str">
            <v>6632.04: Radio- und Fernsehkonzession</v>
          </cell>
          <cell r="F375">
            <v>0</v>
          </cell>
        </row>
        <row r="376">
          <cell r="A376" t="str">
            <v>a663205</v>
          </cell>
          <cell r="B376" t="str">
            <v/>
          </cell>
          <cell r="C376" t="str">
            <v>6632.05: Abonnemente für Privatfernsehen</v>
          </cell>
          <cell r="F376">
            <v>0</v>
          </cell>
        </row>
        <row r="377">
          <cell r="A377" t="str">
            <v>a663206</v>
          </cell>
          <cell r="B377" t="str">
            <v/>
          </cell>
          <cell r="C377" t="str">
            <v>6632.06: Abonnemente für Kabelfernsehen</v>
          </cell>
          <cell r="F377">
            <v>0</v>
          </cell>
        </row>
        <row r="378">
          <cell r="A378" t="str">
            <v>a663207</v>
          </cell>
          <cell r="B378" t="str">
            <v/>
          </cell>
          <cell r="C378" t="str">
            <v>6632.07: Miete von Geräten und von DVDs und CDs</v>
          </cell>
          <cell r="F378">
            <v>0</v>
          </cell>
        </row>
        <row r="379">
          <cell r="A379" t="str">
            <v>a663208</v>
          </cell>
          <cell r="B379" t="str">
            <v/>
          </cell>
          <cell r="C379" t="str">
            <v>6632.08: Beiträge an kulturelle Vereinigungen</v>
          </cell>
          <cell r="F379">
            <v>0</v>
          </cell>
        </row>
        <row r="380">
          <cell r="A380" t="str">
            <v>a663209</v>
          </cell>
          <cell r="B380" t="str">
            <v/>
          </cell>
          <cell r="C380" t="str">
            <v>6632.09: Sonstige Dienstleistungen im Unterhaltungs- und Kulturbereich</v>
          </cell>
          <cell r="F380">
            <v>0</v>
          </cell>
        </row>
        <row r="381">
          <cell r="A381" t="str">
            <v>a6633</v>
          </cell>
          <cell r="B381" t="str">
            <v/>
          </cell>
          <cell r="C381" t="str">
            <v>6633: Spieleinsätze</v>
          </cell>
          <cell r="F381">
            <v>0</v>
          </cell>
        </row>
        <row r="382">
          <cell r="A382" t="str">
            <v>a663300</v>
          </cell>
          <cell r="B382" t="str">
            <v/>
          </cell>
          <cell r="C382" t="str">
            <v>6633.00: Spieleinsätze (Lotto und andere Spiele)</v>
          </cell>
          <cell r="F382">
            <v>-1</v>
          </cell>
        </row>
        <row r="383">
          <cell r="A383" t="str">
            <v>a664</v>
          </cell>
          <cell r="B383" t="str">
            <v/>
          </cell>
          <cell r="C383" t="str">
            <v>664: Bücher, Presseerzeugnisse und Papeteriewaren</v>
          </cell>
          <cell r="F383">
            <v>-1</v>
          </cell>
        </row>
        <row r="384">
          <cell r="A384" t="str">
            <v>a6641</v>
          </cell>
          <cell r="B384" t="str">
            <v/>
          </cell>
          <cell r="C384" t="str">
            <v>6641: Bücher und Broschüren</v>
          </cell>
          <cell r="F384">
            <v>0</v>
          </cell>
        </row>
        <row r="385">
          <cell r="A385" t="str">
            <v>a664100</v>
          </cell>
          <cell r="B385" t="str">
            <v/>
          </cell>
          <cell r="C385" t="str">
            <v>6641.00: Bücher und Broschüren</v>
          </cell>
          <cell r="F385">
            <v>-1</v>
          </cell>
        </row>
        <row r="386">
          <cell r="A386" t="str">
            <v>a6642</v>
          </cell>
          <cell r="B386" t="str">
            <v/>
          </cell>
          <cell r="C386" t="str">
            <v>6642: Zeitungen und Zeitschriften</v>
          </cell>
          <cell r="F386">
            <v>0</v>
          </cell>
        </row>
        <row r="387">
          <cell r="A387" t="str">
            <v>a664201</v>
          </cell>
          <cell r="B387" t="str">
            <v/>
          </cell>
          <cell r="C387" t="str">
            <v>6642.01: Zeitungen und Zeitschriften, Einzelausgaben</v>
          </cell>
          <cell r="F387">
            <v>-1</v>
          </cell>
        </row>
        <row r="388">
          <cell r="A388" t="str">
            <v>a664202</v>
          </cell>
          <cell r="B388" t="str">
            <v/>
          </cell>
          <cell r="C388" t="str">
            <v>6642.02: Zeitungen und Zeitschriften, Abonnemente</v>
          </cell>
          <cell r="F388">
            <v>-1</v>
          </cell>
        </row>
        <row r="389">
          <cell r="A389" t="str">
            <v>a6643</v>
          </cell>
          <cell r="B389" t="str">
            <v/>
          </cell>
          <cell r="C389" t="str">
            <v>6643: Übrige Druckerzeugnisse</v>
          </cell>
          <cell r="F389">
            <v>-1</v>
          </cell>
        </row>
        <row r="390">
          <cell r="A390" t="str">
            <v>a664301</v>
          </cell>
          <cell r="B390" t="str">
            <v/>
          </cell>
          <cell r="C390" t="str">
            <v>6643.01: Übrige Druckerzeugnisse</v>
          </cell>
          <cell r="F390">
            <v>0</v>
          </cell>
        </row>
        <row r="391">
          <cell r="A391" t="str">
            <v>a664302</v>
          </cell>
          <cell r="B391" t="str">
            <v/>
          </cell>
          <cell r="C391" t="str">
            <v>6643.02: Schreib- und Zeichenmaterial</v>
          </cell>
          <cell r="F391">
            <v>0</v>
          </cell>
        </row>
        <row r="392">
          <cell r="A392" t="str">
            <v>a665</v>
          </cell>
          <cell r="B392" t="str">
            <v/>
          </cell>
          <cell r="C392" t="str">
            <v>665: Pauschalreisen</v>
          </cell>
          <cell r="F392">
            <v>-1</v>
          </cell>
        </row>
        <row r="393">
          <cell r="A393" t="str">
            <v>a6650</v>
          </cell>
          <cell r="B393" t="str">
            <v/>
          </cell>
          <cell r="C393" t="str">
            <v>6650: Pauschalreisen</v>
          </cell>
          <cell r="F393">
            <v>-1</v>
          </cell>
        </row>
        <row r="394">
          <cell r="A394" t="str">
            <v>a665000</v>
          </cell>
          <cell r="B394" t="str">
            <v/>
          </cell>
          <cell r="C394" t="str">
            <v>6650.00: Pauschalreisen</v>
          </cell>
          <cell r="F394">
            <v>0</v>
          </cell>
        </row>
        <row r="395">
          <cell r="A395" t="str">
            <v>a67</v>
          </cell>
          <cell r="B395" t="str">
            <v/>
          </cell>
          <cell r="C395" t="str">
            <v>67: Schul- und Ausbildungsgebühren</v>
          </cell>
          <cell r="F395">
            <v>0</v>
          </cell>
        </row>
        <row r="396">
          <cell r="A396" t="str">
            <v>a670</v>
          </cell>
          <cell r="B396" t="str">
            <v/>
          </cell>
          <cell r="C396" t="str">
            <v>670: Schul- und Ausbildungsgebühren</v>
          </cell>
          <cell r="F396">
            <v>-1</v>
          </cell>
        </row>
        <row r="397">
          <cell r="A397" t="str">
            <v>a6700</v>
          </cell>
          <cell r="B397" t="str">
            <v/>
          </cell>
          <cell r="C397" t="str">
            <v>6700: Schul- und Ausbildungsgebühren</v>
          </cell>
          <cell r="F397">
            <v>-1</v>
          </cell>
        </row>
        <row r="398">
          <cell r="A398" t="str">
            <v>a670001</v>
          </cell>
          <cell r="B398" t="str">
            <v/>
          </cell>
          <cell r="C398" t="str">
            <v>6700.01: Kindergarten, Primarschule, Real- und Sekundarschule (bis 9. Schuljahr)</v>
          </cell>
          <cell r="F398">
            <v>-1</v>
          </cell>
        </row>
        <row r="399">
          <cell r="A399" t="str">
            <v>a670002</v>
          </cell>
          <cell r="B399" t="str">
            <v/>
          </cell>
          <cell r="C399" t="str">
            <v>6700.02: Gymnasium, Berufsmatur, Berufs- und Wirtschaftsschulen, höhere Berufsbildung</v>
          </cell>
          <cell r="F399">
            <v>-1</v>
          </cell>
        </row>
        <row r="400">
          <cell r="A400" t="str">
            <v>a670003</v>
          </cell>
          <cell r="B400" t="str">
            <v/>
          </cell>
          <cell r="C400" t="str">
            <v>6700.03: Fachhochschule, Universität, ETH</v>
          </cell>
          <cell r="F400">
            <v>-1</v>
          </cell>
        </row>
        <row r="401">
          <cell r="A401" t="str">
            <v>a670004</v>
          </cell>
          <cell r="B401" t="str">
            <v/>
          </cell>
          <cell r="C401" t="str">
            <v>6700.04: Fortbildungskurse</v>
          </cell>
          <cell r="F401">
            <v>-1</v>
          </cell>
        </row>
        <row r="402">
          <cell r="A402" t="str">
            <v>a68</v>
          </cell>
          <cell r="B402" t="str">
            <v/>
          </cell>
          <cell r="C402" t="str">
            <v>68: Andere Waren und Dienstleistungen</v>
          </cell>
          <cell r="F402">
            <v>-1</v>
          </cell>
        </row>
        <row r="403">
          <cell r="A403" t="str">
            <v>a681</v>
          </cell>
          <cell r="B403" t="str">
            <v/>
          </cell>
          <cell r="C403" t="str">
            <v>681: Körperpflege</v>
          </cell>
          <cell r="F403">
            <v>-1</v>
          </cell>
        </row>
        <row r="404">
          <cell r="A404" t="str">
            <v>a6811</v>
          </cell>
          <cell r="B404" t="str">
            <v/>
          </cell>
          <cell r="C404" t="str">
            <v>6811: Apparate und Artikel für die Körperpflege</v>
          </cell>
          <cell r="F404">
            <v>-1</v>
          </cell>
        </row>
        <row r="405">
          <cell r="A405" t="str">
            <v>a681101</v>
          </cell>
          <cell r="B405" t="str">
            <v/>
          </cell>
          <cell r="C405" t="str">
            <v>6811.01: Elektrische Apparate für die Körperpflege</v>
          </cell>
          <cell r="F405">
            <v>0</v>
          </cell>
        </row>
        <row r="406">
          <cell r="A406" t="str">
            <v>a681102</v>
          </cell>
          <cell r="B406" t="str">
            <v/>
          </cell>
          <cell r="C406" t="str">
            <v>6811.02: Nichtelektrische Apparate für die Körperpflege</v>
          </cell>
          <cell r="F406">
            <v>0</v>
          </cell>
        </row>
        <row r="407">
          <cell r="A407" t="str">
            <v>a681103</v>
          </cell>
          <cell r="B407" t="str">
            <v/>
          </cell>
          <cell r="C407" t="str">
            <v>6811.03: Nichtdauerhafte Artikel aus Watte und Papier für Körperpflege</v>
          </cell>
          <cell r="F407">
            <v>0</v>
          </cell>
        </row>
        <row r="408">
          <cell r="A408" t="str">
            <v>a681104</v>
          </cell>
          <cell r="B408" t="str">
            <v/>
          </cell>
          <cell r="C408" t="str">
            <v>6811.04: Körperseife und Badezusatz</v>
          </cell>
          <cell r="F408">
            <v>0</v>
          </cell>
        </row>
        <row r="409">
          <cell r="A409" t="str">
            <v>a681105</v>
          </cell>
          <cell r="B409" t="str">
            <v/>
          </cell>
          <cell r="C409" t="str">
            <v>6811.05: Haarpflegemittel</v>
          </cell>
          <cell r="F409">
            <v>0</v>
          </cell>
        </row>
        <row r="410">
          <cell r="A410" t="str">
            <v>a681106</v>
          </cell>
          <cell r="B410" t="str">
            <v/>
          </cell>
          <cell r="C410" t="str">
            <v>6811.06: Zahnpflegemittel</v>
          </cell>
          <cell r="F410">
            <v>0</v>
          </cell>
        </row>
        <row r="411">
          <cell r="A411" t="str">
            <v>a681107</v>
          </cell>
          <cell r="B411" t="str">
            <v/>
          </cell>
          <cell r="C411" t="str">
            <v>6811.07: Sonstige Körperpflege- und Kosmetikprodukte</v>
          </cell>
          <cell r="F411">
            <v>0</v>
          </cell>
        </row>
        <row r="412">
          <cell r="A412" t="str">
            <v>a6812</v>
          </cell>
          <cell r="B412" t="str">
            <v/>
          </cell>
          <cell r="C412" t="str">
            <v>6812: Coiffeur und Körperpflege</v>
          </cell>
          <cell r="F412">
            <v>-1</v>
          </cell>
        </row>
        <row r="413">
          <cell r="A413" t="str">
            <v>a681200</v>
          </cell>
          <cell r="B413" t="str">
            <v/>
          </cell>
          <cell r="C413" t="str">
            <v>6812.00: Coiffeur und Körperpflege</v>
          </cell>
          <cell r="F413">
            <v>0</v>
          </cell>
        </row>
        <row r="414">
          <cell r="A414" t="str">
            <v>a682</v>
          </cell>
          <cell r="B414" t="str">
            <v/>
          </cell>
          <cell r="C414" t="str">
            <v>682: Persönliche Ausstattung</v>
          </cell>
          <cell r="F414">
            <v>-1</v>
          </cell>
        </row>
        <row r="415">
          <cell r="A415" t="str">
            <v>a6820</v>
          </cell>
          <cell r="B415" t="str">
            <v/>
          </cell>
          <cell r="C415" t="str">
            <v>6820: Persönliche Ausstattung</v>
          </cell>
          <cell r="F415">
            <v>-1</v>
          </cell>
        </row>
        <row r="416">
          <cell r="A416" t="str">
            <v>a682001</v>
          </cell>
          <cell r="B416" t="str">
            <v/>
          </cell>
          <cell r="C416" t="str">
            <v>6820.01: Schmuck und Uhren</v>
          </cell>
          <cell r="F416">
            <v>0</v>
          </cell>
        </row>
        <row r="417">
          <cell r="A417" t="str">
            <v>a682002</v>
          </cell>
          <cell r="B417" t="str">
            <v/>
          </cell>
          <cell r="C417" t="str">
            <v>6820.02: Reise-, Leder- und Babyartikel</v>
          </cell>
          <cell r="F417">
            <v>0</v>
          </cell>
        </row>
        <row r="418">
          <cell r="A418" t="str">
            <v>a682003</v>
          </cell>
          <cell r="B418" t="str">
            <v/>
          </cell>
          <cell r="C418" t="str">
            <v>6820.03: Übrige persönliche Ausstattung</v>
          </cell>
          <cell r="F418">
            <v>0</v>
          </cell>
        </row>
        <row r="419">
          <cell r="A419" t="str">
            <v>a683</v>
          </cell>
          <cell r="B419" t="str">
            <v/>
          </cell>
          <cell r="C419" t="str">
            <v>683: Soziale, finanzielle und andere Dienstleistungen</v>
          </cell>
          <cell r="F419">
            <v>-1</v>
          </cell>
        </row>
        <row r="420">
          <cell r="A420" t="str">
            <v>a6831</v>
          </cell>
          <cell r="B420" t="str">
            <v/>
          </cell>
          <cell r="C420" t="str">
            <v>6831: Soziale Dienstleistungen</v>
          </cell>
          <cell r="F420">
            <v>0</v>
          </cell>
        </row>
        <row r="421">
          <cell r="A421" t="str">
            <v>a683100</v>
          </cell>
          <cell r="B421" t="str">
            <v/>
          </cell>
          <cell r="C421" t="str">
            <v>6831.00: Krippen, Spielgruppen und andere soziale Dienstleistungen</v>
          </cell>
          <cell r="F421">
            <v>-1</v>
          </cell>
        </row>
        <row r="422">
          <cell r="A422" t="str">
            <v>a6832</v>
          </cell>
          <cell r="B422" t="str">
            <v/>
          </cell>
          <cell r="C422" t="str">
            <v>6832: Finanzielle Dienstleistungen</v>
          </cell>
          <cell r="F422">
            <v>0</v>
          </cell>
        </row>
        <row r="423">
          <cell r="A423" t="str">
            <v>a683200</v>
          </cell>
          <cell r="B423" t="str">
            <v/>
          </cell>
          <cell r="C423" t="str">
            <v>6832.00: Finanzielle Dienstleistungen</v>
          </cell>
          <cell r="F423">
            <v>-1</v>
          </cell>
        </row>
        <row r="424">
          <cell r="A424" t="str">
            <v>a6833</v>
          </cell>
          <cell r="B424" t="str">
            <v/>
          </cell>
          <cell r="C424" t="str">
            <v>6833: Beiträge an Organisationen und Vereine</v>
          </cell>
          <cell r="F424">
            <v>0</v>
          </cell>
        </row>
        <row r="425">
          <cell r="A425" t="str">
            <v>a683301</v>
          </cell>
          <cell r="B425" t="str">
            <v/>
          </cell>
          <cell r="C425" t="str">
            <v>6833.01: Beiträge an politische Parteien, Vereinigungen oder Bewegungen</v>
          </cell>
          <cell r="F425">
            <v>-1</v>
          </cell>
        </row>
        <row r="426">
          <cell r="A426" t="str">
            <v>a683302</v>
          </cell>
          <cell r="B426" t="str">
            <v/>
          </cell>
          <cell r="C426" t="str">
            <v>6833.02: Beiträge an Gewerkschaften oder Berufsverbände</v>
          </cell>
          <cell r="F426">
            <v>-1</v>
          </cell>
        </row>
        <row r="427">
          <cell r="A427" t="str">
            <v>a683303</v>
          </cell>
          <cell r="B427" t="str">
            <v/>
          </cell>
          <cell r="C427" t="str">
            <v>6833.03: Beiträge an religiöse Vereinigungen</v>
          </cell>
          <cell r="F427">
            <v>-1</v>
          </cell>
        </row>
        <row r="428">
          <cell r="A428" t="str">
            <v>a683304</v>
          </cell>
          <cell r="B428" t="str">
            <v/>
          </cell>
          <cell r="C428" t="str">
            <v>6833.04: Beiträge an Umweltschutzorganisationen</v>
          </cell>
          <cell r="F428">
            <v>-1</v>
          </cell>
        </row>
        <row r="429">
          <cell r="A429" t="str">
            <v>a683305</v>
          </cell>
          <cell r="B429" t="str">
            <v/>
          </cell>
          <cell r="C429" t="str">
            <v>6833.05: Beiträge an andere Vereine</v>
          </cell>
          <cell r="F429">
            <v>-1</v>
          </cell>
        </row>
        <row r="430">
          <cell r="A430" t="str">
            <v>a6834</v>
          </cell>
          <cell r="B430" t="str">
            <v/>
          </cell>
          <cell r="C430" t="str">
            <v>6834: Andere Dienstleistungen sowie Verluste aus Vermietung</v>
          </cell>
          <cell r="F430">
            <v>0</v>
          </cell>
        </row>
        <row r="431">
          <cell r="A431" t="str">
            <v>a683400</v>
          </cell>
          <cell r="B431" t="str">
            <v/>
          </cell>
          <cell r="C431" t="str">
            <v>6834.00: Andere Diensteistungen sowie Verluste aus Vermietung</v>
          </cell>
          <cell r="F431">
            <v>-1</v>
          </cell>
        </row>
        <row r="432">
          <cell r="A432" t="str">
            <v>a30</v>
          </cell>
          <cell r="B432" t="str">
            <v/>
          </cell>
          <cell r="C432" t="str">
            <v>30: Obligatorische Transferausgaben</v>
          </cell>
          <cell r="F432">
            <v>-1</v>
          </cell>
        </row>
        <row r="433">
          <cell r="A433" t="str">
            <v>a31</v>
          </cell>
          <cell r="B433" t="str">
            <v/>
          </cell>
          <cell r="C433" t="str">
            <v>31: Sozialversicherungsbeiträge</v>
          </cell>
          <cell r="F433">
            <v>-1</v>
          </cell>
        </row>
        <row r="434">
          <cell r="A434" t="str">
            <v>a310</v>
          </cell>
          <cell r="B434" t="str">
            <v/>
          </cell>
          <cell r="C434" t="str">
            <v>310: Sozialversicherungsbeiträge</v>
          </cell>
          <cell r="F434">
            <v>-1</v>
          </cell>
        </row>
        <row r="435">
          <cell r="A435" t="str">
            <v>a3100</v>
          </cell>
          <cell r="B435" t="str">
            <v/>
          </cell>
          <cell r="C435" t="str">
            <v>3100: Sozialversicherungsbeiträge</v>
          </cell>
          <cell r="F435">
            <v>-1</v>
          </cell>
        </row>
        <row r="436">
          <cell r="A436" t="str">
            <v>a310001</v>
          </cell>
          <cell r="B436" t="str">
            <v/>
          </cell>
          <cell r="C436" t="str">
            <v>3100.01: AHV, IV und EO: Beiträge</v>
          </cell>
          <cell r="F436">
            <v>-1</v>
          </cell>
        </row>
        <row r="437">
          <cell r="A437" t="str">
            <v>a310002</v>
          </cell>
          <cell r="B437" t="str">
            <v/>
          </cell>
          <cell r="C437" t="str">
            <v>3100.02: Arbeitslosenversicherungsbeiträge (ALV)</v>
          </cell>
          <cell r="F437">
            <v>-1</v>
          </cell>
        </row>
        <row r="438">
          <cell r="A438" t="str">
            <v>a310003</v>
          </cell>
          <cell r="B438" t="str">
            <v/>
          </cell>
          <cell r="C438" t="str">
            <v>3100.03: Nichtberufsunfallversicherungsbeiträge (NBU)</v>
          </cell>
          <cell r="F438">
            <v>-1</v>
          </cell>
        </row>
        <row r="439">
          <cell r="A439" t="str">
            <v>a310004</v>
          </cell>
          <cell r="B439" t="str">
            <v/>
          </cell>
          <cell r="C439" t="str">
            <v>3100.04: Pensionskassenbeiträge (BVG)</v>
          </cell>
          <cell r="F439">
            <v>-1</v>
          </cell>
        </row>
        <row r="440">
          <cell r="A440" t="str">
            <v>a310005</v>
          </cell>
          <cell r="B440" t="str">
            <v/>
          </cell>
          <cell r="C440" t="str">
            <v>3100.05: Andere Sozialversicherungsbeiträge</v>
          </cell>
          <cell r="F440">
            <v>-1</v>
          </cell>
        </row>
        <row r="441">
          <cell r="A441" t="str">
            <v>a32</v>
          </cell>
          <cell r="B441" t="str">
            <v/>
          </cell>
          <cell r="C441" t="str">
            <v>32: Steuern</v>
          </cell>
          <cell r="F441">
            <v>-1</v>
          </cell>
        </row>
        <row r="442">
          <cell r="A442" t="str">
            <v>a320</v>
          </cell>
          <cell r="B442" t="str">
            <v/>
          </cell>
          <cell r="C442" t="str">
            <v>320: Steuern</v>
          </cell>
          <cell r="F442">
            <v>-1</v>
          </cell>
        </row>
        <row r="443">
          <cell r="A443" t="str">
            <v>a3200</v>
          </cell>
          <cell r="B443" t="str">
            <v/>
          </cell>
          <cell r="C443" t="str">
            <v>3200: Steuern</v>
          </cell>
          <cell r="F443">
            <v>-1</v>
          </cell>
        </row>
        <row r="444">
          <cell r="A444" t="str">
            <v>a320001</v>
          </cell>
          <cell r="B444" t="str">
            <v/>
          </cell>
          <cell r="C444" t="str">
            <v>3200.01: Quellensteuer</v>
          </cell>
          <cell r="F444">
            <v>-1</v>
          </cell>
        </row>
        <row r="445">
          <cell r="A445" t="str">
            <v>a320002</v>
          </cell>
          <cell r="B445" t="str">
            <v/>
          </cell>
          <cell r="C445" t="str">
            <v>3200.02: Direkte Bundessteuer</v>
          </cell>
          <cell r="F445">
            <v>-1</v>
          </cell>
        </row>
        <row r="446">
          <cell r="A446" t="str">
            <v>a320003</v>
          </cell>
          <cell r="B446" t="str">
            <v/>
          </cell>
          <cell r="C446" t="str">
            <v>3200.03: Kantonale Einkommens- und Vermögenssteuern</v>
          </cell>
          <cell r="F446">
            <v>-1</v>
          </cell>
        </row>
        <row r="447">
          <cell r="A447" t="str">
            <v>a320004</v>
          </cell>
          <cell r="B447" t="str">
            <v/>
          </cell>
          <cell r="C447" t="str">
            <v>3200.04: Kommunale, Kirchen- und andere Einkommens- und Vermögenssteuern</v>
          </cell>
          <cell r="F447">
            <v>-1</v>
          </cell>
        </row>
        <row r="448">
          <cell r="A448" t="str">
            <v>a33</v>
          </cell>
          <cell r="B448" t="str">
            <v/>
          </cell>
          <cell r="C448" t="str">
            <v>33: Krankenkassen: Prämien für die Grundversicherung</v>
          </cell>
          <cell r="F448">
            <v>-1</v>
          </cell>
        </row>
        <row r="449">
          <cell r="A449" t="str">
            <v>a330</v>
          </cell>
          <cell r="B449" t="str">
            <v/>
          </cell>
          <cell r="C449" t="str">
            <v>330: Krankenkassen: Prämien für die Grundversicherung</v>
          </cell>
          <cell r="F449">
            <v>-1</v>
          </cell>
        </row>
        <row r="450">
          <cell r="A450" t="str">
            <v>a3300</v>
          </cell>
          <cell r="B450" t="str">
            <v/>
          </cell>
          <cell r="C450" t="str">
            <v>3300: Krankenkassen: Prämien für die Grundversicherung</v>
          </cell>
          <cell r="F450">
            <v>-1</v>
          </cell>
        </row>
        <row r="451">
          <cell r="A451" t="str">
            <v>a330001</v>
          </cell>
          <cell r="B451" t="str">
            <v/>
          </cell>
          <cell r="C451" t="str">
            <v>3300.01: Krankenkassen: Prämien für die Grundversicherung</v>
          </cell>
          <cell r="F451">
            <v>-1</v>
          </cell>
        </row>
        <row r="452">
          <cell r="A452" t="str">
            <v>a330002</v>
          </cell>
          <cell r="B452" t="str">
            <v/>
          </cell>
          <cell r="C452" t="str">
            <v>3300.02: Krankenkassen: Prämien für die Unfallversicherung (ohne Berufsunfälle)</v>
          </cell>
          <cell r="F452">
            <v>-1</v>
          </cell>
        </row>
        <row r="453">
          <cell r="A453" t="str">
            <v>a35</v>
          </cell>
          <cell r="B453" t="str">
            <v/>
          </cell>
          <cell r="C453" t="str">
            <v>35: Monetäre Transferausgaben an andere Haushalte</v>
          </cell>
          <cell r="F453">
            <v>-1</v>
          </cell>
        </row>
        <row r="454">
          <cell r="A454" t="str">
            <v>a36</v>
          </cell>
          <cell r="B454" t="str">
            <v/>
          </cell>
          <cell r="C454" t="str">
            <v>36: Monetäre Transferausgaben an andere Haushalte</v>
          </cell>
          <cell r="F454">
            <v>-1</v>
          </cell>
        </row>
        <row r="455">
          <cell r="A455" t="str">
            <v>a360</v>
          </cell>
          <cell r="B455" t="str">
            <v/>
          </cell>
          <cell r="C455" t="str">
            <v>360: Monetäre Transferausgaben an andere Haushalte</v>
          </cell>
          <cell r="F455">
            <v>-1</v>
          </cell>
        </row>
        <row r="456">
          <cell r="A456" t="str">
            <v>a3600</v>
          </cell>
          <cell r="B456" t="str">
            <v/>
          </cell>
          <cell r="C456" t="str">
            <v>3600: Bezahlte Alimente und Unterstützungsbeiträge</v>
          </cell>
          <cell r="F456">
            <v>-1</v>
          </cell>
        </row>
        <row r="457">
          <cell r="A457" t="str">
            <v>a360001</v>
          </cell>
          <cell r="B457" t="str">
            <v/>
          </cell>
          <cell r="C457" t="str">
            <v>3600.01: Bezahlte Alimente</v>
          </cell>
          <cell r="F457">
            <v>-1</v>
          </cell>
        </row>
        <row r="458">
          <cell r="A458" t="str">
            <v>a360002</v>
          </cell>
          <cell r="B458" t="str">
            <v/>
          </cell>
          <cell r="C458" t="str">
            <v>3600.02: Unterstützungsbeiträge an andere private Haushalte</v>
          </cell>
          <cell r="F458">
            <v>-1</v>
          </cell>
        </row>
        <row r="459">
          <cell r="A459" t="str">
            <v>a360003</v>
          </cell>
          <cell r="B459" t="str">
            <v/>
          </cell>
          <cell r="C459" t="str">
            <v>3600.03: Regelmässige Geschenke an andere Haushalte</v>
          </cell>
          <cell r="F459">
            <v>-1</v>
          </cell>
        </row>
        <row r="460">
          <cell r="A460" t="str">
            <v>a40</v>
          </cell>
          <cell r="B460" t="str">
            <v/>
          </cell>
          <cell r="C460" t="str">
            <v>40: Übrige Versicherungen, Gebühren und Übertragungen</v>
          </cell>
          <cell r="F460">
            <v>-1</v>
          </cell>
        </row>
        <row r="461">
          <cell r="A461" t="str">
            <v>a41</v>
          </cell>
          <cell r="B461" t="str">
            <v/>
          </cell>
          <cell r="C461" t="str">
            <v>41: Krankenkasse: Prämien für Zusatzversicherungen</v>
          </cell>
          <cell r="F461">
            <v>-1</v>
          </cell>
        </row>
        <row r="462">
          <cell r="A462" t="str">
            <v>a410</v>
          </cell>
          <cell r="B462" t="str">
            <v/>
          </cell>
          <cell r="C462" t="str">
            <v>410: Krankenkasse: Prämien für Zusatzversicherungen</v>
          </cell>
          <cell r="F462">
            <v>-1</v>
          </cell>
        </row>
        <row r="463">
          <cell r="A463" t="str">
            <v>a4100</v>
          </cell>
          <cell r="B463" t="str">
            <v/>
          </cell>
          <cell r="C463" t="str">
            <v>4100: Krankenkasse: Prämien für Zusatzversicherungen</v>
          </cell>
          <cell r="F463">
            <v>-1</v>
          </cell>
        </row>
        <row r="464">
          <cell r="A464" t="str">
            <v>a410001</v>
          </cell>
          <cell r="B464" t="str">
            <v/>
          </cell>
          <cell r="C464" t="str">
            <v>4100.01: Prämien für die Spitalzusatzversicherung</v>
          </cell>
          <cell r="F464">
            <v>-1</v>
          </cell>
        </row>
        <row r="465">
          <cell r="A465" t="str">
            <v>a410002</v>
          </cell>
          <cell r="B465" t="str">
            <v/>
          </cell>
          <cell r="C465" t="str">
            <v>4100.02: Prämien für weitere Zusatzversicherungen</v>
          </cell>
          <cell r="F465">
            <v>-1</v>
          </cell>
        </row>
        <row r="466">
          <cell r="A466" t="str">
            <v>a42</v>
          </cell>
          <cell r="B466" t="str">
            <v/>
          </cell>
          <cell r="C466" t="str">
            <v>42: Übrige Versicherungsprämien</v>
          </cell>
          <cell r="F466">
            <v>0</v>
          </cell>
        </row>
        <row r="467">
          <cell r="A467" t="str">
            <v>a420</v>
          </cell>
          <cell r="B467" t="str">
            <v/>
          </cell>
          <cell r="C467" t="str">
            <v>420: Übrige Versicherungsprämien</v>
          </cell>
          <cell r="F467">
            <v>-1</v>
          </cell>
        </row>
        <row r="468">
          <cell r="A468" t="str">
            <v>a4201</v>
          </cell>
          <cell r="B468" t="str">
            <v/>
          </cell>
          <cell r="C468" t="str">
            <v>4201: Prämien für die Haushalts-, Haftpflicht-, Brand- und andere Gebäudeversicherungen</v>
          </cell>
          <cell r="F468">
            <v>-1</v>
          </cell>
        </row>
        <row r="469">
          <cell r="A469" t="str">
            <v>a420101</v>
          </cell>
          <cell r="B469" t="str">
            <v/>
          </cell>
          <cell r="C469" t="str">
            <v>4201.01: Prämien für die Hausratsversicherung (Haushaltsversicherung)</v>
          </cell>
          <cell r="F469">
            <v>-1</v>
          </cell>
        </row>
        <row r="470">
          <cell r="A470" t="str">
            <v>a420102</v>
          </cell>
          <cell r="B470" t="str">
            <v/>
          </cell>
          <cell r="C470" t="str">
            <v>4201.02: Prämien für die private Haftpflichtversicherung</v>
          </cell>
          <cell r="F470">
            <v>-1</v>
          </cell>
        </row>
        <row r="471">
          <cell r="A471" t="str">
            <v>a420103</v>
          </cell>
          <cell r="B471" t="str">
            <v/>
          </cell>
          <cell r="C471" t="str">
            <v>4201.03: Hausrats- und Haftpflichtversicherung: kombinierte Prämie</v>
          </cell>
          <cell r="F471">
            <v>-1</v>
          </cell>
        </row>
        <row r="472">
          <cell r="A472" t="str">
            <v>a420104</v>
          </cell>
          <cell r="B472" t="str">
            <v/>
          </cell>
          <cell r="C472" t="str">
            <v>4201.04: Prämien für Brand- und andere Gebäudeversicherungen</v>
          </cell>
          <cell r="F472">
            <v>-1</v>
          </cell>
        </row>
        <row r="473">
          <cell r="A473" t="str">
            <v>a4202</v>
          </cell>
          <cell r="B473" t="str">
            <v/>
          </cell>
          <cell r="C473" t="str">
            <v>4202: Prämien für die Fahrzeugversicherung</v>
          </cell>
          <cell r="F473">
            <v>-1</v>
          </cell>
        </row>
        <row r="474">
          <cell r="A474" t="str">
            <v>a420201</v>
          </cell>
          <cell r="B474" t="str">
            <v/>
          </cell>
          <cell r="C474" t="str">
            <v>4202.01: Versicherungsprämien für motorisierte Fahrzeuge</v>
          </cell>
          <cell r="F474">
            <v>-1</v>
          </cell>
        </row>
        <row r="475">
          <cell r="A475" t="str">
            <v>a420202</v>
          </cell>
          <cell r="B475" t="str">
            <v/>
          </cell>
          <cell r="C475" t="str">
            <v>4202.02: Versicherungsprämien für nicht motorisierte Fahrzeuge</v>
          </cell>
          <cell r="F475">
            <v>-1</v>
          </cell>
        </row>
        <row r="476">
          <cell r="A476" t="str">
            <v>a4203</v>
          </cell>
          <cell r="B476" t="str">
            <v/>
          </cell>
          <cell r="C476" t="str">
            <v>4203: Prämien für andere Privatversicherungen</v>
          </cell>
          <cell r="F476">
            <v>-1</v>
          </cell>
        </row>
        <row r="477">
          <cell r="A477" t="str">
            <v>a420301</v>
          </cell>
          <cell r="B477" t="str">
            <v/>
          </cell>
          <cell r="C477" t="str">
            <v>4203.01: Prämien für die Rechtsschutzversicherung</v>
          </cell>
          <cell r="F477">
            <v>-1</v>
          </cell>
        </row>
        <row r="478">
          <cell r="A478" t="str">
            <v>a420302</v>
          </cell>
          <cell r="B478" t="str">
            <v/>
          </cell>
          <cell r="C478" t="str">
            <v>4203.02: Organisationen mit Versicherungsanteil (Rega, ETI-Schutzbrief usw.): Beiträge</v>
          </cell>
          <cell r="F478">
            <v>-1</v>
          </cell>
        </row>
        <row r="479">
          <cell r="A479" t="str">
            <v>a420303</v>
          </cell>
          <cell r="B479" t="str">
            <v/>
          </cell>
          <cell r="C479" t="str">
            <v>4203.03: Prämien für die Reiseversicherung</v>
          </cell>
          <cell r="F479">
            <v>-1</v>
          </cell>
        </row>
        <row r="480">
          <cell r="A480" t="str">
            <v>a420304</v>
          </cell>
          <cell r="B480" t="str">
            <v/>
          </cell>
          <cell r="C480" t="str">
            <v>4203.04: Prämien für andere Privatversicherungen</v>
          </cell>
          <cell r="F480">
            <v>-1</v>
          </cell>
        </row>
        <row r="481">
          <cell r="A481" t="str">
            <v>a43</v>
          </cell>
          <cell r="B481" t="str">
            <v/>
          </cell>
          <cell r="C481" t="str">
            <v>43: Gebühren</v>
          </cell>
          <cell r="F481">
            <v>0</v>
          </cell>
        </row>
        <row r="482">
          <cell r="A482" t="str">
            <v>a430</v>
          </cell>
          <cell r="B482" t="str">
            <v/>
          </cell>
          <cell r="C482" t="str">
            <v>430: Gebühren</v>
          </cell>
          <cell r="F482">
            <v>-1</v>
          </cell>
        </row>
        <row r="483">
          <cell r="A483" t="str">
            <v>a4300</v>
          </cell>
          <cell r="B483" t="str">
            <v/>
          </cell>
          <cell r="C483" t="str">
            <v>4300: Gebühren</v>
          </cell>
          <cell r="F483">
            <v>-1</v>
          </cell>
        </row>
        <row r="484">
          <cell r="A484" t="str">
            <v>a430001</v>
          </cell>
          <cell r="B484" t="str">
            <v/>
          </cell>
          <cell r="C484" t="str">
            <v>4300.01: Liegenschaftssteuer</v>
          </cell>
          <cell r="F484">
            <v>-1</v>
          </cell>
        </row>
        <row r="485">
          <cell r="A485" t="str">
            <v>a430002</v>
          </cell>
          <cell r="B485" t="str">
            <v/>
          </cell>
          <cell r="C485" t="str">
            <v>4300.02: Fahrzeugsteuer</v>
          </cell>
          <cell r="F485">
            <v>-1</v>
          </cell>
        </row>
        <row r="486">
          <cell r="A486" t="str">
            <v>a430003</v>
          </cell>
          <cell r="B486" t="str">
            <v/>
          </cell>
          <cell r="C486" t="str">
            <v>4300.03: Militärpflichtersatz</v>
          </cell>
          <cell r="F486">
            <v>-1</v>
          </cell>
        </row>
        <row r="487">
          <cell r="A487" t="str">
            <v>a430004</v>
          </cell>
          <cell r="B487" t="str">
            <v/>
          </cell>
          <cell r="C487" t="str">
            <v>4300.04: Bussen</v>
          </cell>
          <cell r="F487">
            <v>-1</v>
          </cell>
        </row>
        <row r="488">
          <cell r="A488" t="str">
            <v>a430005</v>
          </cell>
          <cell r="B488" t="str">
            <v/>
          </cell>
          <cell r="C488" t="str">
            <v>4300.05: Gebühren für Dienstleistungen des Staates</v>
          </cell>
          <cell r="F488">
            <v>-1</v>
          </cell>
        </row>
        <row r="489">
          <cell r="A489" t="str">
            <v>a430006</v>
          </cell>
          <cell r="B489" t="str">
            <v/>
          </cell>
          <cell r="C489" t="str">
            <v>4300.06: Andere Gebühren</v>
          </cell>
          <cell r="F489">
            <v>-1</v>
          </cell>
        </row>
        <row r="490">
          <cell r="A490" t="str">
            <v>a44</v>
          </cell>
          <cell r="B490" t="str">
            <v/>
          </cell>
          <cell r="C490" t="str">
            <v>44: Spenden, gemachte Geschenke und Einladungen</v>
          </cell>
          <cell r="F490">
            <v>-1</v>
          </cell>
        </row>
        <row r="491">
          <cell r="A491" t="str">
            <v>a441</v>
          </cell>
          <cell r="B491" t="str">
            <v/>
          </cell>
          <cell r="C491" t="str">
            <v>441: Spenden</v>
          </cell>
          <cell r="F491">
            <v>-1</v>
          </cell>
        </row>
        <row r="492">
          <cell r="A492" t="str">
            <v>a4410</v>
          </cell>
          <cell r="B492" t="str">
            <v/>
          </cell>
          <cell r="C492" t="str">
            <v>4410: Spenden</v>
          </cell>
          <cell r="F492">
            <v>-1</v>
          </cell>
        </row>
        <row r="493">
          <cell r="A493" t="str">
            <v>a441000</v>
          </cell>
          <cell r="B493" t="str">
            <v/>
          </cell>
          <cell r="C493" t="str">
            <v>4410.00: Bargeldspenden an private Organisationen ohne Erwerbscharakter</v>
          </cell>
          <cell r="F493">
            <v>-1</v>
          </cell>
        </row>
        <row r="494">
          <cell r="A494" t="str">
            <v>a442</v>
          </cell>
          <cell r="B494" t="str">
            <v/>
          </cell>
          <cell r="C494" t="str">
            <v>442: Gemachte Geschenke und Einladungen</v>
          </cell>
          <cell r="F494">
            <v>-1</v>
          </cell>
        </row>
        <row r="495">
          <cell r="A495" t="str">
            <v>a4421</v>
          </cell>
          <cell r="B495" t="str">
            <v/>
          </cell>
          <cell r="C495" t="str">
            <v>4421: Verschenkte Nahrungsmittel und alkoholfreie Getränke</v>
          </cell>
          <cell r="F495">
            <v>-1</v>
          </cell>
        </row>
        <row r="496">
          <cell r="A496" t="str">
            <v>a442101</v>
          </cell>
          <cell r="B496" t="str">
            <v/>
          </cell>
          <cell r="C496" t="str">
            <v>4421.01: Verschenkte Schokolade und Süsswaren</v>
          </cell>
          <cell r="F496">
            <v>-1</v>
          </cell>
        </row>
        <row r="497">
          <cell r="A497" t="str">
            <v>a442102</v>
          </cell>
          <cell r="B497" t="str">
            <v/>
          </cell>
          <cell r="C497" t="str">
            <v>4421.02: Andere verschenkte Nahrungsmittel und alkoholfreie Getränke</v>
          </cell>
          <cell r="F497">
            <v>-1</v>
          </cell>
        </row>
        <row r="498">
          <cell r="A498" t="str">
            <v>a4422</v>
          </cell>
          <cell r="B498" t="str">
            <v/>
          </cell>
          <cell r="C498" t="str">
            <v>4422: Verschenkte alkoholische Getränke und Tabakwaren</v>
          </cell>
          <cell r="F498">
            <v>-1</v>
          </cell>
        </row>
        <row r="499">
          <cell r="A499" t="str">
            <v>a442200</v>
          </cell>
          <cell r="B499" t="str">
            <v/>
          </cell>
          <cell r="C499" t="str">
            <v>4422.00: Verschenkte alkoholische Getränke und Tabakwaren</v>
          </cell>
          <cell r="F499">
            <v>-1</v>
          </cell>
        </row>
        <row r="500">
          <cell r="A500" t="str">
            <v>a4423</v>
          </cell>
          <cell r="B500" t="str">
            <v/>
          </cell>
          <cell r="C500" t="str">
            <v>4423: Gemachte Einladungen in Gaststätten</v>
          </cell>
          <cell r="F500">
            <v>-1</v>
          </cell>
        </row>
        <row r="501">
          <cell r="A501" t="str">
            <v>a442301</v>
          </cell>
          <cell r="B501" t="str">
            <v/>
          </cell>
          <cell r="C501" t="str">
            <v>4423.01: Gemachte Einladungen zu Mahlzeiten in Restaurants, Cafés und Bars</v>
          </cell>
          <cell r="F501">
            <v>-1</v>
          </cell>
        </row>
        <row r="502">
          <cell r="A502" t="str">
            <v>a442302</v>
          </cell>
          <cell r="B502" t="str">
            <v/>
          </cell>
          <cell r="C502" t="str">
            <v>4423.02: Gemachte Einladungen zu alkoholfreien Getränken in Restaurants, Cafés und Bars</v>
          </cell>
          <cell r="F502">
            <v>-1</v>
          </cell>
        </row>
        <row r="503">
          <cell r="A503" t="str">
            <v>a442303</v>
          </cell>
          <cell r="B503" t="str">
            <v/>
          </cell>
          <cell r="C503" t="str">
            <v>4423.03: Gemachte Einladungen zu alkoholischen Getränken in Restaurants, Cafés und Bars</v>
          </cell>
          <cell r="F503">
            <v>-1</v>
          </cell>
        </row>
        <row r="504">
          <cell r="A504" t="str">
            <v>a442304</v>
          </cell>
          <cell r="B504" t="str">
            <v/>
          </cell>
          <cell r="C504" t="str">
            <v>4423.04: Gemachte Einladungen zu Mahlzeiten in Selbstbedienungsrestaurants</v>
          </cell>
          <cell r="F504">
            <v>-1</v>
          </cell>
        </row>
        <row r="505">
          <cell r="A505" t="str">
            <v>a442305</v>
          </cell>
          <cell r="B505" t="str">
            <v/>
          </cell>
          <cell r="C505" t="str">
            <v>4423.05: Gemachte Einladungen zu alkoholfreien Getränken in Selbstbedienungsrestaurants</v>
          </cell>
          <cell r="F505">
            <v>-1</v>
          </cell>
        </row>
        <row r="506">
          <cell r="A506" t="str">
            <v>a442306</v>
          </cell>
          <cell r="B506" t="str">
            <v/>
          </cell>
          <cell r="C506" t="str">
            <v>4423.06: Gemachte Einladungen zu alkoholischen Getränken in Selbstbedienungsrestaurants</v>
          </cell>
          <cell r="F506">
            <v>-1</v>
          </cell>
        </row>
        <row r="507">
          <cell r="A507" t="str">
            <v>a442307</v>
          </cell>
          <cell r="B507" t="str">
            <v/>
          </cell>
          <cell r="C507" t="str">
            <v>4423.07: Gemachte Einladungen zu Mahlzeiten in Kantinen</v>
          </cell>
          <cell r="F507">
            <v>-1</v>
          </cell>
        </row>
        <row r="508">
          <cell r="A508" t="str">
            <v>a442308</v>
          </cell>
          <cell r="B508" t="str">
            <v/>
          </cell>
          <cell r="C508" t="str">
            <v>4423.08: Gemachte Einladungen zu Getränken in Kantinen</v>
          </cell>
          <cell r="F508">
            <v>-1</v>
          </cell>
        </row>
        <row r="509">
          <cell r="A509" t="str">
            <v>a4424</v>
          </cell>
          <cell r="B509" t="str">
            <v/>
          </cell>
          <cell r="C509" t="str">
            <v>4424: Verschenkte Bekleidung und Schuhe</v>
          </cell>
          <cell r="F509">
            <v>-1</v>
          </cell>
        </row>
        <row r="510">
          <cell r="A510" t="str">
            <v>a442401</v>
          </cell>
          <cell r="B510" t="str">
            <v/>
          </cell>
          <cell r="C510" t="str">
            <v>4424.01: Verschenkte Kinderbekleidung</v>
          </cell>
          <cell r="F510">
            <v>-1</v>
          </cell>
        </row>
        <row r="511">
          <cell r="A511" t="str">
            <v>a442402</v>
          </cell>
          <cell r="B511" t="str">
            <v/>
          </cell>
          <cell r="C511" t="str">
            <v>4424.02: Andere verschenkte Bekleidung (Herren, Damen) und Schuhe</v>
          </cell>
          <cell r="F511">
            <v>-1</v>
          </cell>
        </row>
        <row r="512">
          <cell r="A512" t="str">
            <v>a4425</v>
          </cell>
          <cell r="B512" t="str">
            <v/>
          </cell>
          <cell r="C512" t="str">
            <v>4425: Gemachte Geschenke: Wohnungseinrichtung und laufende Haushaltsführung</v>
          </cell>
          <cell r="F512">
            <v>-1</v>
          </cell>
        </row>
        <row r="513">
          <cell r="A513" t="str">
            <v>a442500</v>
          </cell>
          <cell r="B513" t="str">
            <v/>
          </cell>
          <cell r="C513" t="str">
            <v>4425.00: Gemachte Geschenke: Wohnungseinrichtung und laufende Haushaltsführung</v>
          </cell>
          <cell r="F513">
            <v>-1</v>
          </cell>
        </row>
        <row r="514">
          <cell r="A514" t="str">
            <v>a4426</v>
          </cell>
          <cell r="B514" t="str">
            <v/>
          </cell>
          <cell r="C514" t="str">
            <v>4426: Gemachte Geschenke: Verkehr</v>
          </cell>
          <cell r="F514">
            <v>-1</v>
          </cell>
        </row>
        <row r="515">
          <cell r="A515" t="str">
            <v>a442600</v>
          </cell>
          <cell r="B515" t="str">
            <v/>
          </cell>
          <cell r="C515" t="str">
            <v>4426.00: Gemachte Geschenke: Verkehr</v>
          </cell>
          <cell r="F515">
            <v>-1</v>
          </cell>
        </row>
        <row r="516">
          <cell r="A516" t="str">
            <v>a4427</v>
          </cell>
          <cell r="B516" t="str">
            <v/>
          </cell>
          <cell r="C516" t="str">
            <v>4427: Gemachte Geschenke: Unterhaltung, Erholung und Kultur</v>
          </cell>
          <cell r="F516">
            <v>-1</v>
          </cell>
        </row>
        <row r="517">
          <cell r="A517" t="str">
            <v>a442701</v>
          </cell>
          <cell r="B517" t="str">
            <v/>
          </cell>
          <cell r="C517" t="str">
            <v>4427.01: Verschenkte Spielzeuge und Gesellschaftsspiele</v>
          </cell>
          <cell r="F517">
            <v>-1</v>
          </cell>
        </row>
        <row r="518">
          <cell r="A518" t="str">
            <v>a442702</v>
          </cell>
          <cell r="B518" t="str">
            <v/>
          </cell>
          <cell r="C518" t="str">
            <v>4427.02: Verschenkte Pflanzen und nicht dauerhafte Güter für die Gartenpflege</v>
          </cell>
          <cell r="F518">
            <v>-1</v>
          </cell>
        </row>
        <row r="519">
          <cell r="A519" t="str">
            <v>a442703</v>
          </cell>
          <cell r="B519" t="str">
            <v/>
          </cell>
          <cell r="C519" t="str">
            <v>4427.03: Verschenkte Bücher und Broschüren</v>
          </cell>
          <cell r="F519">
            <v>-1</v>
          </cell>
        </row>
        <row r="520">
          <cell r="A520" t="str">
            <v>a442704</v>
          </cell>
          <cell r="B520" t="str">
            <v/>
          </cell>
          <cell r="C520" t="str">
            <v>4427.04: Verschenkte Zeitungen und Zeitschriften</v>
          </cell>
          <cell r="F520">
            <v>-1</v>
          </cell>
        </row>
        <row r="521">
          <cell r="A521" t="str">
            <v>a442705</v>
          </cell>
          <cell r="B521" t="str">
            <v/>
          </cell>
          <cell r="C521" t="str">
            <v>4427.05: Verschenkte übrige Druckerzeugnisse und Schreib- und Zeichenmaterial</v>
          </cell>
          <cell r="F521">
            <v>-1</v>
          </cell>
        </row>
        <row r="522">
          <cell r="A522" t="str">
            <v>a442706</v>
          </cell>
          <cell r="B522" t="str">
            <v/>
          </cell>
          <cell r="C522" t="str">
            <v>4427.06: Andere gemachte Geschenke: Unterhaltung, Erholung und Kultur</v>
          </cell>
          <cell r="F522">
            <v>-1</v>
          </cell>
        </row>
        <row r="523">
          <cell r="A523" t="str">
            <v>a4428</v>
          </cell>
          <cell r="B523" t="str">
            <v/>
          </cell>
          <cell r="C523" t="str">
            <v>4428: Gemachte Geschenke: andere Waren und Dienstleistungen</v>
          </cell>
          <cell r="F523">
            <v>-1</v>
          </cell>
        </row>
        <row r="524">
          <cell r="A524" t="str">
            <v>a442801</v>
          </cell>
          <cell r="B524" t="str">
            <v/>
          </cell>
          <cell r="C524" t="str">
            <v>4428.01: Gemachte Geschenke: Körperpflege</v>
          </cell>
          <cell r="F524">
            <v>-1</v>
          </cell>
        </row>
        <row r="525">
          <cell r="A525" t="str">
            <v>a442802</v>
          </cell>
          <cell r="B525" t="str">
            <v/>
          </cell>
          <cell r="C525" t="str">
            <v>4428.02: Gemachte Geschenke: Persönliche Ausstattung</v>
          </cell>
          <cell r="F525">
            <v>-1</v>
          </cell>
        </row>
        <row r="526">
          <cell r="A526" t="str">
            <v>a442803</v>
          </cell>
          <cell r="B526" t="str">
            <v/>
          </cell>
          <cell r="C526" t="str">
            <v>4428.03: Andere verschenkte Waren und Dienstleistungen</v>
          </cell>
          <cell r="F526">
            <v>-1</v>
          </cell>
        </row>
        <row r="527">
          <cell r="A527" t="str">
            <v>a80</v>
          </cell>
          <cell r="B527" t="str">
            <v/>
          </cell>
          <cell r="C527" t="str">
            <v>80: Prämien für die Lebensversicherung</v>
          </cell>
          <cell r="F527">
            <v>-1</v>
          </cell>
        </row>
        <row r="528">
          <cell r="A528" t="str">
            <v>a81</v>
          </cell>
          <cell r="B528" t="str">
            <v/>
          </cell>
          <cell r="C528" t="str">
            <v>81: Prämien für die Lebensversicherung</v>
          </cell>
          <cell r="F528">
            <v>-1</v>
          </cell>
        </row>
        <row r="529">
          <cell r="A529" t="str">
            <v>a810</v>
          </cell>
          <cell r="B529" t="str">
            <v/>
          </cell>
          <cell r="C529" t="str">
            <v>810: Prämien für die Lebensversicherung</v>
          </cell>
          <cell r="F529">
            <v>-1</v>
          </cell>
        </row>
        <row r="530">
          <cell r="A530" t="str">
            <v>a8100</v>
          </cell>
          <cell r="B530" t="str">
            <v/>
          </cell>
          <cell r="C530" t="str">
            <v>8100: Prämien für die Lebensversicherung</v>
          </cell>
          <cell r="F530">
            <v>-1</v>
          </cell>
        </row>
        <row r="531">
          <cell r="A531" t="str">
            <v>a810001</v>
          </cell>
          <cell r="B531" t="str">
            <v/>
          </cell>
          <cell r="C531" t="str">
            <v>8100.01: Prämien für die Säule 3A (gebundene Lebensversicherung)</v>
          </cell>
          <cell r="F531">
            <v>-1</v>
          </cell>
        </row>
        <row r="532">
          <cell r="A532" t="str">
            <v>a810002</v>
          </cell>
          <cell r="B532" t="str">
            <v/>
          </cell>
          <cell r="C532" t="str">
            <v>8100.02: Prämien für die Säule 3B (nicht gebundene Lebensversicherung)</v>
          </cell>
          <cell r="F532">
            <v>-1</v>
          </cell>
        </row>
        <row r="533">
          <cell r="A533" t="str">
            <v>cg_nonewcars</v>
          </cell>
          <cell r="B533" t="str">
            <v/>
          </cell>
          <cell r="C533" t="str">
            <v>Neuwagen</v>
          </cell>
          <cell r="F533">
            <v>-1</v>
          </cell>
        </row>
        <row r="534">
          <cell r="A534" t="str">
            <v>cg_nousedcars</v>
          </cell>
          <cell r="B534" t="str">
            <v/>
          </cell>
          <cell r="C534" t="str">
            <v>Gebrauchtwagen</v>
          </cell>
          <cell r="F534">
            <v>-1</v>
          </cell>
        </row>
        <row r="535">
          <cell r="A535" t="str">
            <v>cg_nomotorbikes</v>
          </cell>
          <cell r="B535" t="str">
            <v/>
          </cell>
          <cell r="C535" t="str">
            <v>Motorräder</v>
          </cell>
          <cell r="F535">
            <v>-1</v>
          </cell>
        </row>
        <row r="536">
          <cell r="A536" t="str">
            <v>cg_nobicycles</v>
          </cell>
          <cell r="B536" t="str">
            <v/>
          </cell>
          <cell r="C536" t="str">
            <v>Fahrräder</v>
          </cell>
          <cell r="F536">
            <v>-1</v>
          </cell>
        </row>
        <row r="537">
          <cell r="A537" t="str">
            <v>cg_nofreezers</v>
          </cell>
          <cell r="B537" t="str">
            <v/>
          </cell>
          <cell r="C537" t="str">
            <v>Tiefkühler</v>
          </cell>
          <cell r="F537">
            <v>-1</v>
          </cell>
        </row>
        <row r="538">
          <cell r="A538" t="str">
            <v>cg_nodishwashers</v>
          </cell>
          <cell r="B538" t="str">
            <v/>
          </cell>
          <cell r="C538" t="str">
            <v>Geschirrspüler</v>
          </cell>
          <cell r="F538">
            <v>-1</v>
          </cell>
        </row>
        <row r="539">
          <cell r="A539" t="str">
            <v>cg_nowashmachines</v>
          </cell>
          <cell r="B539" t="str">
            <v/>
          </cell>
          <cell r="C539" t="str">
            <v>Waschmaschinen (inklusive Kombimaschinen mit Tumbler)</v>
          </cell>
          <cell r="F539">
            <v>-1</v>
          </cell>
        </row>
        <row r="540">
          <cell r="A540" t="str">
            <v>cg_nodriers</v>
          </cell>
          <cell r="B540" t="str">
            <v/>
          </cell>
          <cell r="C540" t="str">
            <v>Tumbler</v>
          </cell>
          <cell r="F540">
            <v>-1</v>
          </cell>
        </row>
        <row r="541">
          <cell r="A541" t="str">
            <v>cg_nocrttvs</v>
          </cell>
          <cell r="B541" t="str">
            <v/>
          </cell>
          <cell r="C541" t="str">
            <v>Klassische Fernsehgeräte (Röhrenfernseher)</v>
          </cell>
          <cell r="F541">
            <v>-1</v>
          </cell>
        </row>
        <row r="542">
          <cell r="A542" t="str">
            <v>cg_nolcdtvs</v>
          </cell>
          <cell r="B542" t="str">
            <v/>
          </cell>
          <cell r="C542" t="str">
            <v>LCD-, Plasma- oder DLP-Fernsehgeräte</v>
          </cell>
          <cell r="F542">
            <v>-1</v>
          </cell>
        </row>
        <row r="543">
          <cell r="A543" t="str">
            <v>cg_nosat</v>
          </cell>
          <cell r="B543" t="str">
            <v/>
          </cell>
          <cell r="C543" t="str">
            <v>Satellitenempfangsanlagen</v>
          </cell>
          <cell r="F543">
            <v>-1</v>
          </cell>
        </row>
        <row r="544">
          <cell r="A544" t="str">
            <v>cg_nocams</v>
          </cell>
          <cell r="B544" t="str">
            <v/>
          </cell>
          <cell r="C544" t="str">
            <v>Videokameras</v>
          </cell>
          <cell r="F544">
            <v>-1</v>
          </cell>
        </row>
        <row r="545">
          <cell r="A545" t="str">
            <v>cg_novideorecs</v>
          </cell>
          <cell r="B545" t="str">
            <v/>
          </cell>
          <cell r="C545" t="str">
            <v>Videorecorder</v>
          </cell>
          <cell r="F545">
            <v>-1</v>
          </cell>
        </row>
        <row r="546">
          <cell r="A546" t="str">
            <v>cg_novieogames</v>
          </cell>
          <cell r="B546" t="str">
            <v/>
          </cell>
          <cell r="C546" t="str">
            <v>Spielkonsolen</v>
          </cell>
          <cell r="F546">
            <v>-1</v>
          </cell>
        </row>
        <row r="547">
          <cell r="A547" t="str">
            <v>cg_nodesktoppcs</v>
          </cell>
          <cell r="B547" t="str">
            <v/>
          </cell>
          <cell r="C547" t="str">
            <v>Desktop-Computer</v>
          </cell>
          <cell r="F547">
            <v>0</v>
          </cell>
        </row>
        <row r="548">
          <cell r="A548" t="str">
            <v>cg_nolaptops</v>
          </cell>
          <cell r="B548" t="str">
            <v/>
          </cell>
          <cell r="C548" t="str">
            <v>Tragbare Computer</v>
          </cell>
          <cell r="F548">
            <v>0</v>
          </cell>
        </row>
        <row r="549">
          <cell r="A549" t="str">
            <v>cg_noprinters</v>
          </cell>
          <cell r="B549" t="str">
            <v/>
          </cell>
          <cell r="C549" t="str">
            <v>Drucker (inklusive Multifunktionsdrucker)</v>
          </cell>
          <cell r="F549">
            <v>0</v>
          </cell>
        </row>
        <row r="550">
          <cell r="A550" t="str">
            <v>cg_nomobilephones</v>
          </cell>
          <cell r="B550" t="str">
            <v/>
          </cell>
          <cell r="C550" t="str">
            <v>Mobiltelefone</v>
          </cell>
          <cell r="F550">
            <v>-1</v>
          </cell>
        </row>
        <row r="551">
          <cell r="A551" t="str">
            <v>cg_nomp3players</v>
          </cell>
          <cell r="B551" t="str">
            <v/>
          </cell>
          <cell r="C551" t="str">
            <v>MP3-Player</v>
          </cell>
          <cell r="F551">
            <v>-1</v>
          </cell>
        </row>
        <row r="552">
          <cell r="A552" t="str">
            <v>cg_nogps</v>
          </cell>
          <cell r="B552" t="str">
            <v/>
          </cell>
          <cell r="C552" t="str">
            <v>GPS-Navigationsgeräte (fürs Auto oder Handheldgeräte)</v>
          </cell>
          <cell r="F552">
            <v>-1</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76"/>
  <sheetViews>
    <sheetView tabSelected="1" zoomScale="85" zoomScaleNormal="85" workbookViewId="0">
      <pane xSplit="2" ySplit="5" topLeftCell="J245" activePane="bottomRight" state="frozen"/>
      <selection pane="topRight" activeCell="C1" sqref="C1"/>
      <selection pane="bottomLeft" activeCell="A6" sqref="A6"/>
      <selection pane="bottomRight" activeCell="W286" sqref="W286"/>
    </sheetView>
  </sheetViews>
  <sheetFormatPr defaultRowHeight="12.75"/>
  <cols>
    <col min="1" max="1" width="5.86328125" bestFit="1" customWidth="1"/>
    <col min="2" max="2" width="62" customWidth="1"/>
    <col min="3" max="4" width="21" customWidth="1"/>
    <col min="5" max="5" width="21" style="2" customWidth="1"/>
    <col min="6" max="7" width="6" style="2" customWidth="1"/>
    <col min="8" max="9" width="6.1328125" style="2" customWidth="1"/>
    <col min="10" max="14" width="6" style="2" customWidth="1"/>
    <col min="15" max="17" width="5.86328125" style="2" customWidth="1"/>
    <col min="18" max="18" width="6" style="2" customWidth="1"/>
    <col min="19" max="19" width="20.73046875" style="2" customWidth="1"/>
    <col min="20" max="23" width="21" style="2" customWidth="1"/>
    <col min="24" max="34" width="6" style="2" customWidth="1"/>
    <col min="35" max="35" width="21" style="2" customWidth="1"/>
    <col min="36" max="39" width="21" customWidth="1"/>
    <col min="40" max="40" width="44.1328125" customWidth="1"/>
    <col min="43" max="43" width="21.59765625" bestFit="1" customWidth="1"/>
    <col min="44" max="44" width="25" bestFit="1" customWidth="1"/>
  </cols>
  <sheetData>
    <row r="1" spans="1:40">
      <c r="E1" s="1"/>
      <c r="F1" s="1"/>
      <c r="G1" s="1"/>
      <c r="H1" s="1"/>
      <c r="I1" s="1"/>
      <c r="J1" s="1"/>
      <c r="K1" s="1"/>
      <c r="L1" s="1"/>
      <c r="M1" s="1"/>
      <c r="N1" s="1"/>
      <c r="O1" s="1"/>
      <c r="P1" s="1"/>
      <c r="Q1" s="1"/>
      <c r="R1" s="1"/>
      <c r="S1" s="1" t="s">
        <v>0</v>
      </c>
      <c r="T1" s="2" t="s">
        <v>1</v>
      </c>
    </row>
    <row r="2" spans="1:40">
      <c r="S2" s="2" t="s">
        <v>2</v>
      </c>
      <c r="T2" s="2" t="s">
        <v>3</v>
      </c>
    </row>
    <row r="3" spans="1:40">
      <c r="O3" s="2" t="s">
        <v>4</v>
      </c>
      <c r="S3" s="2" t="s">
        <v>5</v>
      </c>
      <c r="T3" s="2" t="s">
        <v>6</v>
      </c>
      <c r="V3" s="2" t="s">
        <v>7</v>
      </c>
      <c r="AE3" s="2" t="s">
        <v>4</v>
      </c>
      <c r="AI3" s="2" t="s">
        <v>7</v>
      </c>
    </row>
    <row r="4" spans="1:40" ht="13.15" thickBot="1">
      <c r="O4" s="2" t="s">
        <v>8</v>
      </c>
      <c r="S4" s="2" t="s">
        <v>9</v>
      </c>
      <c r="T4" s="2" t="s">
        <v>10</v>
      </c>
      <c r="V4" s="2" t="s">
        <v>11</v>
      </c>
      <c r="AE4" s="2" t="s">
        <v>8</v>
      </c>
      <c r="AI4" s="2" t="s">
        <v>11</v>
      </c>
    </row>
    <row r="5" spans="1:40" ht="13.5" customHeight="1" thickBot="1">
      <c r="A5" s="3" t="s">
        <v>12</v>
      </c>
      <c r="B5" s="4" t="s">
        <v>13</v>
      </c>
      <c r="C5" s="4" t="s">
        <v>14</v>
      </c>
      <c r="D5" s="5" t="s">
        <v>15</v>
      </c>
      <c r="E5" s="6" t="s">
        <v>16</v>
      </c>
      <c r="F5" s="6" t="s">
        <v>17</v>
      </c>
      <c r="G5" s="6" t="s">
        <v>18</v>
      </c>
      <c r="H5" s="6" t="s">
        <v>19</v>
      </c>
      <c r="I5" s="6" t="s">
        <v>20</v>
      </c>
      <c r="J5" s="6" t="s">
        <v>21</v>
      </c>
      <c r="K5" s="6" t="s">
        <v>22</v>
      </c>
      <c r="L5" s="6" t="s">
        <v>23</v>
      </c>
      <c r="M5" s="6" t="s">
        <v>24</v>
      </c>
      <c r="N5" s="6" t="s">
        <v>25</v>
      </c>
      <c r="O5" s="6" t="s">
        <v>26</v>
      </c>
      <c r="P5" s="6" t="s">
        <v>27</v>
      </c>
      <c r="Q5" s="6" t="s">
        <v>28</v>
      </c>
      <c r="R5" s="6" t="s">
        <v>29</v>
      </c>
      <c r="S5" s="7" t="s">
        <v>30</v>
      </c>
      <c r="T5" s="7" t="s">
        <v>31</v>
      </c>
      <c r="U5" s="7" t="s">
        <v>32</v>
      </c>
      <c r="V5" s="7" t="s">
        <v>33</v>
      </c>
      <c r="W5" s="7" t="s">
        <v>34</v>
      </c>
      <c r="X5" s="6" t="s">
        <v>35</v>
      </c>
      <c r="Y5" s="6" t="s">
        <v>36</v>
      </c>
      <c r="Z5" s="6" t="s">
        <v>37</v>
      </c>
      <c r="AA5" s="6" t="s">
        <v>38</v>
      </c>
      <c r="AB5" s="6" t="s">
        <v>39</v>
      </c>
      <c r="AC5" s="6" t="s">
        <v>40</v>
      </c>
      <c r="AD5" s="6" t="s">
        <v>41</v>
      </c>
      <c r="AE5" s="6" t="s">
        <v>42</v>
      </c>
      <c r="AF5" s="6" t="s">
        <v>43</v>
      </c>
      <c r="AG5" s="6" t="s">
        <v>44</v>
      </c>
      <c r="AH5" s="6" t="s">
        <v>45</v>
      </c>
      <c r="AI5" s="7" t="s">
        <v>46</v>
      </c>
      <c r="AJ5" s="4" t="s">
        <v>47</v>
      </c>
      <c r="AK5" s="4" t="s">
        <v>48</v>
      </c>
      <c r="AL5" s="4" t="s">
        <v>49</v>
      </c>
      <c r="AM5" s="5" t="s">
        <v>50</v>
      </c>
      <c r="AN5" s="8" t="s">
        <v>51</v>
      </c>
    </row>
    <row r="6" spans="1:40" ht="13.15">
      <c r="A6" s="9"/>
      <c r="B6" s="10" t="s">
        <v>52</v>
      </c>
      <c r="C6" s="10" t="s">
        <v>53</v>
      </c>
      <c r="D6" s="11"/>
      <c r="E6" s="12" t="str">
        <f>LOWER(C6)</f>
        <v>haushaltid</v>
      </c>
      <c r="F6" s="12">
        <f>IF(E6&lt;&gt;"",1,"")</f>
        <v>1</v>
      </c>
      <c r="G6" s="12">
        <f>IF(F6&lt;&gt;"",F6,"")</f>
        <v>1</v>
      </c>
      <c r="H6" s="12">
        <v>1</v>
      </c>
      <c r="I6" s="12">
        <f>IF(H6&lt;&gt;"",H6,"")</f>
        <v>1</v>
      </c>
      <c r="J6" s="12">
        <v>1</v>
      </c>
      <c r="K6" s="12">
        <f>IF(J6&lt;&gt;"",J6,"")</f>
        <v>1</v>
      </c>
      <c r="L6" s="12">
        <f>IF(G6&lt;&gt;"",G6,"")</f>
        <v>1</v>
      </c>
      <c r="M6" s="12">
        <f>IF(H6&lt;&gt;"",H6,"")</f>
        <v>1</v>
      </c>
      <c r="N6" s="12">
        <f>IF(J6&lt;&gt;"",J6,"")</f>
        <v>1</v>
      </c>
      <c r="O6" s="12">
        <v>1</v>
      </c>
      <c r="P6" s="12">
        <f>IF(O6&lt;&gt;"",O6,"")</f>
        <v>1</v>
      </c>
      <c r="Q6" s="12"/>
      <c r="R6" s="13">
        <v>1</v>
      </c>
      <c r="S6" s="13">
        <v>-1</v>
      </c>
      <c r="T6" s="13" t="s">
        <v>54</v>
      </c>
      <c r="U6" s="13"/>
      <c r="V6" s="13">
        <v>0</v>
      </c>
      <c r="W6" s="13"/>
      <c r="X6" s="12" t="str">
        <f>IF(W6&lt;&gt;"",1,"")</f>
        <v/>
      </c>
      <c r="Y6" s="13"/>
      <c r="Z6" s="13" t="str">
        <f t="shared" ref="Z6:AA25" si="0">IF(Y6&lt;&gt;"",Y6,"")</f>
        <v/>
      </c>
      <c r="AA6" s="13" t="str">
        <f t="shared" si="0"/>
        <v/>
      </c>
      <c r="AB6" s="13"/>
      <c r="AC6" s="13" t="str">
        <f>IF(AB6&lt;&gt;"",AB6,"")</f>
        <v/>
      </c>
      <c r="AD6" s="13" t="str">
        <f>IF(AC6&lt;&gt;"",AC6,"")</f>
        <v/>
      </c>
      <c r="AE6" s="13"/>
      <c r="AF6" s="13" t="str">
        <f>IF(AE6&lt;&gt;"",AE6,"")</f>
        <v/>
      </c>
      <c r="AG6" s="13"/>
      <c r="AH6" s="13"/>
      <c r="AI6" s="13">
        <v>0</v>
      </c>
      <c r="AJ6" s="14" t="s">
        <v>55</v>
      </c>
      <c r="AK6" s="14"/>
      <c r="AL6" s="14"/>
      <c r="AM6" s="15"/>
      <c r="AN6" s="16"/>
    </row>
    <row r="7" spans="1:40">
      <c r="A7" s="9"/>
      <c r="B7" s="17" t="s">
        <v>56</v>
      </c>
      <c r="C7" s="17" t="s">
        <v>57</v>
      </c>
      <c r="D7" s="18"/>
      <c r="E7" s="19"/>
      <c r="F7" s="19" t="str">
        <f t="shared" ref="F7:F70" si="1">IF(E7&lt;&gt;"",1,"")</f>
        <v/>
      </c>
      <c r="G7" s="19" t="str">
        <f t="shared" ref="G7:G70" si="2">IF(F7&lt;&gt;"",F7,"")</f>
        <v/>
      </c>
      <c r="H7" s="19"/>
      <c r="I7" s="19" t="str">
        <f t="shared" ref="I7:I70" si="3">IF(H7&lt;&gt;"",H7,"")</f>
        <v/>
      </c>
      <c r="J7" s="19"/>
      <c r="K7" s="19" t="str">
        <f t="shared" ref="K7:K70" si="4">IF(J7&lt;&gt;"",J7,"")</f>
        <v/>
      </c>
      <c r="L7" s="19" t="str">
        <f t="shared" ref="L7:M70" si="5">IF(G7&lt;&gt;"",G7,"")</f>
        <v/>
      </c>
      <c r="M7" s="19" t="str">
        <f t="shared" si="5"/>
        <v/>
      </c>
      <c r="N7" s="19" t="str">
        <f t="shared" ref="N7:N70" si="6">IF(J7&lt;&gt;"",J7,"")</f>
        <v/>
      </c>
      <c r="O7" s="19"/>
      <c r="P7" s="19" t="str">
        <f t="shared" ref="P7:P70" si="7">IF(O7&lt;&gt;"",O7,"")</f>
        <v/>
      </c>
      <c r="Q7" s="19"/>
      <c r="R7" s="20"/>
      <c r="S7" s="20">
        <v>-1</v>
      </c>
      <c r="T7" s="20" t="s">
        <v>54</v>
      </c>
      <c r="U7" s="20"/>
      <c r="V7" s="20">
        <v>0</v>
      </c>
      <c r="W7" s="20"/>
      <c r="X7" s="20" t="str">
        <f t="shared" ref="X7:X70" si="8">IF(W7&lt;&gt;"",1,"")</f>
        <v/>
      </c>
      <c r="Y7" s="20"/>
      <c r="Z7" s="20" t="str">
        <f t="shared" si="0"/>
        <v/>
      </c>
      <c r="AA7" s="20" t="str">
        <f t="shared" si="0"/>
        <v/>
      </c>
      <c r="AB7" s="20"/>
      <c r="AC7" s="20" t="str">
        <f t="shared" ref="AC7:AD70" si="9">IF(AB7&lt;&gt;"",AB7,"")</f>
        <v/>
      </c>
      <c r="AD7" s="20" t="str">
        <f t="shared" si="9"/>
        <v/>
      </c>
      <c r="AE7" s="20"/>
      <c r="AF7" s="20" t="str">
        <f t="shared" ref="AF7:AF70" si="10">IF(AE7&lt;&gt;"",AE7,"")</f>
        <v/>
      </c>
      <c r="AG7" s="20"/>
      <c r="AH7" s="20"/>
      <c r="AI7" s="20">
        <v>0</v>
      </c>
      <c r="AJ7" s="21" t="s">
        <v>58</v>
      </c>
      <c r="AK7" s="21"/>
      <c r="AL7" s="21"/>
      <c r="AM7" s="22"/>
      <c r="AN7" s="23"/>
    </row>
    <row r="8" spans="1:40" ht="13.15" thickBot="1">
      <c r="A8" s="9"/>
      <c r="B8" s="17" t="s">
        <v>59</v>
      </c>
      <c r="C8" s="17" t="s">
        <v>60</v>
      </c>
      <c r="D8" s="18"/>
      <c r="E8" s="19"/>
      <c r="F8" s="19" t="str">
        <f t="shared" si="1"/>
        <v/>
      </c>
      <c r="G8" s="19" t="str">
        <f t="shared" si="2"/>
        <v/>
      </c>
      <c r="H8" s="19"/>
      <c r="I8" s="19" t="str">
        <f t="shared" si="3"/>
        <v/>
      </c>
      <c r="J8" s="19"/>
      <c r="K8" s="19" t="str">
        <f t="shared" si="4"/>
        <v/>
      </c>
      <c r="L8" s="19" t="str">
        <f t="shared" si="5"/>
        <v/>
      </c>
      <c r="M8" s="19" t="str">
        <f t="shared" si="5"/>
        <v/>
      </c>
      <c r="N8" s="19" t="str">
        <f t="shared" si="6"/>
        <v/>
      </c>
      <c r="O8" s="19"/>
      <c r="P8" s="19" t="str">
        <f t="shared" si="7"/>
        <v/>
      </c>
      <c r="Q8" s="19"/>
      <c r="R8" s="20"/>
      <c r="S8" s="20">
        <v>-1</v>
      </c>
      <c r="T8" s="20" t="s">
        <v>54</v>
      </c>
      <c r="U8" s="20"/>
      <c r="V8" s="20">
        <v>0</v>
      </c>
      <c r="W8" s="20"/>
      <c r="X8" s="20" t="str">
        <f t="shared" si="8"/>
        <v/>
      </c>
      <c r="Y8" s="20"/>
      <c r="Z8" s="20" t="str">
        <f t="shared" si="0"/>
        <v/>
      </c>
      <c r="AA8" s="20" t="str">
        <f t="shared" si="0"/>
        <v/>
      </c>
      <c r="AB8" s="20"/>
      <c r="AC8" s="20" t="str">
        <f t="shared" si="9"/>
        <v/>
      </c>
      <c r="AD8" s="20" t="str">
        <f t="shared" si="9"/>
        <v/>
      </c>
      <c r="AE8" s="20"/>
      <c r="AF8" s="20" t="str">
        <f t="shared" si="10"/>
        <v/>
      </c>
      <c r="AG8" s="20"/>
      <c r="AH8" s="20"/>
      <c r="AI8" s="20">
        <v>0</v>
      </c>
      <c r="AJ8" s="21" t="s">
        <v>58</v>
      </c>
      <c r="AK8" s="21"/>
      <c r="AL8" s="21"/>
      <c r="AM8" s="22"/>
      <c r="AN8" s="23"/>
    </row>
    <row r="9" spans="1:40" ht="87.75" customHeight="1">
      <c r="A9" s="24" t="s">
        <v>61</v>
      </c>
      <c r="B9" s="17" t="s">
        <v>62</v>
      </c>
      <c r="C9" s="17" t="s">
        <v>63</v>
      </c>
      <c r="D9" s="18"/>
      <c r="E9" s="19"/>
      <c r="F9" s="19" t="str">
        <f t="shared" si="1"/>
        <v/>
      </c>
      <c r="G9" s="19" t="str">
        <f t="shared" si="2"/>
        <v/>
      </c>
      <c r="H9" s="19"/>
      <c r="I9" s="19" t="str">
        <f t="shared" si="3"/>
        <v/>
      </c>
      <c r="J9" s="19"/>
      <c r="K9" s="19" t="str">
        <f t="shared" si="4"/>
        <v/>
      </c>
      <c r="L9" s="19" t="str">
        <f t="shared" si="5"/>
        <v/>
      </c>
      <c r="M9" s="19" t="str">
        <f t="shared" si="5"/>
        <v/>
      </c>
      <c r="N9" s="19" t="str">
        <f t="shared" si="6"/>
        <v/>
      </c>
      <c r="O9" s="19"/>
      <c r="P9" s="19" t="str">
        <f t="shared" si="7"/>
        <v/>
      </c>
      <c r="Q9" s="19"/>
      <c r="R9" s="20"/>
      <c r="S9" s="20">
        <v>-1</v>
      </c>
      <c r="T9" s="20" t="s">
        <v>54</v>
      </c>
      <c r="U9" s="20"/>
      <c r="V9" s="20">
        <v>0</v>
      </c>
      <c r="W9" s="20"/>
      <c r="X9" s="20" t="str">
        <f t="shared" si="8"/>
        <v/>
      </c>
      <c r="Y9" s="20"/>
      <c r="Z9" s="20" t="str">
        <f t="shared" si="0"/>
        <v/>
      </c>
      <c r="AA9" s="20" t="str">
        <f t="shared" si="0"/>
        <v/>
      </c>
      <c r="AB9" s="20"/>
      <c r="AC9" s="20" t="str">
        <f t="shared" si="9"/>
        <v/>
      </c>
      <c r="AD9" s="20" t="str">
        <f t="shared" si="9"/>
        <v/>
      </c>
      <c r="AE9" s="20"/>
      <c r="AF9" s="20" t="str">
        <f t="shared" si="10"/>
        <v/>
      </c>
      <c r="AG9" s="20"/>
      <c r="AH9" s="20"/>
      <c r="AI9" s="20">
        <v>0</v>
      </c>
      <c r="AJ9" s="21" t="s">
        <v>58</v>
      </c>
      <c r="AK9" s="21"/>
      <c r="AL9" s="21"/>
      <c r="AM9" s="22"/>
      <c r="AN9" s="23"/>
    </row>
    <row r="10" spans="1:40" ht="13.15">
      <c r="A10" s="25"/>
      <c r="B10" s="26" t="s">
        <v>64</v>
      </c>
      <c r="C10" s="26" t="s">
        <v>65</v>
      </c>
      <c r="D10" s="27"/>
      <c r="E10" s="28" t="str">
        <f t="shared" ref="E10:E19" si="11">LOWER(C10)</f>
        <v>e10</v>
      </c>
      <c r="F10" s="28">
        <f t="shared" si="1"/>
        <v>1</v>
      </c>
      <c r="G10" s="28">
        <f t="shared" si="2"/>
        <v>1</v>
      </c>
      <c r="H10" s="28">
        <v>1</v>
      </c>
      <c r="I10" s="28">
        <f t="shared" si="3"/>
        <v>1</v>
      </c>
      <c r="J10" s="28">
        <v>0</v>
      </c>
      <c r="K10" s="28">
        <f t="shared" si="4"/>
        <v>0</v>
      </c>
      <c r="L10" s="28">
        <f t="shared" si="5"/>
        <v>1</v>
      </c>
      <c r="M10" s="28">
        <f t="shared" si="5"/>
        <v>1</v>
      </c>
      <c r="N10" s="28">
        <f t="shared" si="6"/>
        <v>0</v>
      </c>
      <c r="O10" s="29">
        <v>0</v>
      </c>
      <c r="P10" s="29">
        <v>1</v>
      </c>
      <c r="Q10" s="29"/>
      <c r="R10" s="30">
        <v>0</v>
      </c>
      <c r="S10" s="30">
        <v>1</v>
      </c>
      <c r="T10" s="30">
        <v>3</v>
      </c>
      <c r="U10" s="30" t="s">
        <v>66</v>
      </c>
      <c r="V10" s="30">
        <v>0</v>
      </c>
      <c r="W10" s="30"/>
      <c r="X10" s="30" t="str">
        <f t="shared" si="8"/>
        <v/>
      </c>
      <c r="Y10" s="30"/>
      <c r="Z10" s="30" t="str">
        <f t="shared" si="0"/>
        <v/>
      </c>
      <c r="AA10" s="30" t="str">
        <f t="shared" si="0"/>
        <v/>
      </c>
      <c r="AB10" s="30"/>
      <c r="AC10" s="30" t="str">
        <f t="shared" si="9"/>
        <v/>
      </c>
      <c r="AD10" s="30" t="str">
        <f t="shared" si="9"/>
        <v/>
      </c>
      <c r="AE10" s="30"/>
      <c r="AF10" s="30" t="str">
        <f t="shared" si="10"/>
        <v/>
      </c>
      <c r="AG10" s="30"/>
      <c r="AH10" s="30"/>
      <c r="AI10" s="30">
        <v>1</v>
      </c>
      <c r="AJ10" s="31" t="s">
        <v>67</v>
      </c>
      <c r="AK10" s="31"/>
      <c r="AL10" s="31"/>
      <c r="AM10" s="32"/>
      <c r="AN10" s="33" t="s">
        <v>68</v>
      </c>
    </row>
    <row r="11" spans="1:40">
      <c r="A11" s="25"/>
      <c r="B11" s="17" t="s">
        <v>69</v>
      </c>
      <c r="C11" s="17" t="s">
        <v>70</v>
      </c>
      <c r="D11" s="18"/>
      <c r="E11" s="19" t="str">
        <f t="shared" si="11"/>
        <v>e11</v>
      </c>
      <c r="F11" s="19">
        <f t="shared" si="1"/>
        <v>1</v>
      </c>
      <c r="G11" s="19">
        <f t="shared" si="2"/>
        <v>1</v>
      </c>
      <c r="H11" s="19">
        <v>0</v>
      </c>
      <c r="I11" s="19">
        <f t="shared" si="3"/>
        <v>0</v>
      </c>
      <c r="J11" s="19">
        <v>1</v>
      </c>
      <c r="K11" s="19">
        <f t="shared" si="4"/>
        <v>1</v>
      </c>
      <c r="L11" s="19">
        <f t="shared" si="5"/>
        <v>1</v>
      </c>
      <c r="M11" s="19">
        <f t="shared" si="5"/>
        <v>0</v>
      </c>
      <c r="N11" s="19">
        <f t="shared" si="6"/>
        <v>1</v>
      </c>
      <c r="O11" s="19">
        <v>1</v>
      </c>
      <c r="P11" s="19">
        <f t="shared" si="7"/>
        <v>1</v>
      </c>
      <c r="Q11" s="19"/>
      <c r="R11" s="20">
        <v>1</v>
      </c>
      <c r="S11" s="20">
        <v>0.5</v>
      </c>
      <c r="T11" s="20">
        <v>3</v>
      </c>
      <c r="U11" s="20" t="s">
        <v>66</v>
      </c>
      <c r="V11" s="20">
        <v>0</v>
      </c>
      <c r="W11" s="20"/>
      <c r="X11" s="20" t="str">
        <f t="shared" si="8"/>
        <v/>
      </c>
      <c r="Y11" s="20"/>
      <c r="Z11" s="20" t="str">
        <f t="shared" si="0"/>
        <v/>
      </c>
      <c r="AA11" s="20" t="str">
        <f t="shared" si="0"/>
        <v/>
      </c>
      <c r="AB11" s="20"/>
      <c r="AC11" s="20" t="str">
        <f t="shared" si="9"/>
        <v/>
      </c>
      <c r="AD11" s="20" t="str">
        <f t="shared" si="9"/>
        <v/>
      </c>
      <c r="AE11" s="20"/>
      <c r="AF11" s="20" t="str">
        <f t="shared" si="10"/>
        <v/>
      </c>
      <c r="AG11" s="20"/>
      <c r="AH11" s="20"/>
      <c r="AI11" s="20">
        <v>1</v>
      </c>
      <c r="AJ11" s="21" t="s">
        <v>67</v>
      </c>
      <c r="AK11" s="21"/>
      <c r="AL11" s="21"/>
      <c r="AM11" s="22"/>
      <c r="AN11" s="23"/>
    </row>
    <row r="12" spans="1:40">
      <c r="A12" s="25"/>
      <c r="B12" s="17" t="s">
        <v>71</v>
      </c>
      <c r="C12" s="17" t="s">
        <v>72</v>
      </c>
      <c r="D12" s="18"/>
      <c r="E12" s="19" t="str">
        <f t="shared" si="11"/>
        <v>e12</v>
      </c>
      <c r="F12" s="19">
        <f t="shared" si="1"/>
        <v>1</v>
      </c>
      <c r="G12" s="19">
        <f t="shared" si="2"/>
        <v>1</v>
      </c>
      <c r="H12" s="19">
        <v>0</v>
      </c>
      <c r="I12" s="19">
        <f t="shared" si="3"/>
        <v>0</v>
      </c>
      <c r="J12" s="19">
        <v>1</v>
      </c>
      <c r="K12" s="19">
        <f t="shared" si="4"/>
        <v>1</v>
      </c>
      <c r="L12" s="19">
        <f t="shared" si="5"/>
        <v>1</v>
      </c>
      <c r="M12" s="19">
        <f t="shared" si="5"/>
        <v>0</v>
      </c>
      <c r="N12" s="19">
        <f t="shared" si="6"/>
        <v>1</v>
      </c>
      <c r="O12" s="19">
        <v>1</v>
      </c>
      <c r="P12" s="19">
        <f t="shared" si="7"/>
        <v>1</v>
      </c>
      <c r="Q12" s="19"/>
      <c r="R12" s="20">
        <v>1</v>
      </c>
      <c r="S12" s="20">
        <v>0.5</v>
      </c>
      <c r="T12" s="20">
        <v>4</v>
      </c>
      <c r="U12" s="20" t="s">
        <v>66</v>
      </c>
      <c r="V12" s="20">
        <v>0</v>
      </c>
      <c r="W12" s="20"/>
      <c r="X12" s="20" t="str">
        <f t="shared" si="8"/>
        <v/>
      </c>
      <c r="Y12" s="20"/>
      <c r="Z12" s="20" t="str">
        <f t="shared" si="0"/>
        <v/>
      </c>
      <c r="AA12" s="20" t="str">
        <f t="shared" si="0"/>
        <v/>
      </c>
      <c r="AB12" s="20"/>
      <c r="AC12" s="20" t="str">
        <f t="shared" si="9"/>
        <v/>
      </c>
      <c r="AD12" s="20" t="str">
        <f t="shared" si="9"/>
        <v/>
      </c>
      <c r="AE12" s="20"/>
      <c r="AF12" s="20" t="str">
        <f t="shared" si="10"/>
        <v/>
      </c>
      <c r="AG12" s="20"/>
      <c r="AH12" s="20"/>
      <c r="AI12" s="20">
        <v>1</v>
      </c>
      <c r="AJ12" s="21" t="s">
        <v>67</v>
      </c>
      <c r="AK12" s="21"/>
      <c r="AL12" s="21"/>
      <c r="AM12" s="22"/>
      <c r="AN12" s="23" t="s">
        <v>73</v>
      </c>
    </row>
    <row r="13" spans="1:40" ht="13.15">
      <c r="A13" s="25"/>
      <c r="B13" s="26" t="s">
        <v>74</v>
      </c>
      <c r="C13" s="26" t="s">
        <v>75</v>
      </c>
      <c r="D13" s="27"/>
      <c r="E13" s="28" t="str">
        <f t="shared" si="11"/>
        <v>e15</v>
      </c>
      <c r="F13" s="28">
        <f t="shared" si="1"/>
        <v>1</v>
      </c>
      <c r="G13" s="28">
        <f t="shared" si="2"/>
        <v>1</v>
      </c>
      <c r="H13" s="28">
        <v>0</v>
      </c>
      <c r="I13" s="28">
        <f t="shared" si="3"/>
        <v>0</v>
      </c>
      <c r="J13" s="28">
        <v>1</v>
      </c>
      <c r="K13" s="28">
        <f t="shared" si="4"/>
        <v>1</v>
      </c>
      <c r="L13" s="28">
        <f t="shared" si="5"/>
        <v>1</v>
      </c>
      <c r="M13" s="28">
        <f t="shared" si="5"/>
        <v>0</v>
      </c>
      <c r="N13" s="28">
        <f t="shared" si="6"/>
        <v>1</v>
      </c>
      <c r="O13" s="28">
        <v>1</v>
      </c>
      <c r="P13" s="28">
        <f t="shared" si="7"/>
        <v>1</v>
      </c>
      <c r="Q13" s="28"/>
      <c r="R13" s="30">
        <v>1</v>
      </c>
      <c r="S13" s="30">
        <v>0.5</v>
      </c>
      <c r="T13" s="30">
        <v>4</v>
      </c>
      <c r="U13" s="30" t="s">
        <v>76</v>
      </c>
      <c r="V13" s="30">
        <v>0</v>
      </c>
      <c r="W13" s="30"/>
      <c r="X13" s="30" t="str">
        <f t="shared" si="8"/>
        <v/>
      </c>
      <c r="Y13" s="30"/>
      <c r="Z13" s="30" t="str">
        <f t="shared" si="0"/>
        <v/>
      </c>
      <c r="AA13" s="30" t="str">
        <f t="shared" si="0"/>
        <v/>
      </c>
      <c r="AB13" s="30"/>
      <c r="AC13" s="30" t="str">
        <f t="shared" si="9"/>
        <v/>
      </c>
      <c r="AD13" s="30" t="str">
        <f t="shared" si="9"/>
        <v/>
      </c>
      <c r="AE13" s="30"/>
      <c r="AF13" s="30" t="str">
        <f t="shared" si="10"/>
        <v/>
      </c>
      <c r="AG13" s="30"/>
      <c r="AH13" s="30"/>
      <c r="AI13" s="30">
        <v>1</v>
      </c>
      <c r="AJ13" s="31" t="s">
        <v>67</v>
      </c>
      <c r="AK13" s="31"/>
      <c r="AL13" s="31"/>
      <c r="AM13" s="32"/>
      <c r="AN13" s="33"/>
    </row>
    <row r="14" spans="1:40" ht="13.15">
      <c r="A14" s="25"/>
      <c r="B14" s="26" t="s">
        <v>77</v>
      </c>
      <c r="C14" s="26" t="s">
        <v>78</v>
      </c>
      <c r="D14" s="27"/>
      <c r="E14" s="28" t="s">
        <v>79</v>
      </c>
      <c r="F14" s="28">
        <f t="shared" si="1"/>
        <v>1</v>
      </c>
      <c r="G14" s="28">
        <f t="shared" si="2"/>
        <v>1</v>
      </c>
      <c r="H14" s="28">
        <v>0</v>
      </c>
      <c r="I14" s="28">
        <f t="shared" si="3"/>
        <v>0</v>
      </c>
      <c r="J14" s="28">
        <v>0</v>
      </c>
      <c r="K14" s="28">
        <f t="shared" si="4"/>
        <v>0</v>
      </c>
      <c r="L14" s="28">
        <f t="shared" si="5"/>
        <v>1</v>
      </c>
      <c r="M14" s="28">
        <f t="shared" si="5"/>
        <v>0</v>
      </c>
      <c r="N14" s="28">
        <f t="shared" si="6"/>
        <v>0</v>
      </c>
      <c r="O14" s="29">
        <v>0</v>
      </c>
      <c r="P14" s="29">
        <v>1</v>
      </c>
      <c r="Q14" s="29"/>
      <c r="R14" s="30">
        <v>0</v>
      </c>
      <c r="S14" s="30">
        <v>1</v>
      </c>
      <c r="T14" s="30">
        <v>3</v>
      </c>
      <c r="U14" s="30" t="s">
        <v>66</v>
      </c>
      <c r="V14" s="30">
        <v>0</v>
      </c>
      <c r="W14" s="30"/>
      <c r="X14" s="30" t="str">
        <f t="shared" si="8"/>
        <v/>
      </c>
      <c r="Y14" s="30"/>
      <c r="Z14" s="30" t="str">
        <f t="shared" si="0"/>
        <v/>
      </c>
      <c r="AA14" s="30" t="str">
        <f t="shared" si="0"/>
        <v/>
      </c>
      <c r="AB14" s="30"/>
      <c r="AC14" s="30" t="str">
        <f t="shared" si="9"/>
        <v/>
      </c>
      <c r="AD14" s="30" t="str">
        <f t="shared" si="9"/>
        <v/>
      </c>
      <c r="AE14" s="30"/>
      <c r="AF14" s="30" t="str">
        <f t="shared" si="10"/>
        <v/>
      </c>
      <c r="AG14" s="30"/>
      <c r="AH14" s="30"/>
      <c r="AI14" s="30">
        <v>1</v>
      </c>
      <c r="AJ14" s="31" t="s">
        <v>67</v>
      </c>
      <c r="AK14" s="31"/>
      <c r="AL14" s="31"/>
      <c r="AM14" s="32"/>
      <c r="AN14" s="33" t="s">
        <v>80</v>
      </c>
    </row>
    <row r="15" spans="1:40" ht="13.15">
      <c r="A15" s="25"/>
      <c r="B15" s="26" t="s">
        <v>81</v>
      </c>
      <c r="C15" s="26" t="s">
        <v>82</v>
      </c>
      <c r="D15" s="27"/>
      <c r="E15" s="19" t="str">
        <f t="shared" si="11"/>
        <v>e20</v>
      </c>
      <c r="F15" s="19">
        <f t="shared" si="1"/>
        <v>1</v>
      </c>
      <c r="G15" s="19">
        <f t="shared" si="2"/>
        <v>1</v>
      </c>
      <c r="H15" s="19">
        <v>1</v>
      </c>
      <c r="I15" s="19">
        <f t="shared" si="3"/>
        <v>1</v>
      </c>
      <c r="J15" s="19">
        <v>1</v>
      </c>
      <c r="K15" s="19">
        <f t="shared" si="4"/>
        <v>1</v>
      </c>
      <c r="L15" s="19">
        <f t="shared" si="5"/>
        <v>1</v>
      </c>
      <c r="M15" s="19">
        <f t="shared" si="5"/>
        <v>1</v>
      </c>
      <c r="N15" s="19">
        <f t="shared" si="6"/>
        <v>1</v>
      </c>
      <c r="O15" s="19">
        <v>1</v>
      </c>
      <c r="P15" s="19">
        <f t="shared" si="7"/>
        <v>1</v>
      </c>
      <c r="Q15" s="19"/>
      <c r="R15" s="20">
        <v>1</v>
      </c>
      <c r="S15" s="20">
        <v>0.5</v>
      </c>
      <c r="T15" s="20">
        <v>3</v>
      </c>
      <c r="U15" s="20" t="s">
        <v>76</v>
      </c>
      <c r="V15" s="20">
        <v>0</v>
      </c>
      <c r="W15" s="20"/>
      <c r="X15" s="20" t="str">
        <f t="shared" si="8"/>
        <v/>
      </c>
      <c r="Y15" s="20"/>
      <c r="Z15" s="20" t="str">
        <f t="shared" si="0"/>
        <v/>
      </c>
      <c r="AA15" s="20" t="str">
        <f t="shared" si="0"/>
        <v/>
      </c>
      <c r="AB15" s="20"/>
      <c r="AC15" s="20" t="str">
        <f t="shared" si="9"/>
        <v/>
      </c>
      <c r="AD15" s="20" t="str">
        <f t="shared" si="9"/>
        <v/>
      </c>
      <c r="AE15" s="20"/>
      <c r="AF15" s="20" t="str">
        <f t="shared" si="10"/>
        <v/>
      </c>
      <c r="AG15" s="20"/>
      <c r="AH15" s="20"/>
      <c r="AI15" s="20">
        <v>1</v>
      </c>
      <c r="AJ15" s="21" t="s">
        <v>67</v>
      </c>
      <c r="AK15" s="21"/>
      <c r="AL15" s="21"/>
      <c r="AM15" s="22"/>
      <c r="AN15" s="23" t="s">
        <v>83</v>
      </c>
    </row>
    <row r="16" spans="1:40">
      <c r="A16" s="25"/>
      <c r="B16" s="17" t="s">
        <v>84</v>
      </c>
      <c r="C16" s="17" t="s">
        <v>85</v>
      </c>
      <c r="D16" s="18"/>
      <c r="E16" s="19" t="str">
        <f t="shared" si="11"/>
        <v>e21</v>
      </c>
      <c r="F16" s="19">
        <f t="shared" si="1"/>
        <v>1</v>
      </c>
      <c r="G16" s="19">
        <f t="shared" si="2"/>
        <v>1</v>
      </c>
      <c r="H16" s="19">
        <v>0</v>
      </c>
      <c r="I16" s="19">
        <f t="shared" si="3"/>
        <v>0</v>
      </c>
      <c r="J16" s="19">
        <v>0</v>
      </c>
      <c r="K16" s="19">
        <f t="shared" si="4"/>
        <v>0</v>
      </c>
      <c r="L16" s="19">
        <f t="shared" si="5"/>
        <v>1</v>
      </c>
      <c r="M16" s="19">
        <f t="shared" si="5"/>
        <v>0</v>
      </c>
      <c r="N16" s="19">
        <f t="shared" si="6"/>
        <v>0</v>
      </c>
      <c r="O16" s="34">
        <v>0</v>
      </c>
      <c r="P16" s="34">
        <v>1</v>
      </c>
      <c r="Q16" s="34"/>
      <c r="R16" s="20">
        <v>0</v>
      </c>
      <c r="S16" s="20">
        <v>0.5</v>
      </c>
      <c r="T16" s="20">
        <v>4</v>
      </c>
      <c r="U16" s="20" t="s">
        <v>76</v>
      </c>
      <c r="V16" s="20">
        <v>0</v>
      </c>
      <c r="W16" s="20"/>
      <c r="X16" s="20" t="str">
        <f t="shared" si="8"/>
        <v/>
      </c>
      <c r="Y16" s="20"/>
      <c r="Z16" s="20" t="str">
        <f t="shared" si="0"/>
        <v/>
      </c>
      <c r="AA16" s="20" t="str">
        <f t="shared" si="0"/>
        <v/>
      </c>
      <c r="AB16" s="20"/>
      <c r="AC16" s="20" t="str">
        <f t="shared" si="9"/>
        <v/>
      </c>
      <c r="AD16" s="20" t="str">
        <f t="shared" si="9"/>
        <v/>
      </c>
      <c r="AE16" s="20"/>
      <c r="AF16" s="20" t="str">
        <f t="shared" si="10"/>
        <v/>
      </c>
      <c r="AG16" s="20"/>
      <c r="AH16" s="20"/>
      <c r="AI16" s="20">
        <v>1</v>
      </c>
      <c r="AJ16" s="21" t="s">
        <v>67</v>
      </c>
      <c r="AK16" s="21"/>
      <c r="AL16" s="21"/>
      <c r="AM16" s="22"/>
      <c r="AN16" s="23"/>
    </row>
    <row r="17" spans="1:40">
      <c r="A17" s="25"/>
      <c r="B17" s="17" t="s">
        <v>86</v>
      </c>
      <c r="C17" s="17" t="s">
        <v>87</v>
      </c>
      <c r="D17" s="18"/>
      <c r="E17" s="19" t="str">
        <f t="shared" si="11"/>
        <v>e22</v>
      </c>
      <c r="F17" s="19">
        <f t="shared" si="1"/>
        <v>1</v>
      </c>
      <c r="G17" s="19">
        <f t="shared" si="2"/>
        <v>1</v>
      </c>
      <c r="H17" s="19">
        <v>0</v>
      </c>
      <c r="I17" s="19">
        <f t="shared" si="3"/>
        <v>0</v>
      </c>
      <c r="J17" s="19">
        <v>0</v>
      </c>
      <c r="K17" s="19">
        <f t="shared" si="4"/>
        <v>0</v>
      </c>
      <c r="L17" s="19">
        <f t="shared" si="5"/>
        <v>1</v>
      </c>
      <c r="M17" s="19">
        <f t="shared" si="5"/>
        <v>0</v>
      </c>
      <c r="N17" s="19">
        <f t="shared" si="6"/>
        <v>0</v>
      </c>
      <c r="O17" s="34">
        <v>0</v>
      </c>
      <c r="P17" s="34">
        <v>1</v>
      </c>
      <c r="Q17" s="34"/>
      <c r="R17" s="20">
        <v>0</v>
      </c>
      <c r="S17" s="20">
        <v>0.5</v>
      </c>
      <c r="T17" s="20">
        <v>4</v>
      </c>
      <c r="U17" s="20" t="s">
        <v>76</v>
      </c>
      <c r="V17" s="20">
        <v>0</v>
      </c>
      <c r="W17" s="20"/>
      <c r="X17" s="20" t="str">
        <f t="shared" si="8"/>
        <v/>
      </c>
      <c r="Y17" s="20"/>
      <c r="Z17" s="20" t="str">
        <f t="shared" si="0"/>
        <v/>
      </c>
      <c r="AA17" s="20" t="str">
        <f t="shared" si="0"/>
        <v/>
      </c>
      <c r="AB17" s="20"/>
      <c r="AC17" s="20" t="str">
        <f t="shared" si="9"/>
        <v/>
      </c>
      <c r="AD17" s="20" t="str">
        <f t="shared" si="9"/>
        <v/>
      </c>
      <c r="AE17" s="20"/>
      <c r="AF17" s="20" t="str">
        <f t="shared" si="10"/>
        <v/>
      </c>
      <c r="AG17" s="20"/>
      <c r="AH17" s="20"/>
      <c r="AI17" s="20">
        <v>1</v>
      </c>
      <c r="AJ17" s="21" t="s">
        <v>67</v>
      </c>
      <c r="AK17" s="21"/>
      <c r="AL17" s="21"/>
      <c r="AM17" s="22"/>
      <c r="AN17" s="23"/>
    </row>
    <row r="18" spans="1:40">
      <c r="A18" s="25"/>
      <c r="B18" s="17" t="s">
        <v>88</v>
      </c>
      <c r="C18" s="17" t="s">
        <v>89</v>
      </c>
      <c r="D18" s="18"/>
      <c r="E18" s="19" t="str">
        <f t="shared" si="11"/>
        <v>e23</v>
      </c>
      <c r="F18" s="19">
        <f t="shared" si="1"/>
        <v>1</v>
      </c>
      <c r="G18" s="19">
        <f t="shared" si="2"/>
        <v>1</v>
      </c>
      <c r="H18" s="19">
        <v>0</v>
      </c>
      <c r="I18" s="19">
        <f t="shared" si="3"/>
        <v>0</v>
      </c>
      <c r="J18" s="19">
        <v>0</v>
      </c>
      <c r="K18" s="19">
        <f t="shared" si="4"/>
        <v>0</v>
      </c>
      <c r="L18" s="19">
        <f t="shared" si="5"/>
        <v>1</v>
      </c>
      <c r="M18" s="19">
        <f t="shared" si="5"/>
        <v>0</v>
      </c>
      <c r="N18" s="19">
        <f t="shared" si="6"/>
        <v>0</v>
      </c>
      <c r="O18" s="34">
        <v>0</v>
      </c>
      <c r="P18" s="34">
        <v>1</v>
      </c>
      <c r="Q18" s="34"/>
      <c r="R18" s="20">
        <v>0</v>
      </c>
      <c r="S18" s="20">
        <v>0.5</v>
      </c>
      <c r="T18" s="20">
        <v>4</v>
      </c>
      <c r="U18" s="20" t="s">
        <v>76</v>
      </c>
      <c r="V18" s="20">
        <v>0</v>
      </c>
      <c r="W18" s="20"/>
      <c r="X18" s="20" t="str">
        <f t="shared" si="8"/>
        <v/>
      </c>
      <c r="Y18" s="20"/>
      <c r="Z18" s="20" t="str">
        <f t="shared" si="0"/>
        <v/>
      </c>
      <c r="AA18" s="20" t="str">
        <f t="shared" si="0"/>
        <v/>
      </c>
      <c r="AB18" s="20"/>
      <c r="AC18" s="20" t="str">
        <f t="shared" si="9"/>
        <v/>
      </c>
      <c r="AD18" s="20" t="str">
        <f t="shared" si="9"/>
        <v/>
      </c>
      <c r="AE18" s="20"/>
      <c r="AF18" s="20" t="str">
        <f t="shared" si="10"/>
        <v/>
      </c>
      <c r="AG18" s="20"/>
      <c r="AH18" s="20"/>
      <c r="AI18" s="20">
        <v>1</v>
      </c>
      <c r="AJ18" s="21" t="s">
        <v>67</v>
      </c>
      <c r="AK18" s="21"/>
      <c r="AL18" s="21"/>
      <c r="AM18" s="22"/>
      <c r="AN18" s="23"/>
    </row>
    <row r="19" spans="1:40" ht="13.15">
      <c r="A19" s="25"/>
      <c r="B19" s="26" t="s">
        <v>90</v>
      </c>
      <c r="C19" s="26" t="s">
        <v>91</v>
      </c>
      <c r="D19" s="27"/>
      <c r="E19" s="28" t="str">
        <f t="shared" si="11"/>
        <v>e25</v>
      </c>
      <c r="F19" s="28">
        <f t="shared" si="1"/>
        <v>1</v>
      </c>
      <c r="G19" s="28">
        <f t="shared" si="2"/>
        <v>1</v>
      </c>
      <c r="H19" s="28">
        <v>0</v>
      </c>
      <c r="I19" s="28">
        <f t="shared" si="3"/>
        <v>0</v>
      </c>
      <c r="J19" s="28">
        <v>1</v>
      </c>
      <c r="K19" s="28">
        <f t="shared" si="4"/>
        <v>1</v>
      </c>
      <c r="L19" s="28">
        <f t="shared" si="5"/>
        <v>1</v>
      </c>
      <c r="M19" s="28">
        <f t="shared" si="5"/>
        <v>0</v>
      </c>
      <c r="N19" s="28">
        <f t="shared" si="6"/>
        <v>1</v>
      </c>
      <c r="O19" s="28">
        <v>1</v>
      </c>
      <c r="P19" s="28">
        <f t="shared" si="7"/>
        <v>1</v>
      </c>
      <c r="Q19" s="28"/>
      <c r="R19" s="30">
        <v>1</v>
      </c>
      <c r="S19" s="30">
        <v>0.5</v>
      </c>
      <c r="T19" s="30">
        <v>4</v>
      </c>
      <c r="U19" s="30" t="s">
        <v>76</v>
      </c>
      <c r="V19" s="30">
        <v>0</v>
      </c>
      <c r="W19" s="30"/>
      <c r="X19" s="30" t="str">
        <f t="shared" si="8"/>
        <v/>
      </c>
      <c r="Y19" s="30"/>
      <c r="Z19" s="30" t="str">
        <f t="shared" si="0"/>
        <v/>
      </c>
      <c r="AA19" s="30" t="str">
        <f t="shared" si="0"/>
        <v/>
      </c>
      <c r="AB19" s="30"/>
      <c r="AC19" s="30" t="str">
        <f t="shared" si="9"/>
        <v/>
      </c>
      <c r="AD19" s="30" t="str">
        <f t="shared" si="9"/>
        <v/>
      </c>
      <c r="AE19" s="30"/>
      <c r="AF19" s="30" t="str">
        <f t="shared" si="10"/>
        <v/>
      </c>
      <c r="AG19" s="30"/>
      <c r="AH19" s="30"/>
      <c r="AI19" s="30">
        <v>1</v>
      </c>
      <c r="AJ19" s="31" t="s">
        <v>67</v>
      </c>
      <c r="AK19" s="31"/>
      <c r="AL19" s="31"/>
      <c r="AM19" s="32"/>
      <c r="AN19" s="33"/>
    </row>
    <row r="20" spans="1:40" ht="26.25">
      <c r="A20" s="25"/>
      <c r="B20" s="35" t="s">
        <v>92</v>
      </c>
      <c r="C20" s="35" t="s">
        <v>93</v>
      </c>
      <c r="D20" s="36"/>
      <c r="E20" s="37" t="s">
        <v>94</v>
      </c>
      <c r="F20" s="37">
        <f t="shared" si="1"/>
        <v>1</v>
      </c>
      <c r="G20" s="37">
        <f t="shared" si="2"/>
        <v>1</v>
      </c>
      <c r="H20" s="37">
        <v>1</v>
      </c>
      <c r="I20" s="37">
        <f t="shared" si="3"/>
        <v>1</v>
      </c>
      <c r="J20" s="37">
        <v>1</v>
      </c>
      <c r="K20" s="38">
        <f t="shared" si="4"/>
        <v>1</v>
      </c>
      <c r="L20" s="37">
        <f t="shared" si="5"/>
        <v>1</v>
      </c>
      <c r="M20" s="37">
        <f t="shared" si="5"/>
        <v>1</v>
      </c>
      <c r="N20" s="37">
        <f t="shared" si="6"/>
        <v>1</v>
      </c>
      <c r="O20" s="39">
        <v>1</v>
      </c>
      <c r="P20" s="39">
        <f t="shared" si="7"/>
        <v>1</v>
      </c>
      <c r="Q20" s="39"/>
      <c r="R20" s="38">
        <v>1</v>
      </c>
      <c r="S20" s="38">
        <v>1</v>
      </c>
      <c r="T20" s="38">
        <v>1</v>
      </c>
      <c r="U20" s="38" t="s">
        <v>66</v>
      </c>
      <c r="V20" s="38">
        <v>0</v>
      </c>
      <c r="W20" s="38"/>
      <c r="X20" s="38" t="str">
        <f t="shared" si="8"/>
        <v/>
      </c>
      <c r="Y20" s="38"/>
      <c r="Z20" s="38" t="str">
        <f t="shared" si="0"/>
        <v/>
      </c>
      <c r="AA20" s="38" t="str">
        <f t="shared" si="0"/>
        <v/>
      </c>
      <c r="AB20" s="38"/>
      <c r="AC20" s="38" t="str">
        <f t="shared" si="9"/>
        <v/>
      </c>
      <c r="AD20" s="38" t="str">
        <f t="shared" si="9"/>
        <v/>
      </c>
      <c r="AE20" s="38"/>
      <c r="AF20" s="38" t="str">
        <f t="shared" si="10"/>
        <v/>
      </c>
      <c r="AG20" s="38"/>
      <c r="AH20" s="38"/>
      <c r="AI20" s="38">
        <v>1</v>
      </c>
      <c r="AJ20" s="40" t="s">
        <v>67</v>
      </c>
      <c r="AK20" s="40"/>
      <c r="AL20" s="40"/>
      <c r="AM20" s="41"/>
      <c r="AN20" s="42" t="s">
        <v>95</v>
      </c>
    </row>
    <row r="21" spans="1:40" ht="38.25">
      <c r="A21" s="25"/>
      <c r="B21" s="35" t="s">
        <v>96</v>
      </c>
      <c r="C21" s="35" t="s">
        <v>97</v>
      </c>
      <c r="D21" s="43" t="s">
        <v>98</v>
      </c>
      <c r="E21" s="44"/>
      <c r="F21" s="44" t="str">
        <f t="shared" si="1"/>
        <v/>
      </c>
      <c r="G21" s="44" t="str">
        <f t="shared" si="2"/>
        <v/>
      </c>
      <c r="H21" s="44"/>
      <c r="I21" s="44" t="str">
        <f t="shared" si="3"/>
        <v/>
      </c>
      <c r="J21" s="44"/>
      <c r="K21" s="45" t="str">
        <f t="shared" si="4"/>
        <v/>
      </c>
      <c r="L21" s="45" t="str">
        <f t="shared" si="5"/>
        <v/>
      </c>
      <c r="M21" s="45" t="str">
        <f t="shared" si="5"/>
        <v/>
      </c>
      <c r="N21" s="45" t="str">
        <f t="shared" si="6"/>
        <v/>
      </c>
      <c r="O21" s="44"/>
      <c r="P21" s="44" t="str">
        <f t="shared" si="7"/>
        <v/>
      </c>
      <c r="Q21" s="44"/>
      <c r="R21" s="46"/>
      <c r="S21" s="46">
        <v>0</v>
      </c>
      <c r="T21" s="46">
        <v>4</v>
      </c>
      <c r="U21" s="46"/>
      <c r="V21" s="46">
        <v>0</v>
      </c>
      <c r="W21" s="46"/>
      <c r="X21" s="46" t="str">
        <f t="shared" si="8"/>
        <v/>
      </c>
      <c r="Y21" s="46"/>
      <c r="Z21" s="46" t="str">
        <f t="shared" si="0"/>
        <v/>
      </c>
      <c r="AA21" s="46" t="str">
        <f t="shared" si="0"/>
        <v/>
      </c>
      <c r="AB21" s="46"/>
      <c r="AC21" s="46" t="str">
        <f t="shared" si="9"/>
        <v/>
      </c>
      <c r="AD21" s="46" t="str">
        <f t="shared" si="9"/>
        <v/>
      </c>
      <c r="AE21" s="46"/>
      <c r="AF21" s="46" t="str">
        <f t="shared" si="10"/>
        <v/>
      </c>
      <c r="AG21" s="46"/>
      <c r="AH21" s="46"/>
      <c r="AI21" s="46">
        <v>0</v>
      </c>
      <c r="AJ21" s="47"/>
      <c r="AK21" s="47"/>
      <c r="AL21" s="47"/>
      <c r="AM21" s="48"/>
      <c r="AN21" s="49" t="s">
        <v>99</v>
      </c>
    </row>
    <row r="22" spans="1:40">
      <c r="A22" s="25"/>
      <c r="B22" s="17" t="s">
        <v>100</v>
      </c>
      <c r="C22" s="17" t="s">
        <v>101</v>
      </c>
      <c r="D22" s="18" t="s">
        <v>102</v>
      </c>
      <c r="E22" s="19"/>
      <c r="F22" s="19" t="str">
        <f t="shared" si="1"/>
        <v/>
      </c>
      <c r="G22" s="19" t="str">
        <f t="shared" si="2"/>
        <v/>
      </c>
      <c r="H22" s="19"/>
      <c r="I22" s="19" t="str">
        <f t="shared" si="3"/>
        <v/>
      </c>
      <c r="J22" s="19"/>
      <c r="K22" s="19" t="str">
        <f t="shared" si="4"/>
        <v/>
      </c>
      <c r="L22" s="19" t="str">
        <f t="shared" si="5"/>
        <v/>
      </c>
      <c r="M22" s="19" t="str">
        <f t="shared" si="5"/>
        <v/>
      </c>
      <c r="N22" s="19" t="str">
        <f t="shared" si="6"/>
        <v/>
      </c>
      <c r="O22" s="19"/>
      <c r="P22" s="19" t="str">
        <f t="shared" si="7"/>
        <v/>
      </c>
      <c r="Q22" s="19"/>
      <c r="R22" s="20"/>
      <c r="S22" s="20">
        <v>0</v>
      </c>
      <c r="T22" s="20">
        <v>4</v>
      </c>
      <c r="U22" s="20"/>
      <c r="V22" s="20">
        <v>0</v>
      </c>
      <c r="W22" s="20"/>
      <c r="X22" s="20" t="str">
        <f t="shared" si="8"/>
        <v/>
      </c>
      <c r="Y22" s="20"/>
      <c r="Z22" s="20" t="str">
        <f t="shared" si="0"/>
        <v/>
      </c>
      <c r="AA22" s="20" t="str">
        <f t="shared" si="0"/>
        <v/>
      </c>
      <c r="AB22" s="20"/>
      <c r="AC22" s="20" t="str">
        <f t="shared" si="9"/>
        <v/>
      </c>
      <c r="AD22" s="20" t="str">
        <f t="shared" si="9"/>
        <v/>
      </c>
      <c r="AE22" s="20"/>
      <c r="AF22" s="20" t="str">
        <f t="shared" si="10"/>
        <v/>
      </c>
      <c r="AG22" s="20"/>
      <c r="AH22" s="20"/>
      <c r="AI22" s="20">
        <v>0</v>
      </c>
      <c r="AJ22" s="21"/>
      <c r="AK22" s="21"/>
      <c r="AL22" s="21"/>
      <c r="AM22" s="22"/>
      <c r="AN22" s="23" t="s">
        <v>103</v>
      </c>
    </row>
    <row r="23" spans="1:40">
      <c r="A23" s="25"/>
      <c r="B23" s="17" t="s">
        <v>104</v>
      </c>
      <c r="C23" s="17" t="s">
        <v>105</v>
      </c>
      <c r="D23" s="18" t="s">
        <v>106</v>
      </c>
      <c r="E23" s="19"/>
      <c r="F23" s="19" t="str">
        <f t="shared" si="1"/>
        <v/>
      </c>
      <c r="G23" s="19" t="str">
        <f t="shared" si="2"/>
        <v/>
      </c>
      <c r="H23" s="19"/>
      <c r="I23" s="19" t="str">
        <f t="shared" si="3"/>
        <v/>
      </c>
      <c r="J23" s="19"/>
      <c r="K23" s="19" t="str">
        <f t="shared" si="4"/>
        <v/>
      </c>
      <c r="L23" s="19" t="str">
        <f t="shared" si="5"/>
        <v/>
      </c>
      <c r="M23" s="19" t="str">
        <f t="shared" si="5"/>
        <v/>
      </c>
      <c r="N23" s="19" t="str">
        <f t="shared" si="6"/>
        <v/>
      </c>
      <c r="O23" s="19"/>
      <c r="P23" s="19" t="str">
        <f t="shared" si="7"/>
        <v/>
      </c>
      <c r="Q23" s="19"/>
      <c r="R23" s="20"/>
      <c r="S23" s="20">
        <v>0</v>
      </c>
      <c r="T23" s="20">
        <v>4</v>
      </c>
      <c r="U23" s="20"/>
      <c r="V23" s="20">
        <v>0</v>
      </c>
      <c r="W23" s="20"/>
      <c r="X23" s="20" t="str">
        <f t="shared" si="8"/>
        <v/>
      </c>
      <c r="Y23" s="20"/>
      <c r="Z23" s="20" t="str">
        <f t="shared" si="0"/>
        <v/>
      </c>
      <c r="AA23" s="20" t="str">
        <f t="shared" si="0"/>
        <v/>
      </c>
      <c r="AB23" s="20"/>
      <c r="AC23" s="20" t="str">
        <f t="shared" si="9"/>
        <v/>
      </c>
      <c r="AD23" s="20" t="str">
        <f t="shared" si="9"/>
        <v/>
      </c>
      <c r="AE23" s="20"/>
      <c r="AF23" s="20" t="str">
        <f t="shared" si="10"/>
        <v/>
      </c>
      <c r="AG23" s="20"/>
      <c r="AH23" s="20"/>
      <c r="AI23" s="20">
        <v>0</v>
      </c>
      <c r="AJ23" s="21"/>
      <c r="AK23" s="21"/>
      <c r="AL23" s="21"/>
      <c r="AM23" s="22"/>
      <c r="AN23" s="23" t="s">
        <v>107</v>
      </c>
    </row>
    <row r="24" spans="1:40">
      <c r="A24" s="25"/>
      <c r="B24" s="17" t="s">
        <v>108</v>
      </c>
      <c r="C24" s="17" t="s">
        <v>109</v>
      </c>
      <c r="D24" s="18"/>
      <c r="E24" s="19"/>
      <c r="F24" s="19" t="str">
        <f t="shared" si="1"/>
        <v/>
      </c>
      <c r="G24" s="19" t="str">
        <f t="shared" si="2"/>
        <v/>
      </c>
      <c r="H24" s="19"/>
      <c r="I24" s="19" t="str">
        <f t="shared" si="3"/>
        <v/>
      </c>
      <c r="J24" s="19"/>
      <c r="K24" s="19" t="str">
        <f t="shared" si="4"/>
        <v/>
      </c>
      <c r="L24" s="19" t="str">
        <f t="shared" si="5"/>
        <v/>
      </c>
      <c r="M24" s="19" t="str">
        <f t="shared" si="5"/>
        <v/>
      </c>
      <c r="N24" s="19" t="str">
        <f t="shared" si="6"/>
        <v/>
      </c>
      <c r="O24" s="19"/>
      <c r="P24" s="19" t="str">
        <f t="shared" si="7"/>
        <v/>
      </c>
      <c r="Q24" s="19"/>
      <c r="R24" s="20"/>
      <c r="S24" s="20">
        <v>0</v>
      </c>
      <c r="T24" s="20">
        <v>1</v>
      </c>
      <c r="U24" s="20"/>
      <c r="V24" s="20">
        <v>0</v>
      </c>
      <c r="W24" s="20"/>
      <c r="X24" s="20" t="str">
        <f t="shared" si="8"/>
        <v/>
      </c>
      <c r="Y24" s="20"/>
      <c r="Z24" s="20" t="str">
        <f t="shared" si="0"/>
        <v/>
      </c>
      <c r="AA24" s="20" t="str">
        <f t="shared" si="0"/>
        <v/>
      </c>
      <c r="AB24" s="20"/>
      <c r="AC24" s="20" t="str">
        <f t="shared" si="9"/>
        <v/>
      </c>
      <c r="AD24" s="20" t="str">
        <f t="shared" si="9"/>
        <v/>
      </c>
      <c r="AE24" s="20"/>
      <c r="AF24" s="20" t="str">
        <f t="shared" si="10"/>
        <v/>
      </c>
      <c r="AG24" s="20"/>
      <c r="AH24" s="20"/>
      <c r="AI24" s="20">
        <v>0</v>
      </c>
      <c r="AJ24" s="21"/>
      <c r="AK24" s="21"/>
      <c r="AL24" s="21"/>
      <c r="AM24" s="22"/>
      <c r="AN24" s="23"/>
    </row>
    <row r="25" spans="1:40" ht="13.15">
      <c r="A25" s="25"/>
      <c r="B25" s="26" t="s">
        <v>110</v>
      </c>
      <c r="C25" s="26" t="s">
        <v>111</v>
      </c>
      <c r="D25" s="27"/>
      <c r="E25" s="28"/>
      <c r="F25" s="28" t="str">
        <f t="shared" si="1"/>
        <v/>
      </c>
      <c r="G25" s="28" t="str">
        <f t="shared" si="2"/>
        <v/>
      </c>
      <c r="H25" s="28"/>
      <c r="I25" s="28" t="str">
        <f t="shared" si="3"/>
        <v/>
      </c>
      <c r="J25" s="28"/>
      <c r="K25" s="28" t="str">
        <f t="shared" si="4"/>
        <v/>
      </c>
      <c r="L25" s="28" t="str">
        <f t="shared" si="5"/>
        <v/>
      </c>
      <c r="M25" s="28" t="str">
        <f t="shared" si="5"/>
        <v/>
      </c>
      <c r="N25" s="28" t="str">
        <f t="shared" si="6"/>
        <v/>
      </c>
      <c r="O25" s="28"/>
      <c r="P25" s="28" t="str">
        <f t="shared" si="7"/>
        <v/>
      </c>
      <c r="Q25" s="28"/>
      <c r="R25" s="30"/>
      <c r="S25" s="30">
        <v>0</v>
      </c>
      <c r="T25" s="30">
        <v>4</v>
      </c>
      <c r="U25" s="30"/>
      <c r="V25" s="30">
        <v>0</v>
      </c>
      <c r="W25" s="30"/>
      <c r="X25" s="30" t="str">
        <f t="shared" si="8"/>
        <v/>
      </c>
      <c r="Y25" s="30"/>
      <c r="Z25" s="30" t="str">
        <f t="shared" si="0"/>
        <v/>
      </c>
      <c r="AA25" s="30" t="str">
        <f t="shared" si="0"/>
        <v/>
      </c>
      <c r="AB25" s="30"/>
      <c r="AC25" s="30" t="str">
        <f t="shared" si="9"/>
        <v/>
      </c>
      <c r="AD25" s="30" t="str">
        <f t="shared" si="9"/>
        <v/>
      </c>
      <c r="AE25" s="30"/>
      <c r="AF25" s="30" t="str">
        <f t="shared" si="10"/>
        <v/>
      </c>
      <c r="AG25" s="30"/>
      <c r="AH25" s="30"/>
      <c r="AI25" s="30">
        <v>0</v>
      </c>
      <c r="AJ25" s="31"/>
      <c r="AK25" s="31"/>
      <c r="AL25" s="31"/>
      <c r="AM25" s="32"/>
      <c r="AN25" s="33" t="s">
        <v>112</v>
      </c>
    </row>
    <row r="26" spans="1:40" ht="39.4">
      <c r="A26" s="25"/>
      <c r="B26" s="35" t="s">
        <v>113</v>
      </c>
      <c r="C26" s="35" t="s">
        <v>114</v>
      </c>
      <c r="D26" s="36" t="s">
        <v>115</v>
      </c>
      <c r="E26" s="37" t="s">
        <v>116</v>
      </c>
      <c r="F26" s="37">
        <f t="shared" si="1"/>
        <v>1</v>
      </c>
      <c r="G26" s="37">
        <f t="shared" si="2"/>
        <v>1</v>
      </c>
      <c r="H26" s="37">
        <v>0</v>
      </c>
      <c r="I26" s="37">
        <f t="shared" si="3"/>
        <v>0</v>
      </c>
      <c r="J26" s="37">
        <v>0</v>
      </c>
      <c r="K26" s="37">
        <f t="shared" si="4"/>
        <v>0</v>
      </c>
      <c r="L26" s="37">
        <f t="shared" si="5"/>
        <v>1</v>
      </c>
      <c r="M26" s="37">
        <f t="shared" si="5"/>
        <v>0</v>
      </c>
      <c r="N26" s="37">
        <f t="shared" si="6"/>
        <v>0</v>
      </c>
      <c r="O26" s="37">
        <v>0</v>
      </c>
      <c r="P26" s="37">
        <f t="shared" si="7"/>
        <v>0</v>
      </c>
      <c r="Q26" s="37"/>
      <c r="R26" s="38">
        <v>0</v>
      </c>
      <c r="S26" s="38">
        <v>0.5</v>
      </c>
      <c r="T26" s="38">
        <v>2</v>
      </c>
      <c r="U26" s="38" t="s">
        <v>66</v>
      </c>
      <c r="V26" s="38">
        <v>0</v>
      </c>
      <c r="W26" s="38"/>
      <c r="X26" s="38" t="str">
        <f t="shared" si="8"/>
        <v/>
      </c>
      <c r="Y26" s="38"/>
      <c r="Z26" s="38" t="str">
        <f t="shared" ref="Z26:AA45" si="12">IF(Y26&lt;&gt;"",Y26,"")</f>
        <v/>
      </c>
      <c r="AA26" s="38" t="str">
        <f t="shared" si="12"/>
        <v/>
      </c>
      <c r="AB26" s="38"/>
      <c r="AC26" s="38" t="str">
        <f t="shared" si="9"/>
        <v/>
      </c>
      <c r="AD26" s="38" t="str">
        <f t="shared" si="9"/>
        <v/>
      </c>
      <c r="AE26" s="38"/>
      <c r="AF26" s="38" t="str">
        <f t="shared" si="10"/>
        <v/>
      </c>
      <c r="AG26" s="38"/>
      <c r="AH26" s="38"/>
      <c r="AI26" s="38">
        <v>1</v>
      </c>
      <c r="AJ26" s="40" t="s">
        <v>67</v>
      </c>
      <c r="AK26" s="40"/>
      <c r="AL26" s="40"/>
      <c r="AM26" s="41"/>
      <c r="AN26" s="50" t="s">
        <v>117</v>
      </c>
    </row>
    <row r="27" spans="1:40" ht="13.15">
      <c r="A27" s="25"/>
      <c r="B27" s="26" t="s">
        <v>118</v>
      </c>
      <c r="C27" s="26" t="s">
        <v>119</v>
      </c>
      <c r="D27" s="27"/>
      <c r="E27" s="28"/>
      <c r="F27" s="28" t="str">
        <f t="shared" si="1"/>
        <v/>
      </c>
      <c r="G27" s="28" t="str">
        <f t="shared" si="2"/>
        <v/>
      </c>
      <c r="H27" s="28"/>
      <c r="I27" s="28" t="str">
        <f t="shared" si="3"/>
        <v/>
      </c>
      <c r="J27" s="28"/>
      <c r="K27" s="28" t="str">
        <f t="shared" si="4"/>
        <v/>
      </c>
      <c r="L27" s="28" t="str">
        <f t="shared" si="5"/>
        <v/>
      </c>
      <c r="M27" s="28" t="str">
        <f t="shared" si="5"/>
        <v/>
      </c>
      <c r="N27" s="28" t="str">
        <f t="shared" si="6"/>
        <v/>
      </c>
      <c r="O27" s="28"/>
      <c r="P27" s="28" t="str">
        <f t="shared" si="7"/>
        <v/>
      </c>
      <c r="Q27" s="28"/>
      <c r="R27" s="30"/>
      <c r="S27" s="30"/>
      <c r="T27" s="30"/>
      <c r="U27" s="30"/>
      <c r="V27" s="30"/>
      <c r="W27" s="30"/>
      <c r="X27" s="30" t="str">
        <f t="shared" si="8"/>
        <v/>
      </c>
      <c r="Y27" s="30"/>
      <c r="Z27" s="30" t="str">
        <f t="shared" si="12"/>
        <v/>
      </c>
      <c r="AA27" s="30" t="str">
        <f t="shared" si="12"/>
        <v/>
      </c>
      <c r="AB27" s="30"/>
      <c r="AC27" s="30" t="str">
        <f t="shared" si="9"/>
        <v/>
      </c>
      <c r="AD27" s="30" t="str">
        <f t="shared" si="9"/>
        <v/>
      </c>
      <c r="AE27" s="30"/>
      <c r="AF27" s="30" t="str">
        <f t="shared" si="10"/>
        <v/>
      </c>
      <c r="AG27" s="30"/>
      <c r="AH27" s="30"/>
      <c r="AI27" s="30"/>
      <c r="AJ27" s="31"/>
      <c r="AK27" s="31"/>
      <c r="AL27" s="31"/>
      <c r="AM27" s="32"/>
      <c r="AN27" s="33"/>
    </row>
    <row r="28" spans="1:40">
      <c r="A28" s="25"/>
      <c r="B28" s="17" t="s">
        <v>120</v>
      </c>
      <c r="C28" s="17" t="s">
        <v>121</v>
      </c>
      <c r="D28" s="18"/>
      <c r="E28" s="19"/>
      <c r="F28" s="19" t="str">
        <f t="shared" si="1"/>
        <v/>
      </c>
      <c r="G28" s="19" t="str">
        <f t="shared" si="2"/>
        <v/>
      </c>
      <c r="H28" s="19"/>
      <c r="I28" s="19" t="str">
        <f t="shared" si="3"/>
        <v/>
      </c>
      <c r="J28" s="19"/>
      <c r="K28" s="19" t="str">
        <f t="shared" si="4"/>
        <v/>
      </c>
      <c r="L28" s="19" t="str">
        <f t="shared" si="5"/>
        <v/>
      </c>
      <c r="M28" s="19" t="str">
        <f t="shared" si="5"/>
        <v/>
      </c>
      <c r="N28" s="19" t="str">
        <f t="shared" si="6"/>
        <v/>
      </c>
      <c r="O28" s="19"/>
      <c r="P28" s="19" t="str">
        <f t="shared" si="7"/>
        <v/>
      </c>
      <c r="Q28" s="19"/>
      <c r="R28" s="20"/>
      <c r="S28" s="20"/>
      <c r="T28" s="20"/>
      <c r="U28" s="20"/>
      <c r="V28" s="20"/>
      <c r="W28" s="20"/>
      <c r="X28" s="20" t="str">
        <f t="shared" si="8"/>
        <v/>
      </c>
      <c r="Y28" s="20"/>
      <c r="Z28" s="20" t="str">
        <f t="shared" si="12"/>
        <v/>
      </c>
      <c r="AA28" s="20" t="str">
        <f t="shared" si="12"/>
        <v/>
      </c>
      <c r="AB28" s="20"/>
      <c r="AC28" s="20" t="str">
        <f t="shared" si="9"/>
        <v/>
      </c>
      <c r="AD28" s="20" t="str">
        <f t="shared" si="9"/>
        <v/>
      </c>
      <c r="AE28" s="20"/>
      <c r="AF28" s="20" t="str">
        <f t="shared" si="10"/>
        <v/>
      </c>
      <c r="AG28" s="20"/>
      <c r="AH28" s="20"/>
      <c r="AI28" s="20"/>
      <c r="AJ28" s="21"/>
      <c r="AK28" s="21"/>
      <c r="AL28" s="21"/>
      <c r="AM28" s="22"/>
      <c r="AN28" s="23"/>
    </row>
    <row r="29" spans="1:40">
      <c r="A29" s="25"/>
      <c r="B29" s="17" t="s">
        <v>122</v>
      </c>
      <c r="C29" s="17" t="s">
        <v>123</v>
      </c>
      <c r="D29" s="18"/>
      <c r="E29" s="19"/>
      <c r="F29" s="19" t="str">
        <f t="shared" si="1"/>
        <v/>
      </c>
      <c r="G29" s="19" t="str">
        <f t="shared" si="2"/>
        <v/>
      </c>
      <c r="H29" s="19"/>
      <c r="I29" s="19" t="str">
        <f t="shared" si="3"/>
        <v/>
      </c>
      <c r="J29" s="19"/>
      <c r="K29" s="19" t="str">
        <f t="shared" si="4"/>
        <v/>
      </c>
      <c r="L29" s="19" t="str">
        <f t="shared" si="5"/>
        <v/>
      </c>
      <c r="M29" s="19" t="str">
        <f t="shared" si="5"/>
        <v/>
      </c>
      <c r="N29" s="19" t="str">
        <f t="shared" si="6"/>
        <v/>
      </c>
      <c r="O29" s="19"/>
      <c r="P29" s="19" t="str">
        <f t="shared" si="7"/>
        <v/>
      </c>
      <c r="Q29" s="19"/>
      <c r="R29" s="20"/>
      <c r="S29" s="20"/>
      <c r="T29" s="20"/>
      <c r="U29" s="20"/>
      <c r="V29" s="20"/>
      <c r="W29" s="20"/>
      <c r="X29" s="20" t="str">
        <f t="shared" si="8"/>
        <v/>
      </c>
      <c r="Y29" s="20"/>
      <c r="Z29" s="20" t="str">
        <f t="shared" si="12"/>
        <v/>
      </c>
      <c r="AA29" s="20" t="str">
        <f t="shared" si="12"/>
        <v/>
      </c>
      <c r="AB29" s="20"/>
      <c r="AC29" s="20" t="str">
        <f t="shared" si="9"/>
        <v/>
      </c>
      <c r="AD29" s="20" t="str">
        <f t="shared" si="9"/>
        <v/>
      </c>
      <c r="AE29" s="20"/>
      <c r="AF29" s="20" t="str">
        <f t="shared" si="10"/>
        <v/>
      </c>
      <c r="AG29" s="20"/>
      <c r="AH29" s="20"/>
      <c r="AI29" s="20"/>
      <c r="AJ29" s="21"/>
      <c r="AK29" s="21"/>
      <c r="AL29" s="21"/>
      <c r="AM29" s="22"/>
      <c r="AN29" s="23"/>
    </row>
    <row r="30" spans="1:40">
      <c r="A30" s="25"/>
      <c r="B30" s="17" t="s">
        <v>124</v>
      </c>
      <c r="C30" s="17" t="s">
        <v>125</v>
      </c>
      <c r="D30" s="18"/>
      <c r="E30" s="19"/>
      <c r="F30" s="19" t="str">
        <f t="shared" si="1"/>
        <v/>
      </c>
      <c r="G30" s="19" t="str">
        <f t="shared" si="2"/>
        <v/>
      </c>
      <c r="H30" s="19"/>
      <c r="I30" s="19" t="str">
        <f t="shared" si="3"/>
        <v/>
      </c>
      <c r="J30" s="19"/>
      <c r="K30" s="19" t="str">
        <f t="shared" si="4"/>
        <v/>
      </c>
      <c r="L30" s="19" t="str">
        <f t="shared" si="5"/>
        <v/>
      </c>
      <c r="M30" s="19" t="str">
        <f t="shared" si="5"/>
        <v/>
      </c>
      <c r="N30" s="19" t="str">
        <f t="shared" si="6"/>
        <v/>
      </c>
      <c r="O30" s="19"/>
      <c r="P30" s="19" t="str">
        <f t="shared" si="7"/>
        <v/>
      </c>
      <c r="Q30" s="19"/>
      <c r="R30" s="20"/>
      <c r="S30" s="20"/>
      <c r="T30" s="20"/>
      <c r="U30" s="20"/>
      <c r="V30" s="20"/>
      <c r="W30" s="20"/>
      <c r="X30" s="20" t="str">
        <f t="shared" si="8"/>
        <v/>
      </c>
      <c r="Y30" s="20"/>
      <c r="Z30" s="20" t="str">
        <f t="shared" si="12"/>
        <v/>
      </c>
      <c r="AA30" s="20" t="str">
        <f t="shared" si="12"/>
        <v/>
      </c>
      <c r="AB30" s="20"/>
      <c r="AC30" s="20" t="str">
        <f t="shared" si="9"/>
        <v/>
      </c>
      <c r="AD30" s="20" t="str">
        <f t="shared" si="9"/>
        <v/>
      </c>
      <c r="AE30" s="20"/>
      <c r="AF30" s="20" t="str">
        <f t="shared" si="10"/>
        <v/>
      </c>
      <c r="AG30" s="20"/>
      <c r="AH30" s="20"/>
      <c r="AI30" s="20"/>
      <c r="AJ30" s="21"/>
      <c r="AK30" s="21"/>
      <c r="AL30" s="21"/>
      <c r="AM30" s="22"/>
      <c r="AN30" s="23"/>
    </row>
    <row r="31" spans="1:40">
      <c r="A31" s="25"/>
      <c r="B31" s="17" t="s">
        <v>126</v>
      </c>
      <c r="C31" s="17" t="s">
        <v>127</v>
      </c>
      <c r="D31" s="18"/>
      <c r="E31" s="19"/>
      <c r="F31" s="19" t="str">
        <f t="shared" si="1"/>
        <v/>
      </c>
      <c r="G31" s="19" t="str">
        <f t="shared" si="2"/>
        <v/>
      </c>
      <c r="H31" s="19"/>
      <c r="I31" s="19" t="str">
        <f t="shared" si="3"/>
        <v/>
      </c>
      <c r="J31" s="19"/>
      <c r="K31" s="19" t="str">
        <f t="shared" si="4"/>
        <v/>
      </c>
      <c r="L31" s="19" t="str">
        <f t="shared" si="5"/>
        <v/>
      </c>
      <c r="M31" s="19" t="str">
        <f t="shared" si="5"/>
        <v/>
      </c>
      <c r="N31" s="19" t="str">
        <f t="shared" si="6"/>
        <v/>
      </c>
      <c r="O31" s="19"/>
      <c r="P31" s="19" t="str">
        <f t="shared" si="7"/>
        <v/>
      </c>
      <c r="Q31" s="19"/>
      <c r="R31" s="20"/>
      <c r="S31" s="20"/>
      <c r="T31" s="20"/>
      <c r="U31" s="20"/>
      <c r="V31" s="20"/>
      <c r="W31" s="20"/>
      <c r="X31" s="20" t="str">
        <f t="shared" si="8"/>
        <v/>
      </c>
      <c r="Y31" s="20"/>
      <c r="Z31" s="20" t="str">
        <f t="shared" si="12"/>
        <v/>
      </c>
      <c r="AA31" s="20" t="str">
        <f t="shared" si="12"/>
        <v/>
      </c>
      <c r="AB31" s="20"/>
      <c r="AC31" s="20" t="str">
        <f t="shared" si="9"/>
        <v/>
      </c>
      <c r="AD31" s="20" t="str">
        <f t="shared" si="9"/>
        <v/>
      </c>
      <c r="AE31" s="20"/>
      <c r="AF31" s="20" t="str">
        <f t="shared" si="10"/>
        <v/>
      </c>
      <c r="AG31" s="20"/>
      <c r="AH31" s="20"/>
      <c r="AI31" s="20"/>
      <c r="AJ31" s="21"/>
      <c r="AK31" s="21"/>
      <c r="AL31" s="21"/>
      <c r="AM31" s="22"/>
      <c r="AN31" s="23"/>
    </row>
    <row r="32" spans="1:40" ht="13.15">
      <c r="A32" s="25"/>
      <c r="B32" s="26" t="s">
        <v>128</v>
      </c>
      <c r="C32" s="26" t="s">
        <v>129</v>
      </c>
      <c r="D32" s="27"/>
      <c r="E32" s="28"/>
      <c r="F32" s="28" t="str">
        <f t="shared" si="1"/>
        <v/>
      </c>
      <c r="G32" s="28" t="str">
        <f t="shared" si="2"/>
        <v/>
      </c>
      <c r="H32" s="28"/>
      <c r="I32" s="28" t="str">
        <f t="shared" si="3"/>
        <v/>
      </c>
      <c r="J32" s="28"/>
      <c r="K32" s="28" t="str">
        <f t="shared" si="4"/>
        <v/>
      </c>
      <c r="L32" s="28" t="str">
        <f t="shared" si="5"/>
        <v/>
      </c>
      <c r="M32" s="28" t="str">
        <f t="shared" si="5"/>
        <v/>
      </c>
      <c r="N32" s="28" t="str">
        <f t="shared" si="6"/>
        <v/>
      </c>
      <c r="O32" s="28"/>
      <c r="P32" s="28" t="str">
        <f t="shared" si="7"/>
        <v/>
      </c>
      <c r="Q32" s="28"/>
      <c r="R32" s="30"/>
      <c r="S32" s="30"/>
      <c r="T32" s="30"/>
      <c r="U32" s="30"/>
      <c r="V32" s="30"/>
      <c r="W32" s="30"/>
      <c r="X32" s="30" t="str">
        <f t="shared" si="8"/>
        <v/>
      </c>
      <c r="Y32" s="30"/>
      <c r="Z32" s="30" t="str">
        <f t="shared" si="12"/>
        <v/>
      </c>
      <c r="AA32" s="30" t="str">
        <f t="shared" si="12"/>
        <v/>
      </c>
      <c r="AB32" s="30"/>
      <c r="AC32" s="30" t="str">
        <f t="shared" si="9"/>
        <v/>
      </c>
      <c r="AD32" s="30" t="str">
        <f t="shared" si="9"/>
        <v/>
      </c>
      <c r="AE32" s="30"/>
      <c r="AF32" s="30" t="str">
        <f t="shared" si="10"/>
        <v/>
      </c>
      <c r="AG32" s="30"/>
      <c r="AH32" s="30"/>
      <c r="AI32" s="30"/>
      <c r="AJ32" s="31"/>
      <c r="AK32" s="31"/>
      <c r="AL32" s="31"/>
      <c r="AM32" s="32"/>
      <c r="AN32" s="33"/>
    </row>
    <row r="33" spans="1:40">
      <c r="A33" s="25"/>
      <c r="B33" s="17" t="s">
        <v>130</v>
      </c>
      <c r="C33" s="17" t="s">
        <v>131</v>
      </c>
      <c r="D33" s="18"/>
      <c r="E33" s="19"/>
      <c r="F33" s="19" t="str">
        <f t="shared" si="1"/>
        <v/>
      </c>
      <c r="G33" s="19" t="str">
        <f t="shared" si="2"/>
        <v/>
      </c>
      <c r="H33" s="19"/>
      <c r="I33" s="19" t="str">
        <f t="shared" si="3"/>
        <v/>
      </c>
      <c r="J33" s="19"/>
      <c r="K33" s="19" t="str">
        <f t="shared" si="4"/>
        <v/>
      </c>
      <c r="L33" s="19" t="str">
        <f t="shared" si="5"/>
        <v/>
      </c>
      <c r="M33" s="19" t="str">
        <f t="shared" si="5"/>
        <v/>
      </c>
      <c r="N33" s="19" t="str">
        <f t="shared" si="6"/>
        <v/>
      </c>
      <c r="O33" s="19"/>
      <c r="P33" s="19" t="str">
        <f t="shared" si="7"/>
        <v/>
      </c>
      <c r="Q33" s="19"/>
      <c r="R33" s="20"/>
      <c r="S33" s="20"/>
      <c r="T33" s="20"/>
      <c r="U33" s="20"/>
      <c r="V33" s="20"/>
      <c r="W33" s="20"/>
      <c r="X33" s="20" t="str">
        <f t="shared" si="8"/>
        <v/>
      </c>
      <c r="Y33" s="20"/>
      <c r="Z33" s="20" t="str">
        <f t="shared" si="12"/>
        <v/>
      </c>
      <c r="AA33" s="20" t="str">
        <f t="shared" si="12"/>
        <v/>
      </c>
      <c r="AB33" s="20"/>
      <c r="AC33" s="20" t="str">
        <f t="shared" si="9"/>
        <v/>
      </c>
      <c r="AD33" s="20" t="str">
        <f t="shared" si="9"/>
        <v/>
      </c>
      <c r="AE33" s="20"/>
      <c r="AF33" s="20" t="str">
        <f t="shared" si="10"/>
        <v/>
      </c>
      <c r="AG33" s="20"/>
      <c r="AH33" s="20"/>
      <c r="AI33" s="20"/>
      <c r="AJ33" s="21"/>
      <c r="AK33" s="21"/>
      <c r="AL33" s="21"/>
      <c r="AM33" s="22"/>
      <c r="AN33" s="23"/>
    </row>
    <row r="34" spans="1:40">
      <c r="A34" s="25"/>
      <c r="B34" s="17" t="s">
        <v>132</v>
      </c>
      <c r="C34" s="17" t="s">
        <v>133</v>
      </c>
      <c r="D34" s="18"/>
      <c r="E34" s="19"/>
      <c r="F34" s="19" t="str">
        <f t="shared" si="1"/>
        <v/>
      </c>
      <c r="G34" s="19" t="str">
        <f t="shared" si="2"/>
        <v/>
      </c>
      <c r="H34" s="19"/>
      <c r="I34" s="19" t="str">
        <f t="shared" si="3"/>
        <v/>
      </c>
      <c r="J34" s="19"/>
      <c r="K34" s="19" t="str">
        <f t="shared" si="4"/>
        <v/>
      </c>
      <c r="L34" s="19" t="str">
        <f t="shared" si="5"/>
        <v/>
      </c>
      <c r="M34" s="19" t="str">
        <f t="shared" si="5"/>
        <v/>
      </c>
      <c r="N34" s="19" t="str">
        <f t="shared" si="6"/>
        <v/>
      </c>
      <c r="O34" s="19"/>
      <c r="P34" s="19" t="str">
        <f t="shared" si="7"/>
        <v/>
      </c>
      <c r="Q34" s="19"/>
      <c r="R34" s="20"/>
      <c r="S34" s="20"/>
      <c r="T34" s="20"/>
      <c r="U34" s="20"/>
      <c r="V34" s="20"/>
      <c r="W34" s="20"/>
      <c r="X34" s="20" t="str">
        <f t="shared" si="8"/>
        <v/>
      </c>
      <c r="Y34" s="20"/>
      <c r="Z34" s="20" t="str">
        <f t="shared" si="12"/>
        <v/>
      </c>
      <c r="AA34" s="20" t="str">
        <f t="shared" si="12"/>
        <v/>
      </c>
      <c r="AB34" s="20"/>
      <c r="AC34" s="20" t="str">
        <f t="shared" si="9"/>
        <v/>
      </c>
      <c r="AD34" s="20" t="str">
        <f t="shared" si="9"/>
        <v/>
      </c>
      <c r="AE34" s="20"/>
      <c r="AF34" s="20" t="str">
        <f t="shared" si="10"/>
        <v/>
      </c>
      <c r="AG34" s="20"/>
      <c r="AH34" s="20"/>
      <c r="AI34" s="20"/>
      <c r="AJ34" s="21"/>
      <c r="AK34" s="21"/>
      <c r="AL34" s="21"/>
      <c r="AM34" s="22"/>
      <c r="AN34" s="23"/>
    </row>
    <row r="35" spans="1:40">
      <c r="A35" s="25"/>
      <c r="B35" s="17" t="s">
        <v>134</v>
      </c>
      <c r="C35" s="17" t="s">
        <v>135</v>
      </c>
      <c r="D35" s="18"/>
      <c r="E35" s="19"/>
      <c r="F35" s="19" t="str">
        <f t="shared" si="1"/>
        <v/>
      </c>
      <c r="G35" s="19" t="str">
        <f t="shared" si="2"/>
        <v/>
      </c>
      <c r="H35" s="19"/>
      <c r="I35" s="19" t="str">
        <f t="shared" si="3"/>
        <v/>
      </c>
      <c r="J35" s="19"/>
      <c r="K35" s="19" t="str">
        <f t="shared" si="4"/>
        <v/>
      </c>
      <c r="L35" s="19" t="str">
        <f t="shared" si="5"/>
        <v/>
      </c>
      <c r="M35" s="19" t="str">
        <f t="shared" si="5"/>
        <v/>
      </c>
      <c r="N35" s="19" t="str">
        <f t="shared" si="6"/>
        <v/>
      </c>
      <c r="O35" s="19"/>
      <c r="P35" s="19" t="str">
        <f t="shared" si="7"/>
        <v/>
      </c>
      <c r="Q35" s="19"/>
      <c r="R35" s="20"/>
      <c r="S35" s="20"/>
      <c r="T35" s="20"/>
      <c r="U35" s="20"/>
      <c r="V35" s="20"/>
      <c r="W35" s="20"/>
      <c r="X35" s="20" t="str">
        <f t="shared" si="8"/>
        <v/>
      </c>
      <c r="Y35" s="20"/>
      <c r="Z35" s="20" t="str">
        <f t="shared" si="12"/>
        <v/>
      </c>
      <c r="AA35" s="20" t="str">
        <f t="shared" si="12"/>
        <v/>
      </c>
      <c r="AB35" s="20"/>
      <c r="AC35" s="20" t="str">
        <f t="shared" si="9"/>
        <v/>
      </c>
      <c r="AD35" s="20" t="str">
        <f t="shared" si="9"/>
        <v/>
      </c>
      <c r="AE35" s="20"/>
      <c r="AF35" s="20" t="str">
        <f t="shared" si="10"/>
        <v/>
      </c>
      <c r="AG35" s="20"/>
      <c r="AH35" s="20"/>
      <c r="AI35" s="20"/>
      <c r="AJ35" s="21"/>
      <c r="AK35" s="21"/>
      <c r="AL35" s="21"/>
      <c r="AM35" s="22"/>
      <c r="AN35" s="23"/>
    </row>
    <row r="36" spans="1:40">
      <c r="A36" s="25"/>
      <c r="B36" s="17" t="s">
        <v>136</v>
      </c>
      <c r="C36" s="17" t="s">
        <v>137</v>
      </c>
      <c r="D36" s="18"/>
      <c r="E36" s="19"/>
      <c r="F36" s="19" t="str">
        <f t="shared" si="1"/>
        <v/>
      </c>
      <c r="G36" s="19" t="str">
        <f t="shared" si="2"/>
        <v/>
      </c>
      <c r="H36" s="19"/>
      <c r="I36" s="19" t="str">
        <f t="shared" si="3"/>
        <v/>
      </c>
      <c r="J36" s="19"/>
      <c r="K36" s="19" t="str">
        <f t="shared" si="4"/>
        <v/>
      </c>
      <c r="L36" s="19" t="str">
        <f t="shared" si="5"/>
        <v/>
      </c>
      <c r="M36" s="19" t="str">
        <f t="shared" si="5"/>
        <v/>
      </c>
      <c r="N36" s="19" t="str">
        <f t="shared" si="6"/>
        <v/>
      </c>
      <c r="O36" s="19"/>
      <c r="P36" s="19" t="str">
        <f t="shared" si="7"/>
        <v/>
      </c>
      <c r="Q36" s="19"/>
      <c r="R36" s="20"/>
      <c r="S36" s="20"/>
      <c r="T36" s="20"/>
      <c r="U36" s="20"/>
      <c r="V36" s="20"/>
      <c r="W36" s="20"/>
      <c r="X36" s="20" t="str">
        <f t="shared" si="8"/>
        <v/>
      </c>
      <c r="Y36" s="20"/>
      <c r="Z36" s="20" t="str">
        <f t="shared" si="12"/>
        <v/>
      </c>
      <c r="AA36" s="20" t="str">
        <f t="shared" si="12"/>
        <v/>
      </c>
      <c r="AB36" s="20"/>
      <c r="AC36" s="20" t="str">
        <f t="shared" si="9"/>
        <v/>
      </c>
      <c r="AD36" s="20" t="str">
        <f t="shared" si="9"/>
        <v/>
      </c>
      <c r="AE36" s="20"/>
      <c r="AF36" s="20" t="str">
        <f t="shared" si="10"/>
        <v/>
      </c>
      <c r="AG36" s="20"/>
      <c r="AH36" s="20"/>
      <c r="AI36" s="20"/>
      <c r="AJ36" s="21"/>
      <c r="AK36" s="21"/>
      <c r="AL36" s="21"/>
      <c r="AM36" s="22"/>
      <c r="AN36" s="23"/>
    </row>
    <row r="37" spans="1:40">
      <c r="A37" s="25"/>
      <c r="B37" s="17" t="s">
        <v>138</v>
      </c>
      <c r="C37" s="17" t="s">
        <v>139</v>
      </c>
      <c r="D37" s="18"/>
      <c r="E37" s="19"/>
      <c r="F37" s="19" t="str">
        <f t="shared" si="1"/>
        <v/>
      </c>
      <c r="G37" s="19" t="str">
        <f t="shared" si="2"/>
        <v/>
      </c>
      <c r="H37" s="19"/>
      <c r="I37" s="19" t="str">
        <f t="shared" si="3"/>
        <v/>
      </c>
      <c r="J37" s="19"/>
      <c r="K37" s="19" t="str">
        <f t="shared" si="4"/>
        <v/>
      </c>
      <c r="L37" s="19" t="str">
        <f t="shared" si="5"/>
        <v/>
      </c>
      <c r="M37" s="19" t="str">
        <f t="shared" si="5"/>
        <v/>
      </c>
      <c r="N37" s="19" t="str">
        <f t="shared" si="6"/>
        <v/>
      </c>
      <c r="O37" s="19"/>
      <c r="P37" s="19" t="str">
        <f t="shared" si="7"/>
        <v/>
      </c>
      <c r="Q37" s="19"/>
      <c r="R37" s="20"/>
      <c r="S37" s="20"/>
      <c r="T37" s="20"/>
      <c r="U37" s="20"/>
      <c r="V37" s="20"/>
      <c r="W37" s="20"/>
      <c r="X37" s="20" t="str">
        <f t="shared" si="8"/>
        <v/>
      </c>
      <c r="Y37" s="20"/>
      <c r="Z37" s="20" t="str">
        <f t="shared" si="12"/>
        <v/>
      </c>
      <c r="AA37" s="20" t="str">
        <f t="shared" si="12"/>
        <v/>
      </c>
      <c r="AB37" s="20"/>
      <c r="AC37" s="20" t="str">
        <f t="shared" si="9"/>
        <v/>
      </c>
      <c r="AD37" s="20" t="str">
        <f t="shared" si="9"/>
        <v/>
      </c>
      <c r="AE37" s="20"/>
      <c r="AF37" s="20" t="str">
        <f t="shared" si="10"/>
        <v/>
      </c>
      <c r="AG37" s="20"/>
      <c r="AH37" s="20"/>
      <c r="AI37" s="20"/>
      <c r="AJ37" s="21"/>
      <c r="AK37" s="21"/>
      <c r="AL37" s="21"/>
      <c r="AM37" s="22"/>
      <c r="AN37" s="23"/>
    </row>
    <row r="38" spans="1:40">
      <c r="A38" s="25"/>
      <c r="B38" s="17" t="s">
        <v>140</v>
      </c>
      <c r="C38" s="17" t="s">
        <v>141</v>
      </c>
      <c r="D38" s="18"/>
      <c r="E38" s="19"/>
      <c r="F38" s="19" t="str">
        <f t="shared" si="1"/>
        <v/>
      </c>
      <c r="G38" s="19" t="str">
        <f t="shared" si="2"/>
        <v/>
      </c>
      <c r="H38" s="19"/>
      <c r="I38" s="19" t="str">
        <f t="shared" si="3"/>
        <v/>
      </c>
      <c r="J38" s="19"/>
      <c r="K38" s="19" t="str">
        <f t="shared" si="4"/>
        <v/>
      </c>
      <c r="L38" s="19" t="str">
        <f t="shared" si="5"/>
        <v/>
      </c>
      <c r="M38" s="19" t="str">
        <f t="shared" si="5"/>
        <v/>
      </c>
      <c r="N38" s="19" t="str">
        <f t="shared" si="6"/>
        <v/>
      </c>
      <c r="O38" s="19"/>
      <c r="P38" s="19" t="str">
        <f t="shared" si="7"/>
        <v/>
      </c>
      <c r="Q38" s="19"/>
      <c r="R38" s="20"/>
      <c r="S38" s="20"/>
      <c r="T38" s="20"/>
      <c r="U38" s="20"/>
      <c r="V38" s="20"/>
      <c r="W38" s="20"/>
      <c r="X38" s="20" t="str">
        <f t="shared" si="8"/>
        <v/>
      </c>
      <c r="Y38" s="20"/>
      <c r="Z38" s="20" t="str">
        <f t="shared" si="12"/>
        <v/>
      </c>
      <c r="AA38" s="20" t="str">
        <f t="shared" si="12"/>
        <v/>
      </c>
      <c r="AB38" s="20"/>
      <c r="AC38" s="20" t="str">
        <f t="shared" si="9"/>
        <v/>
      </c>
      <c r="AD38" s="20" t="str">
        <f t="shared" si="9"/>
        <v/>
      </c>
      <c r="AE38" s="20"/>
      <c r="AF38" s="20" t="str">
        <f t="shared" si="10"/>
        <v/>
      </c>
      <c r="AG38" s="20"/>
      <c r="AH38" s="20"/>
      <c r="AI38" s="20"/>
      <c r="AJ38" s="21"/>
      <c r="AK38" s="21"/>
      <c r="AL38" s="21"/>
      <c r="AM38" s="22"/>
      <c r="AN38" s="23"/>
    </row>
    <row r="39" spans="1:40">
      <c r="A39" s="25"/>
      <c r="B39" s="17" t="s">
        <v>142</v>
      </c>
      <c r="C39" s="17" t="s">
        <v>143</v>
      </c>
      <c r="D39" s="18"/>
      <c r="E39" s="19"/>
      <c r="F39" s="19" t="str">
        <f t="shared" si="1"/>
        <v/>
      </c>
      <c r="G39" s="19" t="str">
        <f t="shared" si="2"/>
        <v/>
      </c>
      <c r="H39" s="19"/>
      <c r="I39" s="19" t="str">
        <f t="shared" si="3"/>
        <v/>
      </c>
      <c r="J39" s="19"/>
      <c r="K39" s="19" t="str">
        <f t="shared" si="4"/>
        <v/>
      </c>
      <c r="L39" s="19" t="str">
        <f t="shared" si="5"/>
        <v/>
      </c>
      <c r="M39" s="19" t="str">
        <f t="shared" si="5"/>
        <v/>
      </c>
      <c r="N39" s="19" t="str">
        <f t="shared" si="6"/>
        <v/>
      </c>
      <c r="O39" s="19"/>
      <c r="P39" s="19" t="str">
        <f t="shared" si="7"/>
        <v/>
      </c>
      <c r="Q39" s="19"/>
      <c r="R39" s="20"/>
      <c r="S39" s="20"/>
      <c r="T39" s="20"/>
      <c r="U39" s="20"/>
      <c r="V39" s="20"/>
      <c r="W39" s="20"/>
      <c r="X39" s="20" t="str">
        <f t="shared" si="8"/>
        <v/>
      </c>
      <c r="Y39" s="20"/>
      <c r="Z39" s="20" t="str">
        <f t="shared" si="12"/>
        <v/>
      </c>
      <c r="AA39" s="20" t="str">
        <f t="shared" si="12"/>
        <v/>
      </c>
      <c r="AB39" s="20"/>
      <c r="AC39" s="20" t="str">
        <f t="shared" si="9"/>
        <v/>
      </c>
      <c r="AD39" s="20" t="str">
        <f t="shared" si="9"/>
        <v/>
      </c>
      <c r="AE39" s="20"/>
      <c r="AF39" s="20" t="str">
        <f t="shared" si="10"/>
        <v/>
      </c>
      <c r="AG39" s="20"/>
      <c r="AH39" s="20"/>
      <c r="AI39" s="20"/>
      <c r="AJ39" s="21"/>
      <c r="AK39" s="21"/>
      <c r="AL39" s="21"/>
      <c r="AM39" s="22"/>
      <c r="AN39" s="23"/>
    </row>
    <row r="40" spans="1:40">
      <c r="A40" s="25"/>
      <c r="B40" s="17" t="s">
        <v>144</v>
      </c>
      <c r="C40" s="17" t="s">
        <v>145</v>
      </c>
      <c r="D40" s="18"/>
      <c r="E40" s="19"/>
      <c r="F40" s="19" t="str">
        <f t="shared" si="1"/>
        <v/>
      </c>
      <c r="G40" s="19" t="str">
        <f t="shared" si="2"/>
        <v/>
      </c>
      <c r="H40" s="19"/>
      <c r="I40" s="19" t="str">
        <f t="shared" si="3"/>
        <v/>
      </c>
      <c r="J40" s="19"/>
      <c r="K40" s="19" t="str">
        <f t="shared" si="4"/>
        <v/>
      </c>
      <c r="L40" s="19" t="str">
        <f t="shared" si="5"/>
        <v/>
      </c>
      <c r="M40" s="19" t="str">
        <f t="shared" si="5"/>
        <v/>
      </c>
      <c r="N40" s="19" t="str">
        <f t="shared" si="6"/>
        <v/>
      </c>
      <c r="O40" s="19"/>
      <c r="P40" s="19" t="str">
        <f t="shared" si="7"/>
        <v/>
      </c>
      <c r="Q40" s="19"/>
      <c r="R40" s="20"/>
      <c r="S40" s="20"/>
      <c r="T40" s="20"/>
      <c r="U40" s="20"/>
      <c r="V40" s="20"/>
      <c r="W40" s="20"/>
      <c r="X40" s="20" t="str">
        <f t="shared" si="8"/>
        <v/>
      </c>
      <c r="Y40" s="20"/>
      <c r="Z40" s="20" t="str">
        <f t="shared" si="12"/>
        <v/>
      </c>
      <c r="AA40" s="20" t="str">
        <f t="shared" si="12"/>
        <v/>
      </c>
      <c r="AB40" s="20"/>
      <c r="AC40" s="20" t="str">
        <f t="shared" si="9"/>
        <v/>
      </c>
      <c r="AD40" s="20" t="str">
        <f t="shared" si="9"/>
        <v/>
      </c>
      <c r="AE40" s="20"/>
      <c r="AF40" s="20" t="str">
        <f t="shared" si="10"/>
        <v/>
      </c>
      <c r="AG40" s="20"/>
      <c r="AH40" s="20"/>
      <c r="AI40" s="20"/>
      <c r="AJ40" s="21"/>
      <c r="AK40" s="21"/>
      <c r="AL40" s="21"/>
      <c r="AM40" s="22"/>
      <c r="AN40" s="23"/>
    </row>
    <row r="41" spans="1:40">
      <c r="A41" s="25"/>
      <c r="B41" s="17" t="s">
        <v>146</v>
      </c>
      <c r="C41" s="17" t="s">
        <v>147</v>
      </c>
      <c r="D41" s="18"/>
      <c r="E41" s="19"/>
      <c r="F41" s="19" t="str">
        <f t="shared" si="1"/>
        <v/>
      </c>
      <c r="G41" s="19" t="str">
        <f t="shared" si="2"/>
        <v/>
      </c>
      <c r="H41" s="19"/>
      <c r="I41" s="19" t="str">
        <f t="shared" si="3"/>
        <v/>
      </c>
      <c r="J41" s="19"/>
      <c r="K41" s="19" t="str">
        <f t="shared" si="4"/>
        <v/>
      </c>
      <c r="L41" s="19" t="str">
        <f t="shared" si="5"/>
        <v/>
      </c>
      <c r="M41" s="19" t="str">
        <f t="shared" si="5"/>
        <v/>
      </c>
      <c r="N41" s="19" t="str">
        <f t="shared" si="6"/>
        <v/>
      </c>
      <c r="O41" s="19"/>
      <c r="P41" s="19" t="str">
        <f t="shared" si="7"/>
        <v/>
      </c>
      <c r="Q41" s="19"/>
      <c r="R41" s="20"/>
      <c r="S41" s="20"/>
      <c r="T41" s="20"/>
      <c r="U41" s="20"/>
      <c r="V41" s="20"/>
      <c r="W41" s="20"/>
      <c r="X41" s="20" t="str">
        <f t="shared" si="8"/>
        <v/>
      </c>
      <c r="Y41" s="20"/>
      <c r="Z41" s="20" t="str">
        <f t="shared" si="12"/>
        <v/>
      </c>
      <c r="AA41" s="20" t="str">
        <f t="shared" si="12"/>
        <v/>
      </c>
      <c r="AB41" s="20"/>
      <c r="AC41" s="20" t="str">
        <f t="shared" si="9"/>
        <v/>
      </c>
      <c r="AD41" s="20" t="str">
        <f t="shared" si="9"/>
        <v/>
      </c>
      <c r="AE41" s="20"/>
      <c r="AF41" s="20" t="str">
        <f t="shared" si="10"/>
        <v/>
      </c>
      <c r="AG41" s="20"/>
      <c r="AH41" s="20"/>
      <c r="AI41" s="20"/>
      <c r="AJ41" s="21"/>
      <c r="AK41" s="21"/>
      <c r="AL41" s="21"/>
      <c r="AM41" s="22"/>
      <c r="AN41" s="23"/>
    </row>
    <row r="42" spans="1:40">
      <c r="A42" s="25"/>
      <c r="B42" s="17" t="s">
        <v>148</v>
      </c>
      <c r="C42" s="17" t="s">
        <v>149</v>
      </c>
      <c r="D42" s="18"/>
      <c r="E42" s="19"/>
      <c r="F42" s="19" t="str">
        <f t="shared" si="1"/>
        <v/>
      </c>
      <c r="G42" s="19" t="str">
        <f t="shared" si="2"/>
        <v/>
      </c>
      <c r="H42" s="19"/>
      <c r="I42" s="19" t="str">
        <f t="shared" si="3"/>
        <v/>
      </c>
      <c r="J42" s="19"/>
      <c r="K42" s="19" t="str">
        <f t="shared" si="4"/>
        <v/>
      </c>
      <c r="L42" s="19" t="str">
        <f t="shared" si="5"/>
        <v/>
      </c>
      <c r="M42" s="19" t="str">
        <f t="shared" si="5"/>
        <v/>
      </c>
      <c r="N42" s="19" t="str">
        <f t="shared" si="6"/>
        <v/>
      </c>
      <c r="O42" s="19"/>
      <c r="P42" s="19" t="str">
        <f t="shared" si="7"/>
        <v/>
      </c>
      <c r="Q42" s="19"/>
      <c r="R42" s="20"/>
      <c r="S42" s="20"/>
      <c r="T42" s="20"/>
      <c r="U42" s="20"/>
      <c r="V42" s="20"/>
      <c r="W42" s="20"/>
      <c r="X42" s="20" t="str">
        <f t="shared" si="8"/>
        <v/>
      </c>
      <c r="Y42" s="20"/>
      <c r="Z42" s="20" t="str">
        <f t="shared" si="12"/>
        <v/>
      </c>
      <c r="AA42" s="20" t="str">
        <f t="shared" si="12"/>
        <v/>
      </c>
      <c r="AB42" s="20"/>
      <c r="AC42" s="20" t="str">
        <f t="shared" si="9"/>
        <v/>
      </c>
      <c r="AD42" s="20" t="str">
        <f t="shared" si="9"/>
        <v/>
      </c>
      <c r="AE42" s="20"/>
      <c r="AF42" s="20" t="str">
        <f t="shared" si="10"/>
        <v/>
      </c>
      <c r="AG42" s="20"/>
      <c r="AH42" s="20"/>
      <c r="AI42" s="20"/>
      <c r="AJ42" s="21"/>
      <c r="AK42" s="21"/>
      <c r="AL42" s="21"/>
      <c r="AM42" s="22"/>
      <c r="AN42" s="23"/>
    </row>
    <row r="43" spans="1:40">
      <c r="A43" s="25"/>
      <c r="B43" s="17" t="s">
        <v>150</v>
      </c>
      <c r="C43" s="17" t="s">
        <v>151</v>
      </c>
      <c r="D43" s="18"/>
      <c r="E43" s="19"/>
      <c r="F43" s="19" t="str">
        <f t="shared" si="1"/>
        <v/>
      </c>
      <c r="G43" s="19" t="str">
        <f t="shared" si="2"/>
        <v/>
      </c>
      <c r="H43" s="19"/>
      <c r="I43" s="19" t="str">
        <f t="shared" si="3"/>
        <v/>
      </c>
      <c r="J43" s="19"/>
      <c r="K43" s="19" t="str">
        <f t="shared" si="4"/>
        <v/>
      </c>
      <c r="L43" s="19" t="str">
        <f t="shared" si="5"/>
        <v/>
      </c>
      <c r="M43" s="19" t="str">
        <f t="shared" si="5"/>
        <v/>
      </c>
      <c r="N43" s="19" t="str">
        <f t="shared" si="6"/>
        <v/>
      </c>
      <c r="O43" s="19"/>
      <c r="P43" s="19" t="str">
        <f t="shared" si="7"/>
        <v/>
      </c>
      <c r="Q43" s="19"/>
      <c r="R43" s="20"/>
      <c r="S43" s="20"/>
      <c r="T43" s="20"/>
      <c r="U43" s="20"/>
      <c r="V43" s="20"/>
      <c r="W43" s="20"/>
      <c r="X43" s="20" t="str">
        <f t="shared" si="8"/>
        <v/>
      </c>
      <c r="Y43" s="20"/>
      <c r="Z43" s="20" t="str">
        <f t="shared" si="12"/>
        <v/>
      </c>
      <c r="AA43" s="20" t="str">
        <f t="shared" si="12"/>
        <v/>
      </c>
      <c r="AB43" s="20"/>
      <c r="AC43" s="20" t="str">
        <f t="shared" si="9"/>
        <v/>
      </c>
      <c r="AD43" s="20" t="str">
        <f t="shared" si="9"/>
        <v/>
      </c>
      <c r="AE43" s="20"/>
      <c r="AF43" s="20" t="str">
        <f t="shared" si="10"/>
        <v/>
      </c>
      <c r="AG43" s="20"/>
      <c r="AH43" s="20"/>
      <c r="AI43" s="20"/>
      <c r="AJ43" s="21"/>
      <c r="AK43" s="21"/>
      <c r="AL43" s="21"/>
      <c r="AM43" s="22"/>
      <c r="AN43" s="23"/>
    </row>
    <row r="44" spans="1:40" ht="13.15">
      <c r="A44" s="25"/>
      <c r="B44" s="26" t="s">
        <v>152</v>
      </c>
      <c r="C44" s="26" t="s">
        <v>153</v>
      </c>
      <c r="D44" s="27"/>
      <c r="E44" s="28" t="str">
        <f>LOWER(C44)</f>
        <v>e70</v>
      </c>
      <c r="F44" s="28">
        <f t="shared" si="1"/>
        <v>1</v>
      </c>
      <c r="G44" s="28">
        <f t="shared" si="2"/>
        <v>1</v>
      </c>
      <c r="H44" s="28">
        <v>0</v>
      </c>
      <c r="I44" s="28">
        <f t="shared" si="3"/>
        <v>0</v>
      </c>
      <c r="J44" s="28">
        <v>0</v>
      </c>
      <c r="K44" s="28">
        <f t="shared" si="4"/>
        <v>0</v>
      </c>
      <c r="L44" s="28">
        <f t="shared" si="5"/>
        <v>1</v>
      </c>
      <c r="M44" s="28">
        <f t="shared" si="5"/>
        <v>0</v>
      </c>
      <c r="N44" s="28">
        <f t="shared" si="6"/>
        <v>0</v>
      </c>
      <c r="O44" s="28">
        <v>0</v>
      </c>
      <c r="P44" s="28">
        <f t="shared" si="7"/>
        <v>0</v>
      </c>
      <c r="Q44" s="28"/>
      <c r="R44" s="30">
        <v>0</v>
      </c>
      <c r="S44" s="30">
        <v>0.5</v>
      </c>
      <c r="T44" s="30">
        <v>4</v>
      </c>
      <c r="U44" s="30" t="s">
        <v>154</v>
      </c>
      <c r="V44" s="30">
        <v>0</v>
      </c>
      <c r="W44" s="30"/>
      <c r="X44" s="30" t="str">
        <f t="shared" si="8"/>
        <v/>
      </c>
      <c r="Y44" s="30"/>
      <c r="Z44" s="30" t="str">
        <f t="shared" si="12"/>
        <v/>
      </c>
      <c r="AA44" s="30" t="str">
        <f t="shared" si="12"/>
        <v/>
      </c>
      <c r="AB44" s="30"/>
      <c r="AC44" s="30" t="str">
        <f t="shared" si="9"/>
        <v/>
      </c>
      <c r="AD44" s="30" t="str">
        <f t="shared" si="9"/>
        <v/>
      </c>
      <c r="AE44" s="30"/>
      <c r="AF44" s="30" t="str">
        <f t="shared" si="10"/>
        <v/>
      </c>
      <c r="AG44" s="30"/>
      <c r="AH44" s="30"/>
      <c r="AI44" s="30">
        <v>1</v>
      </c>
      <c r="AJ44" s="31" t="s">
        <v>67</v>
      </c>
      <c r="AK44" s="31"/>
      <c r="AL44" s="31"/>
      <c r="AM44" s="32"/>
      <c r="AN44" s="33" t="s">
        <v>155</v>
      </c>
    </row>
    <row r="45" spans="1:40" ht="26.25">
      <c r="A45" s="25"/>
      <c r="B45" s="26" t="s">
        <v>156</v>
      </c>
      <c r="C45" s="26" t="s">
        <v>157</v>
      </c>
      <c r="D45" s="27" t="s">
        <v>115</v>
      </c>
      <c r="E45" s="28" t="s">
        <v>158</v>
      </c>
      <c r="F45" s="28">
        <f t="shared" si="1"/>
        <v>1</v>
      </c>
      <c r="G45" s="28">
        <f t="shared" si="2"/>
        <v>1</v>
      </c>
      <c r="H45" s="28">
        <v>0</v>
      </c>
      <c r="I45" s="28">
        <f t="shared" si="3"/>
        <v>0</v>
      </c>
      <c r="J45" s="28">
        <v>0</v>
      </c>
      <c r="K45" s="28">
        <f t="shared" si="4"/>
        <v>0</v>
      </c>
      <c r="L45" s="28">
        <f t="shared" si="5"/>
        <v>1</v>
      </c>
      <c r="M45" s="28">
        <f t="shared" si="5"/>
        <v>0</v>
      </c>
      <c r="N45" s="28">
        <f t="shared" si="6"/>
        <v>0</v>
      </c>
      <c r="O45" s="51">
        <v>0</v>
      </c>
      <c r="P45" s="51">
        <f t="shared" si="7"/>
        <v>0</v>
      </c>
      <c r="Q45" s="51"/>
      <c r="R45" s="30">
        <v>1</v>
      </c>
      <c r="S45" s="30">
        <v>0.5</v>
      </c>
      <c r="T45" s="30">
        <v>2</v>
      </c>
      <c r="U45" s="30" t="s">
        <v>159</v>
      </c>
      <c r="V45" s="30">
        <v>0</v>
      </c>
      <c r="W45" s="30"/>
      <c r="X45" s="30" t="str">
        <f t="shared" si="8"/>
        <v/>
      </c>
      <c r="Y45" s="30"/>
      <c r="Z45" s="30" t="str">
        <f t="shared" si="12"/>
        <v/>
      </c>
      <c r="AA45" s="30" t="str">
        <f t="shared" si="12"/>
        <v/>
      </c>
      <c r="AB45" s="30"/>
      <c r="AC45" s="30" t="str">
        <f t="shared" si="9"/>
        <v/>
      </c>
      <c r="AD45" s="30" t="str">
        <f t="shared" si="9"/>
        <v/>
      </c>
      <c r="AE45" s="30"/>
      <c r="AF45" s="30" t="str">
        <f t="shared" si="10"/>
        <v/>
      </c>
      <c r="AG45" s="30"/>
      <c r="AH45" s="30"/>
      <c r="AI45" s="30">
        <v>1</v>
      </c>
      <c r="AJ45" s="52" t="s">
        <v>160</v>
      </c>
      <c r="AK45" s="31"/>
      <c r="AL45" s="31"/>
      <c r="AM45" s="32"/>
      <c r="AN45" s="33"/>
    </row>
    <row r="46" spans="1:40" ht="13.15">
      <c r="A46" s="25"/>
      <c r="B46" s="26" t="s">
        <v>161</v>
      </c>
      <c r="C46" s="26" t="s">
        <v>162</v>
      </c>
      <c r="D46" s="27"/>
      <c r="E46" s="53" t="s">
        <v>163</v>
      </c>
      <c r="F46" s="53">
        <f t="shared" si="1"/>
        <v>1</v>
      </c>
      <c r="G46" s="53">
        <f t="shared" si="2"/>
        <v>1</v>
      </c>
      <c r="H46" s="53">
        <v>1</v>
      </c>
      <c r="I46" s="53">
        <f t="shared" si="3"/>
        <v>1</v>
      </c>
      <c r="J46" s="53">
        <v>1</v>
      </c>
      <c r="K46" s="53">
        <f t="shared" si="4"/>
        <v>1</v>
      </c>
      <c r="L46" s="53">
        <f t="shared" si="5"/>
        <v>1</v>
      </c>
      <c r="M46" s="53">
        <f t="shared" si="5"/>
        <v>1</v>
      </c>
      <c r="N46" s="53">
        <f t="shared" si="6"/>
        <v>1</v>
      </c>
      <c r="O46" s="53">
        <v>1</v>
      </c>
      <c r="P46" s="53">
        <f t="shared" si="7"/>
        <v>1</v>
      </c>
      <c r="Q46" s="53"/>
      <c r="R46" s="54">
        <v>1</v>
      </c>
      <c r="S46" s="54">
        <v>1</v>
      </c>
      <c r="T46" s="54" t="s">
        <v>54</v>
      </c>
      <c r="U46" s="54"/>
      <c r="V46" s="54">
        <v>0</v>
      </c>
      <c r="W46" s="54"/>
      <c r="X46" s="54" t="str">
        <f t="shared" si="8"/>
        <v/>
      </c>
      <c r="Y46" s="54"/>
      <c r="Z46" s="54" t="str">
        <f t="shared" ref="Z46:AA65" si="13">IF(Y46&lt;&gt;"",Y46,"")</f>
        <v/>
      </c>
      <c r="AA46" s="54" t="str">
        <f t="shared" si="13"/>
        <v/>
      </c>
      <c r="AB46" s="54"/>
      <c r="AC46" s="54" t="str">
        <f t="shared" si="9"/>
        <v/>
      </c>
      <c r="AD46" s="54" t="str">
        <f t="shared" si="9"/>
        <v/>
      </c>
      <c r="AE46" s="54"/>
      <c r="AF46" s="54" t="str">
        <f t="shared" si="10"/>
        <v/>
      </c>
      <c r="AG46" s="54"/>
      <c r="AH46" s="54"/>
      <c r="AI46" s="54">
        <v>1</v>
      </c>
      <c r="AJ46" s="55"/>
      <c r="AK46" s="55"/>
      <c r="AL46" s="55"/>
      <c r="AM46" s="56"/>
      <c r="AN46" s="33" t="s">
        <v>164</v>
      </c>
    </row>
    <row r="47" spans="1:40">
      <c r="A47" s="25"/>
      <c r="B47" s="17" t="s">
        <v>165</v>
      </c>
      <c r="C47" s="17" t="s">
        <v>166</v>
      </c>
      <c r="D47" s="18"/>
      <c r="E47" s="19" t="s">
        <v>167</v>
      </c>
      <c r="F47" s="19">
        <f t="shared" si="1"/>
        <v>1</v>
      </c>
      <c r="G47" s="19">
        <f t="shared" si="2"/>
        <v>1</v>
      </c>
      <c r="H47" s="19">
        <v>1</v>
      </c>
      <c r="I47" s="19">
        <f t="shared" si="3"/>
        <v>1</v>
      </c>
      <c r="J47" s="19">
        <v>1</v>
      </c>
      <c r="K47" s="19">
        <f t="shared" si="4"/>
        <v>1</v>
      </c>
      <c r="L47" s="19">
        <f t="shared" si="5"/>
        <v>1</v>
      </c>
      <c r="M47" s="19">
        <f t="shared" si="5"/>
        <v>1</v>
      </c>
      <c r="N47" s="19">
        <f t="shared" si="6"/>
        <v>1</v>
      </c>
      <c r="O47" s="19">
        <v>1</v>
      </c>
      <c r="P47" s="19">
        <f t="shared" si="7"/>
        <v>1</v>
      </c>
      <c r="Q47" s="19"/>
      <c r="R47" s="20">
        <v>1</v>
      </c>
      <c r="S47" s="20">
        <v>1</v>
      </c>
      <c r="T47" s="20" t="s">
        <v>54</v>
      </c>
      <c r="U47" s="20"/>
      <c r="V47" s="20">
        <v>0</v>
      </c>
      <c r="W47" s="20"/>
      <c r="X47" s="20" t="str">
        <f t="shared" si="8"/>
        <v/>
      </c>
      <c r="Y47" s="20"/>
      <c r="Z47" s="20" t="str">
        <f t="shared" si="13"/>
        <v/>
      </c>
      <c r="AA47" s="20" t="str">
        <f t="shared" si="13"/>
        <v/>
      </c>
      <c r="AB47" s="20"/>
      <c r="AC47" s="20" t="str">
        <f t="shared" si="9"/>
        <v/>
      </c>
      <c r="AD47" s="20" t="str">
        <f t="shared" si="9"/>
        <v/>
      </c>
      <c r="AE47" s="20"/>
      <c r="AF47" s="20" t="str">
        <f t="shared" si="10"/>
        <v/>
      </c>
      <c r="AG47" s="20"/>
      <c r="AH47" s="20"/>
      <c r="AI47" s="20">
        <v>1</v>
      </c>
      <c r="AJ47" s="21"/>
      <c r="AK47" s="21"/>
      <c r="AL47" s="21"/>
      <c r="AM47" s="22"/>
      <c r="AN47" s="23" t="s">
        <v>168</v>
      </c>
    </row>
    <row r="48" spans="1:40">
      <c r="A48" s="25"/>
      <c r="B48" s="17" t="s">
        <v>169</v>
      </c>
      <c r="C48" s="17" t="s">
        <v>170</v>
      </c>
      <c r="D48" s="18"/>
      <c r="E48" s="19" t="s">
        <v>171</v>
      </c>
      <c r="F48" s="19">
        <f t="shared" si="1"/>
        <v>1</v>
      </c>
      <c r="G48" s="19">
        <f t="shared" si="2"/>
        <v>1</v>
      </c>
      <c r="H48" s="19">
        <v>1</v>
      </c>
      <c r="I48" s="19">
        <f t="shared" si="3"/>
        <v>1</v>
      </c>
      <c r="J48" s="19">
        <v>1</v>
      </c>
      <c r="K48" s="19">
        <f t="shared" si="4"/>
        <v>1</v>
      </c>
      <c r="L48" s="19">
        <f t="shared" si="5"/>
        <v>1</v>
      </c>
      <c r="M48" s="19">
        <f t="shared" si="5"/>
        <v>1</v>
      </c>
      <c r="N48" s="19">
        <f t="shared" si="6"/>
        <v>1</v>
      </c>
      <c r="O48" s="19">
        <v>1</v>
      </c>
      <c r="P48" s="19">
        <f t="shared" si="7"/>
        <v>1</v>
      </c>
      <c r="Q48" s="19"/>
      <c r="R48" s="20">
        <v>1</v>
      </c>
      <c r="S48" s="20">
        <v>1</v>
      </c>
      <c r="T48" s="20" t="s">
        <v>54</v>
      </c>
      <c r="U48" s="20"/>
      <c r="V48" s="20">
        <v>0</v>
      </c>
      <c r="W48" s="20"/>
      <c r="X48" s="20" t="str">
        <f t="shared" si="8"/>
        <v/>
      </c>
      <c r="Y48" s="20"/>
      <c r="Z48" s="20" t="str">
        <f t="shared" si="13"/>
        <v/>
      </c>
      <c r="AA48" s="20" t="str">
        <f t="shared" si="13"/>
        <v/>
      </c>
      <c r="AB48" s="20"/>
      <c r="AC48" s="20" t="str">
        <f t="shared" si="9"/>
        <v/>
      </c>
      <c r="AD48" s="20" t="str">
        <f t="shared" si="9"/>
        <v/>
      </c>
      <c r="AE48" s="20"/>
      <c r="AF48" s="20" t="str">
        <f t="shared" si="10"/>
        <v/>
      </c>
      <c r="AG48" s="20"/>
      <c r="AH48" s="20"/>
      <c r="AI48" s="20">
        <v>1</v>
      </c>
      <c r="AJ48" s="21"/>
      <c r="AK48" s="21"/>
      <c r="AL48" s="21"/>
      <c r="AM48" s="22"/>
      <c r="AN48" s="23" t="s">
        <v>172</v>
      </c>
    </row>
    <row r="49" spans="1:45">
      <c r="A49" s="25"/>
      <c r="B49" s="17" t="s">
        <v>173</v>
      </c>
      <c r="C49" s="17" t="s">
        <v>174</v>
      </c>
      <c r="D49" s="18"/>
      <c r="E49" s="19" t="s">
        <v>175</v>
      </c>
      <c r="F49" s="19">
        <f t="shared" si="1"/>
        <v>1</v>
      </c>
      <c r="G49" s="19">
        <f t="shared" si="2"/>
        <v>1</v>
      </c>
      <c r="H49" s="19">
        <v>1</v>
      </c>
      <c r="I49" s="19">
        <f t="shared" si="3"/>
        <v>1</v>
      </c>
      <c r="J49" s="19">
        <v>1</v>
      </c>
      <c r="K49" s="19">
        <f t="shared" si="4"/>
        <v>1</v>
      </c>
      <c r="L49" s="19">
        <f t="shared" si="5"/>
        <v>1</v>
      </c>
      <c r="M49" s="19">
        <f t="shared" si="5"/>
        <v>1</v>
      </c>
      <c r="N49" s="19">
        <f t="shared" si="6"/>
        <v>1</v>
      </c>
      <c r="O49" s="19">
        <v>1</v>
      </c>
      <c r="P49" s="19">
        <f t="shared" si="7"/>
        <v>1</v>
      </c>
      <c r="Q49" s="19"/>
      <c r="R49" s="20">
        <v>1</v>
      </c>
      <c r="S49" s="20">
        <v>1</v>
      </c>
      <c r="T49" s="20" t="s">
        <v>54</v>
      </c>
      <c r="U49" s="20"/>
      <c r="V49" s="20">
        <v>0</v>
      </c>
      <c r="W49" s="20"/>
      <c r="X49" s="20" t="str">
        <f t="shared" si="8"/>
        <v/>
      </c>
      <c r="Y49" s="20"/>
      <c r="Z49" s="20" t="str">
        <f t="shared" si="13"/>
        <v/>
      </c>
      <c r="AA49" s="20" t="str">
        <f t="shared" si="13"/>
        <v/>
      </c>
      <c r="AB49" s="20"/>
      <c r="AC49" s="20" t="str">
        <f t="shared" si="9"/>
        <v/>
      </c>
      <c r="AD49" s="20" t="str">
        <f t="shared" si="9"/>
        <v/>
      </c>
      <c r="AE49" s="20"/>
      <c r="AF49" s="20" t="str">
        <f t="shared" si="10"/>
        <v/>
      </c>
      <c r="AG49" s="20"/>
      <c r="AH49" s="20"/>
      <c r="AI49" s="20">
        <v>1</v>
      </c>
      <c r="AJ49" s="21"/>
      <c r="AK49" s="21"/>
      <c r="AL49" s="21"/>
      <c r="AM49" s="22"/>
      <c r="AN49" s="23" t="s">
        <v>176</v>
      </c>
    </row>
    <row r="50" spans="1:45">
      <c r="A50" s="25"/>
      <c r="B50" s="17" t="s">
        <v>177</v>
      </c>
      <c r="C50" s="17" t="s">
        <v>178</v>
      </c>
      <c r="D50" s="18"/>
      <c r="E50" s="19" t="s">
        <v>179</v>
      </c>
      <c r="F50" s="19">
        <f t="shared" si="1"/>
        <v>1</v>
      </c>
      <c r="G50" s="19">
        <f t="shared" si="2"/>
        <v>1</v>
      </c>
      <c r="H50" s="19">
        <v>1</v>
      </c>
      <c r="I50" s="19">
        <f t="shared" si="3"/>
        <v>1</v>
      </c>
      <c r="J50" s="19">
        <v>1</v>
      </c>
      <c r="K50" s="19">
        <f t="shared" si="4"/>
        <v>1</v>
      </c>
      <c r="L50" s="19">
        <f t="shared" si="5"/>
        <v>1</v>
      </c>
      <c r="M50" s="19">
        <f t="shared" si="5"/>
        <v>1</v>
      </c>
      <c r="N50" s="19">
        <f t="shared" si="6"/>
        <v>1</v>
      </c>
      <c r="O50" s="19">
        <v>1</v>
      </c>
      <c r="P50" s="19">
        <f t="shared" si="7"/>
        <v>1</v>
      </c>
      <c r="Q50" s="19"/>
      <c r="R50" s="20">
        <v>1</v>
      </c>
      <c r="S50" s="20">
        <v>1</v>
      </c>
      <c r="T50" s="20" t="s">
        <v>54</v>
      </c>
      <c r="U50" s="20"/>
      <c r="V50" s="20">
        <v>0</v>
      </c>
      <c r="W50" s="20"/>
      <c r="X50" s="20" t="str">
        <f t="shared" si="8"/>
        <v/>
      </c>
      <c r="Y50" s="20"/>
      <c r="Z50" s="20" t="str">
        <f t="shared" si="13"/>
        <v/>
      </c>
      <c r="AA50" s="20" t="str">
        <f t="shared" si="13"/>
        <v/>
      </c>
      <c r="AB50" s="20"/>
      <c r="AC50" s="20" t="str">
        <f t="shared" si="9"/>
        <v/>
      </c>
      <c r="AD50" s="20" t="str">
        <f t="shared" si="9"/>
        <v/>
      </c>
      <c r="AE50" s="20"/>
      <c r="AF50" s="20" t="str">
        <f t="shared" si="10"/>
        <v/>
      </c>
      <c r="AG50" s="20"/>
      <c r="AH50" s="20"/>
      <c r="AI50" s="20">
        <v>1</v>
      </c>
      <c r="AJ50" s="21"/>
      <c r="AK50" s="21"/>
      <c r="AL50" s="21"/>
      <c r="AM50" s="22"/>
      <c r="AN50" s="23"/>
    </row>
    <row r="51" spans="1:45">
      <c r="A51" s="25"/>
      <c r="B51" s="17" t="s">
        <v>180</v>
      </c>
      <c r="C51" s="17" t="s">
        <v>181</v>
      </c>
      <c r="D51" s="18"/>
      <c r="E51" s="19" t="s">
        <v>182</v>
      </c>
      <c r="F51" s="19">
        <f t="shared" si="1"/>
        <v>1</v>
      </c>
      <c r="G51" s="19">
        <f t="shared" si="2"/>
        <v>1</v>
      </c>
      <c r="H51" s="19">
        <v>1</v>
      </c>
      <c r="I51" s="19">
        <f t="shared" si="3"/>
        <v>1</v>
      </c>
      <c r="J51" s="19">
        <v>1</v>
      </c>
      <c r="K51" s="19">
        <f t="shared" si="4"/>
        <v>1</v>
      </c>
      <c r="L51" s="19">
        <f t="shared" si="5"/>
        <v>1</v>
      </c>
      <c r="M51" s="19">
        <f t="shared" si="5"/>
        <v>1</v>
      </c>
      <c r="N51" s="19">
        <f t="shared" si="6"/>
        <v>1</v>
      </c>
      <c r="O51" s="19">
        <v>1</v>
      </c>
      <c r="P51" s="19">
        <f t="shared" si="7"/>
        <v>1</v>
      </c>
      <c r="Q51" s="19"/>
      <c r="R51" s="20">
        <v>1</v>
      </c>
      <c r="S51" s="20">
        <v>1</v>
      </c>
      <c r="T51" s="20" t="s">
        <v>54</v>
      </c>
      <c r="U51" s="20"/>
      <c r="V51" s="20">
        <v>0</v>
      </c>
      <c r="W51" s="20"/>
      <c r="X51" s="20" t="str">
        <f t="shared" si="8"/>
        <v/>
      </c>
      <c r="Y51" s="20"/>
      <c r="Z51" s="20" t="str">
        <f t="shared" si="13"/>
        <v/>
      </c>
      <c r="AA51" s="20" t="str">
        <f t="shared" si="13"/>
        <v/>
      </c>
      <c r="AB51" s="20"/>
      <c r="AC51" s="20" t="str">
        <f t="shared" si="9"/>
        <v/>
      </c>
      <c r="AD51" s="20" t="str">
        <f t="shared" si="9"/>
        <v/>
      </c>
      <c r="AE51" s="20"/>
      <c r="AF51" s="20" t="str">
        <f t="shared" si="10"/>
        <v/>
      </c>
      <c r="AG51" s="20"/>
      <c r="AH51" s="20"/>
      <c r="AI51" s="20">
        <v>1</v>
      </c>
      <c r="AJ51" s="21"/>
      <c r="AK51" s="21"/>
      <c r="AL51" s="21"/>
      <c r="AM51" s="22"/>
      <c r="AN51" s="23" t="s">
        <v>183</v>
      </c>
    </row>
    <row r="52" spans="1:45">
      <c r="A52" s="25"/>
      <c r="B52" s="17" t="s">
        <v>184</v>
      </c>
      <c r="C52" s="17" t="s">
        <v>185</v>
      </c>
      <c r="D52" s="18"/>
      <c r="E52" s="57"/>
      <c r="F52" s="57" t="str">
        <f t="shared" si="1"/>
        <v/>
      </c>
      <c r="G52" s="57" t="str">
        <f t="shared" si="2"/>
        <v/>
      </c>
      <c r="H52" s="57"/>
      <c r="I52" s="57" t="str">
        <f t="shared" si="3"/>
        <v/>
      </c>
      <c r="J52" s="57"/>
      <c r="K52" s="57" t="str">
        <f t="shared" si="4"/>
        <v/>
      </c>
      <c r="L52" s="57" t="str">
        <f t="shared" si="5"/>
        <v/>
      </c>
      <c r="M52" s="57" t="str">
        <f t="shared" si="5"/>
        <v/>
      </c>
      <c r="N52" s="57" t="str">
        <f t="shared" si="6"/>
        <v/>
      </c>
      <c r="O52" s="57"/>
      <c r="P52" s="57" t="str">
        <f t="shared" si="7"/>
        <v/>
      </c>
      <c r="Q52" s="57"/>
      <c r="R52" s="58"/>
      <c r="S52" s="58">
        <v>1</v>
      </c>
      <c r="T52" s="58" t="s">
        <v>54</v>
      </c>
      <c r="U52" s="58"/>
      <c r="V52" s="58">
        <v>0</v>
      </c>
      <c r="W52" s="58"/>
      <c r="X52" s="58" t="str">
        <f t="shared" si="8"/>
        <v/>
      </c>
      <c r="Y52" s="58"/>
      <c r="Z52" s="58" t="str">
        <f t="shared" si="13"/>
        <v/>
      </c>
      <c r="AA52" s="58" t="str">
        <f t="shared" si="13"/>
        <v/>
      </c>
      <c r="AB52" s="58"/>
      <c r="AC52" s="58" t="str">
        <f t="shared" si="9"/>
        <v/>
      </c>
      <c r="AD52" s="58" t="str">
        <f t="shared" si="9"/>
        <v/>
      </c>
      <c r="AE52" s="58"/>
      <c r="AF52" s="58" t="str">
        <f t="shared" si="10"/>
        <v/>
      </c>
      <c r="AG52" s="58"/>
      <c r="AH52" s="58"/>
      <c r="AI52" s="58">
        <v>1</v>
      </c>
      <c r="AJ52" s="59"/>
      <c r="AK52" s="59"/>
      <c r="AL52" s="59"/>
      <c r="AM52" s="60"/>
      <c r="AN52" s="23" t="s">
        <v>186</v>
      </c>
    </row>
    <row r="53" spans="1:45">
      <c r="A53" s="25"/>
      <c r="B53" s="17" t="s">
        <v>187</v>
      </c>
      <c r="C53" s="17" t="s">
        <v>188</v>
      </c>
      <c r="D53" s="18"/>
      <c r="E53" s="57"/>
      <c r="F53" s="57" t="str">
        <f t="shared" si="1"/>
        <v/>
      </c>
      <c r="G53" s="57" t="str">
        <f t="shared" si="2"/>
        <v/>
      </c>
      <c r="H53" s="57"/>
      <c r="I53" s="57" t="str">
        <f t="shared" si="3"/>
        <v/>
      </c>
      <c r="J53" s="57"/>
      <c r="K53" s="57" t="str">
        <f t="shared" si="4"/>
        <v/>
      </c>
      <c r="L53" s="57" t="str">
        <f t="shared" si="5"/>
        <v/>
      </c>
      <c r="M53" s="57" t="str">
        <f t="shared" si="5"/>
        <v/>
      </c>
      <c r="N53" s="57" t="str">
        <f t="shared" si="6"/>
        <v/>
      </c>
      <c r="O53" s="57"/>
      <c r="P53" s="57" t="str">
        <f t="shared" si="7"/>
        <v/>
      </c>
      <c r="Q53" s="57"/>
      <c r="R53" s="58"/>
      <c r="S53" s="58">
        <v>1</v>
      </c>
      <c r="T53" s="58" t="s">
        <v>54</v>
      </c>
      <c r="U53" s="58"/>
      <c r="V53" s="58">
        <v>0</v>
      </c>
      <c r="W53" s="58"/>
      <c r="X53" s="58" t="str">
        <f t="shared" si="8"/>
        <v/>
      </c>
      <c r="Y53" s="58"/>
      <c r="Z53" s="58" t="str">
        <f t="shared" si="13"/>
        <v/>
      </c>
      <c r="AA53" s="58" t="str">
        <f t="shared" si="13"/>
        <v/>
      </c>
      <c r="AB53" s="58"/>
      <c r="AC53" s="58" t="str">
        <f t="shared" si="9"/>
        <v/>
      </c>
      <c r="AD53" s="58" t="str">
        <f t="shared" si="9"/>
        <v/>
      </c>
      <c r="AE53" s="58"/>
      <c r="AF53" s="58" t="str">
        <f t="shared" si="10"/>
        <v/>
      </c>
      <c r="AG53" s="58"/>
      <c r="AH53" s="58"/>
      <c r="AI53" s="58">
        <v>1</v>
      </c>
      <c r="AJ53" s="59"/>
      <c r="AK53" s="59"/>
      <c r="AL53" s="59"/>
      <c r="AM53" s="60"/>
      <c r="AN53" s="23" t="s">
        <v>189</v>
      </c>
    </row>
    <row r="54" spans="1:45">
      <c r="A54" s="25"/>
      <c r="B54" s="17" t="s">
        <v>190</v>
      </c>
      <c r="C54" s="17" t="s">
        <v>191</v>
      </c>
      <c r="D54" s="18"/>
      <c r="E54" s="57"/>
      <c r="F54" s="57" t="str">
        <f t="shared" si="1"/>
        <v/>
      </c>
      <c r="G54" s="57" t="str">
        <f t="shared" si="2"/>
        <v/>
      </c>
      <c r="H54" s="57"/>
      <c r="I54" s="57" t="str">
        <f t="shared" si="3"/>
        <v/>
      </c>
      <c r="J54" s="57"/>
      <c r="K54" s="57" t="str">
        <f t="shared" si="4"/>
        <v/>
      </c>
      <c r="L54" s="57" t="str">
        <f t="shared" si="5"/>
        <v/>
      </c>
      <c r="M54" s="57" t="str">
        <f t="shared" si="5"/>
        <v/>
      </c>
      <c r="N54" s="57" t="str">
        <f t="shared" si="6"/>
        <v/>
      </c>
      <c r="O54" s="57"/>
      <c r="P54" s="57" t="str">
        <f t="shared" si="7"/>
        <v/>
      </c>
      <c r="Q54" s="57"/>
      <c r="R54" s="58"/>
      <c r="S54" s="58">
        <v>1</v>
      </c>
      <c r="T54" s="58" t="s">
        <v>54</v>
      </c>
      <c r="U54" s="58"/>
      <c r="V54" s="58">
        <v>0</v>
      </c>
      <c r="W54" s="58"/>
      <c r="X54" s="58" t="str">
        <f t="shared" si="8"/>
        <v/>
      </c>
      <c r="Y54" s="58"/>
      <c r="Z54" s="58" t="str">
        <f t="shared" si="13"/>
        <v/>
      </c>
      <c r="AA54" s="58" t="str">
        <f t="shared" si="13"/>
        <v/>
      </c>
      <c r="AB54" s="58"/>
      <c r="AC54" s="58" t="str">
        <f t="shared" si="9"/>
        <v/>
      </c>
      <c r="AD54" s="58" t="str">
        <f t="shared" si="9"/>
        <v/>
      </c>
      <c r="AE54" s="58"/>
      <c r="AF54" s="58" t="str">
        <f t="shared" si="10"/>
        <v/>
      </c>
      <c r="AG54" s="58"/>
      <c r="AH54" s="58"/>
      <c r="AI54" s="58">
        <v>1</v>
      </c>
      <c r="AJ54" s="59"/>
      <c r="AK54" s="59"/>
      <c r="AL54" s="59"/>
      <c r="AM54" s="60"/>
      <c r="AN54" s="23"/>
    </row>
    <row r="55" spans="1:45">
      <c r="A55" s="25"/>
      <c r="B55" s="17" t="s">
        <v>192</v>
      </c>
      <c r="C55" s="17" t="s">
        <v>193</v>
      </c>
      <c r="D55" s="18"/>
      <c r="E55" s="57"/>
      <c r="F55" s="57" t="str">
        <f t="shared" si="1"/>
        <v/>
      </c>
      <c r="G55" s="57" t="str">
        <f t="shared" si="2"/>
        <v/>
      </c>
      <c r="H55" s="57"/>
      <c r="I55" s="57" t="str">
        <f t="shared" si="3"/>
        <v/>
      </c>
      <c r="J55" s="57"/>
      <c r="K55" s="57" t="str">
        <f t="shared" si="4"/>
        <v/>
      </c>
      <c r="L55" s="57" t="str">
        <f t="shared" si="5"/>
        <v/>
      </c>
      <c r="M55" s="57" t="str">
        <f t="shared" si="5"/>
        <v/>
      </c>
      <c r="N55" s="57" t="str">
        <f t="shared" si="6"/>
        <v/>
      </c>
      <c r="O55" s="57"/>
      <c r="P55" s="57" t="str">
        <f t="shared" si="7"/>
        <v/>
      </c>
      <c r="Q55" s="57"/>
      <c r="R55" s="58"/>
      <c r="S55" s="58">
        <v>1</v>
      </c>
      <c r="T55" s="58" t="s">
        <v>54</v>
      </c>
      <c r="U55" s="58"/>
      <c r="V55" s="58">
        <v>0</v>
      </c>
      <c r="W55" s="58"/>
      <c r="X55" s="58" t="str">
        <f t="shared" si="8"/>
        <v/>
      </c>
      <c r="Y55" s="58"/>
      <c r="Z55" s="58" t="str">
        <f t="shared" si="13"/>
        <v/>
      </c>
      <c r="AA55" s="58" t="str">
        <f t="shared" si="13"/>
        <v/>
      </c>
      <c r="AB55" s="58"/>
      <c r="AC55" s="58" t="str">
        <f t="shared" si="9"/>
        <v/>
      </c>
      <c r="AD55" s="58" t="str">
        <f t="shared" si="9"/>
        <v/>
      </c>
      <c r="AE55" s="58"/>
      <c r="AF55" s="58" t="str">
        <f t="shared" si="10"/>
        <v/>
      </c>
      <c r="AG55" s="58"/>
      <c r="AH55" s="58"/>
      <c r="AI55" s="58">
        <v>1</v>
      </c>
      <c r="AJ55" s="59"/>
      <c r="AK55" s="59"/>
      <c r="AL55" s="59"/>
      <c r="AM55" s="60"/>
      <c r="AN55" s="23"/>
    </row>
    <row r="56" spans="1:45">
      <c r="A56" s="25"/>
      <c r="B56" s="17" t="s">
        <v>194</v>
      </c>
      <c r="C56" s="17" t="s">
        <v>195</v>
      </c>
      <c r="D56" s="18"/>
      <c r="E56" s="57"/>
      <c r="F56" s="57" t="str">
        <f t="shared" si="1"/>
        <v/>
      </c>
      <c r="G56" s="57" t="str">
        <f t="shared" si="2"/>
        <v/>
      </c>
      <c r="H56" s="57"/>
      <c r="I56" s="57" t="str">
        <f t="shared" si="3"/>
        <v/>
      </c>
      <c r="J56" s="57"/>
      <c r="K56" s="57" t="str">
        <f t="shared" si="4"/>
        <v/>
      </c>
      <c r="L56" s="57" t="str">
        <f t="shared" si="5"/>
        <v/>
      </c>
      <c r="M56" s="57" t="str">
        <f t="shared" si="5"/>
        <v/>
      </c>
      <c r="N56" s="57" t="str">
        <f t="shared" si="6"/>
        <v/>
      </c>
      <c r="O56" s="57"/>
      <c r="P56" s="57" t="str">
        <f t="shared" si="7"/>
        <v/>
      </c>
      <c r="Q56" s="57"/>
      <c r="R56" s="58"/>
      <c r="S56" s="58">
        <v>1</v>
      </c>
      <c r="T56" s="58" t="s">
        <v>54</v>
      </c>
      <c r="U56" s="58"/>
      <c r="V56" s="58">
        <v>0</v>
      </c>
      <c r="W56" s="58"/>
      <c r="X56" s="58" t="str">
        <f t="shared" si="8"/>
        <v/>
      </c>
      <c r="Y56" s="58"/>
      <c r="Z56" s="58" t="str">
        <f t="shared" si="13"/>
        <v/>
      </c>
      <c r="AA56" s="58" t="str">
        <f t="shared" si="13"/>
        <v/>
      </c>
      <c r="AB56" s="58"/>
      <c r="AC56" s="58" t="str">
        <f t="shared" si="9"/>
        <v/>
      </c>
      <c r="AD56" s="58" t="str">
        <f t="shared" si="9"/>
        <v/>
      </c>
      <c r="AE56" s="58"/>
      <c r="AF56" s="58" t="str">
        <f t="shared" si="10"/>
        <v/>
      </c>
      <c r="AG56" s="58"/>
      <c r="AH56" s="58"/>
      <c r="AI56" s="58">
        <v>1</v>
      </c>
      <c r="AJ56" s="59"/>
      <c r="AK56" s="59"/>
      <c r="AL56" s="59"/>
      <c r="AM56" s="60"/>
      <c r="AN56" s="23"/>
    </row>
    <row r="57" spans="1:45">
      <c r="A57" s="25"/>
      <c r="B57" s="17" t="s">
        <v>196</v>
      </c>
      <c r="C57" s="17" t="s">
        <v>197</v>
      </c>
      <c r="D57" s="18"/>
      <c r="E57" s="57"/>
      <c r="F57" s="57" t="str">
        <f t="shared" si="1"/>
        <v/>
      </c>
      <c r="G57" s="57" t="str">
        <f t="shared" si="2"/>
        <v/>
      </c>
      <c r="H57" s="57"/>
      <c r="I57" s="57" t="str">
        <f t="shared" si="3"/>
        <v/>
      </c>
      <c r="J57" s="57"/>
      <c r="K57" s="57" t="str">
        <f t="shared" si="4"/>
        <v/>
      </c>
      <c r="L57" s="57" t="str">
        <f t="shared" si="5"/>
        <v/>
      </c>
      <c r="M57" s="57" t="str">
        <f t="shared" si="5"/>
        <v/>
      </c>
      <c r="N57" s="57" t="str">
        <f t="shared" si="6"/>
        <v/>
      </c>
      <c r="O57" s="57"/>
      <c r="P57" s="57" t="str">
        <f t="shared" si="7"/>
        <v/>
      </c>
      <c r="Q57" s="57"/>
      <c r="R57" s="58"/>
      <c r="S57" s="58">
        <v>1</v>
      </c>
      <c r="T57" s="58" t="s">
        <v>54</v>
      </c>
      <c r="U57" s="58"/>
      <c r="V57" s="58">
        <v>0</v>
      </c>
      <c r="W57" s="58"/>
      <c r="X57" s="58" t="str">
        <f t="shared" si="8"/>
        <v/>
      </c>
      <c r="Y57" s="58"/>
      <c r="Z57" s="58" t="str">
        <f t="shared" si="13"/>
        <v/>
      </c>
      <c r="AA57" s="58" t="str">
        <f t="shared" si="13"/>
        <v/>
      </c>
      <c r="AB57" s="58"/>
      <c r="AC57" s="58" t="str">
        <f t="shared" si="9"/>
        <v/>
      </c>
      <c r="AD57" s="58" t="str">
        <f t="shared" si="9"/>
        <v/>
      </c>
      <c r="AE57" s="58"/>
      <c r="AF57" s="58" t="str">
        <f t="shared" si="10"/>
        <v/>
      </c>
      <c r="AG57" s="58"/>
      <c r="AH57" s="58"/>
      <c r="AI57" s="58">
        <v>1</v>
      </c>
      <c r="AJ57" s="59"/>
      <c r="AK57" s="59"/>
      <c r="AL57" s="59"/>
      <c r="AM57" s="60"/>
      <c r="AN57" s="23"/>
      <c r="AQ57" s="61" t="s">
        <v>198</v>
      </c>
      <c r="AR57" s="62" t="s">
        <v>199</v>
      </c>
    </row>
    <row r="58" spans="1:45">
      <c r="A58" s="25"/>
      <c r="B58" s="17" t="s">
        <v>200</v>
      </c>
      <c r="C58" s="17" t="s">
        <v>201</v>
      </c>
      <c r="D58" s="18"/>
      <c r="E58" s="57"/>
      <c r="F58" s="57" t="str">
        <f t="shared" si="1"/>
        <v/>
      </c>
      <c r="G58" s="57" t="str">
        <f t="shared" si="2"/>
        <v/>
      </c>
      <c r="H58" s="57"/>
      <c r="I58" s="57" t="str">
        <f t="shared" si="3"/>
        <v/>
      </c>
      <c r="J58" s="57"/>
      <c r="K58" s="57" t="str">
        <f t="shared" si="4"/>
        <v/>
      </c>
      <c r="L58" s="57" t="str">
        <f t="shared" si="5"/>
        <v/>
      </c>
      <c r="M58" s="57" t="str">
        <f t="shared" si="5"/>
        <v/>
      </c>
      <c r="N58" s="57" t="str">
        <f t="shared" si="6"/>
        <v/>
      </c>
      <c r="O58" s="57"/>
      <c r="P58" s="57" t="str">
        <f t="shared" si="7"/>
        <v/>
      </c>
      <c r="Q58" s="57"/>
      <c r="R58" s="58"/>
      <c r="S58" s="58">
        <v>1</v>
      </c>
      <c r="T58" s="58" t="s">
        <v>54</v>
      </c>
      <c r="U58" s="58"/>
      <c r="V58" s="58">
        <v>0</v>
      </c>
      <c r="W58" s="58"/>
      <c r="X58" s="58" t="str">
        <f t="shared" si="8"/>
        <v/>
      </c>
      <c r="Y58" s="58"/>
      <c r="Z58" s="58" t="str">
        <f t="shared" si="13"/>
        <v/>
      </c>
      <c r="AA58" s="58" t="str">
        <f t="shared" si="13"/>
        <v/>
      </c>
      <c r="AB58" s="58"/>
      <c r="AC58" s="58" t="str">
        <f t="shared" si="9"/>
        <v/>
      </c>
      <c r="AD58" s="58" t="str">
        <f t="shared" si="9"/>
        <v/>
      </c>
      <c r="AE58" s="58"/>
      <c r="AF58" s="58" t="str">
        <f t="shared" si="10"/>
        <v/>
      </c>
      <c r="AG58" s="58"/>
      <c r="AH58" s="58"/>
      <c r="AI58" s="58">
        <v>1</v>
      </c>
      <c r="AJ58" s="59"/>
      <c r="AK58" s="59"/>
      <c r="AL58" s="59"/>
      <c r="AM58" s="60"/>
      <c r="AN58" s="23"/>
      <c r="AQ58" s="63" t="s">
        <v>202</v>
      </c>
      <c r="AR58" s="64" t="s">
        <v>203</v>
      </c>
    </row>
    <row r="59" spans="1:45">
      <c r="A59" s="25"/>
      <c r="B59" s="17" t="s">
        <v>204</v>
      </c>
      <c r="C59" s="17" t="s">
        <v>205</v>
      </c>
      <c r="D59" s="18"/>
      <c r="E59" s="57"/>
      <c r="F59" s="57" t="str">
        <f t="shared" si="1"/>
        <v/>
      </c>
      <c r="G59" s="57" t="str">
        <f t="shared" si="2"/>
        <v/>
      </c>
      <c r="H59" s="57"/>
      <c r="I59" s="57" t="str">
        <f t="shared" si="3"/>
        <v/>
      </c>
      <c r="J59" s="57"/>
      <c r="K59" s="57" t="str">
        <f t="shared" si="4"/>
        <v/>
      </c>
      <c r="L59" s="57" t="str">
        <f t="shared" si="5"/>
        <v/>
      </c>
      <c r="M59" s="57" t="str">
        <f t="shared" si="5"/>
        <v/>
      </c>
      <c r="N59" s="57" t="str">
        <f t="shared" si="6"/>
        <v/>
      </c>
      <c r="O59" s="57"/>
      <c r="P59" s="57" t="str">
        <f t="shared" si="7"/>
        <v/>
      </c>
      <c r="Q59" s="57"/>
      <c r="R59" s="58"/>
      <c r="S59" s="58">
        <v>1</v>
      </c>
      <c r="T59" s="58" t="s">
        <v>54</v>
      </c>
      <c r="U59" s="58"/>
      <c r="V59" s="58">
        <v>0</v>
      </c>
      <c r="W59" s="58"/>
      <c r="X59" s="58" t="str">
        <f t="shared" si="8"/>
        <v/>
      </c>
      <c r="Y59" s="58"/>
      <c r="Z59" s="58" t="str">
        <f t="shared" si="13"/>
        <v/>
      </c>
      <c r="AA59" s="58" t="str">
        <f t="shared" si="13"/>
        <v/>
      </c>
      <c r="AB59" s="58"/>
      <c r="AC59" s="58" t="str">
        <f t="shared" si="9"/>
        <v/>
      </c>
      <c r="AD59" s="58" t="str">
        <f t="shared" si="9"/>
        <v/>
      </c>
      <c r="AE59" s="58"/>
      <c r="AF59" s="58" t="str">
        <f t="shared" si="10"/>
        <v/>
      </c>
      <c r="AG59" s="58"/>
      <c r="AH59" s="58"/>
      <c r="AI59" s="58">
        <v>1</v>
      </c>
      <c r="AJ59" s="59"/>
      <c r="AK59" s="59"/>
      <c r="AL59" s="59"/>
      <c r="AM59" s="60"/>
      <c r="AN59" s="23"/>
      <c r="AQ59" s="63" t="s">
        <v>206</v>
      </c>
      <c r="AR59" s="64" t="s">
        <v>207</v>
      </c>
      <c r="AS59" t="s">
        <v>208</v>
      </c>
    </row>
    <row r="60" spans="1:45">
      <c r="A60" s="25"/>
      <c r="B60" s="17" t="s">
        <v>209</v>
      </c>
      <c r="C60" s="17" t="s">
        <v>210</v>
      </c>
      <c r="D60" s="18"/>
      <c r="E60" s="57"/>
      <c r="F60" s="57" t="str">
        <f t="shared" si="1"/>
        <v/>
      </c>
      <c r="G60" s="57" t="str">
        <f t="shared" si="2"/>
        <v/>
      </c>
      <c r="H60" s="57"/>
      <c r="I60" s="57" t="str">
        <f t="shared" si="3"/>
        <v/>
      </c>
      <c r="J60" s="57"/>
      <c r="K60" s="57" t="str">
        <f t="shared" si="4"/>
        <v/>
      </c>
      <c r="L60" s="57" t="str">
        <f t="shared" si="5"/>
        <v/>
      </c>
      <c r="M60" s="57" t="str">
        <f t="shared" si="5"/>
        <v/>
      </c>
      <c r="N60" s="57" t="str">
        <f t="shared" si="6"/>
        <v/>
      </c>
      <c r="O60" s="57"/>
      <c r="P60" s="57" t="str">
        <f t="shared" si="7"/>
        <v/>
      </c>
      <c r="Q60" s="57"/>
      <c r="R60" s="58"/>
      <c r="S60" s="58">
        <v>1</v>
      </c>
      <c r="T60" s="58" t="s">
        <v>54</v>
      </c>
      <c r="U60" s="58"/>
      <c r="V60" s="58">
        <v>0</v>
      </c>
      <c r="W60" s="58"/>
      <c r="X60" s="58" t="str">
        <f t="shared" si="8"/>
        <v/>
      </c>
      <c r="Y60" s="58"/>
      <c r="Z60" s="58" t="str">
        <f t="shared" si="13"/>
        <v/>
      </c>
      <c r="AA60" s="58" t="str">
        <f t="shared" si="13"/>
        <v/>
      </c>
      <c r="AB60" s="58"/>
      <c r="AC60" s="58" t="str">
        <f t="shared" si="9"/>
        <v/>
      </c>
      <c r="AD60" s="58" t="str">
        <f t="shared" si="9"/>
        <v/>
      </c>
      <c r="AE60" s="58"/>
      <c r="AF60" s="58" t="str">
        <f t="shared" si="10"/>
        <v/>
      </c>
      <c r="AG60" s="58"/>
      <c r="AH60" s="58"/>
      <c r="AI60" s="58">
        <v>1</v>
      </c>
      <c r="AJ60" s="59"/>
      <c r="AK60" s="59"/>
      <c r="AL60" s="59"/>
      <c r="AM60" s="60"/>
      <c r="AN60" s="23"/>
      <c r="AQ60" s="63" t="s">
        <v>211</v>
      </c>
      <c r="AR60" s="65" t="s">
        <v>54</v>
      </c>
    </row>
    <row r="61" spans="1:45">
      <c r="A61" s="25"/>
      <c r="B61" s="17" t="s">
        <v>212</v>
      </c>
      <c r="C61" s="17" t="s">
        <v>213</v>
      </c>
      <c r="D61" s="18"/>
      <c r="E61" s="57"/>
      <c r="F61" s="57" t="str">
        <f t="shared" si="1"/>
        <v/>
      </c>
      <c r="G61" s="57" t="str">
        <f t="shared" si="2"/>
        <v/>
      </c>
      <c r="H61" s="57"/>
      <c r="I61" s="57" t="str">
        <f t="shared" si="3"/>
        <v/>
      </c>
      <c r="J61" s="57"/>
      <c r="K61" s="57" t="str">
        <f t="shared" si="4"/>
        <v/>
      </c>
      <c r="L61" s="57" t="str">
        <f t="shared" si="5"/>
        <v/>
      </c>
      <c r="M61" s="57" t="str">
        <f t="shared" si="5"/>
        <v/>
      </c>
      <c r="N61" s="57" t="str">
        <f t="shared" si="6"/>
        <v/>
      </c>
      <c r="O61" s="57"/>
      <c r="P61" s="57" t="str">
        <f t="shared" si="7"/>
        <v/>
      </c>
      <c r="Q61" s="57"/>
      <c r="R61" s="58"/>
      <c r="S61" s="58">
        <v>1</v>
      </c>
      <c r="T61" s="58" t="s">
        <v>54</v>
      </c>
      <c r="U61" s="58"/>
      <c r="V61" s="58">
        <v>0</v>
      </c>
      <c r="W61" s="58"/>
      <c r="X61" s="58" t="str">
        <f t="shared" si="8"/>
        <v/>
      </c>
      <c r="Y61" s="58"/>
      <c r="Z61" s="58" t="str">
        <f t="shared" si="13"/>
        <v/>
      </c>
      <c r="AA61" s="58" t="str">
        <f t="shared" si="13"/>
        <v/>
      </c>
      <c r="AB61" s="58"/>
      <c r="AC61" s="58" t="str">
        <f t="shared" si="9"/>
        <v/>
      </c>
      <c r="AD61" s="58" t="str">
        <f t="shared" si="9"/>
        <v/>
      </c>
      <c r="AE61" s="58"/>
      <c r="AF61" s="58" t="str">
        <f t="shared" si="10"/>
        <v/>
      </c>
      <c r="AG61" s="58"/>
      <c r="AH61" s="58"/>
      <c r="AI61" s="58">
        <v>1</v>
      </c>
      <c r="AJ61" s="59"/>
      <c r="AK61" s="59"/>
      <c r="AL61" s="59"/>
      <c r="AM61" s="60"/>
      <c r="AN61" s="23"/>
      <c r="AQ61" s="63" t="s">
        <v>214</v>
      </c>
      <c r="AR61" s="64" t="s">
        <v>215</v>
      </c>
      <c r="AS61" t="s">
        <v>216</v>
      </c>
    </row>
    <row r="62" spans="1:45">
      <c r="A62" s="25"/>
      <c r="B62" s="17" t="s">
        <v>217</v>
      </c>
      <c r="C62" s="17" t="s">
        <v>218</v>
      </c>
      <c r="D62" s="18"/>
      <c r="E62" s="57"/>
      <c r="F62" s="57" t="str">
        <f t="shared" si="1"/>
        <v/>
      </c>
      <c r="G62" s="57" t="str">
        <f t="shared" si="2"/>
        <v/>
      </c>
      <c r="H62" s="57"/>
      <c r="I62" s="57" t="str">
        <f t="shared" si="3"/>
        <v/>
      </c>
      <c r="J62" s="57"/>
      <c r="K62" s="57" t="str">
        <f t="shared" si="4"/>
        <v/>
      </c>
      <c r="L62" s="57" t="str">
        <f t="shared" si="5"/>
        <v/>
      </c>
      <c r="M62" s="57" t="str">
        <f t="shared" si="5"/>
        <v/>
      </c>
      <c r="N62" s="57" t="str">
        <f t="shared" si="6"/>
        <v/>
      </c>
      <c r="O62" s="57"/>
      <c r="P62" s="57" t="str">
        <f t="shared" si="7"/>
        <v/>
      </c>
      <c r="Q62" s="57"/>
      <c r="R62" s="58"/>
      <c r="S62" s="58">
        <v>1</v>
      </c>
      <c r="T62" s="58" t="s">
        <v>54</v>
      </c>
      <c r="U62" s="58"/>
      <c r="V62" s="58">
        <v>0</v>
      </c>
      <c r="W62" s="58"/>
      <c r="X62" s="58" t="str">
        <f t="shared" si="8"/>
        <v/>
      </c>
      <c r="Y62" s="58"/>
      <c r="Z62" s="58" t="str">
        <f t="shared" si="13"/>
        <v/>
      </c>
      <c r="AA62" s="58" t="str">
        <f t="shared" si="13"/>
        <v/>
      </c>
      <c r="AB62" s="58"/>
      <c r="AC62" s="58" t="str">
        <f t="shared" si="9"/>
        <v/>
      </c>
      <c r="AD62" s="58" t="str">
        <f t="shared" si="9"/>
        <v/>
      </c>
      <c r="AE62" s="58"/>
      <c r="AF62" s="58" t="str">
        <f t="shared" si="10"/>
        <v/>
      </c>
      <c r="AG62" s="58"/>
      <c r="AH62" s="58"/>
      <c r="AI62" s="58">
        <v>1</v>
      </c>
      <c r="AJ62" s="59"/>
      <c r="AK62" s="59"/>
      <c r="AL62" s="59"/>
      <c r="AM62" s="60"/>
      <c r="AN62" s="23"/>
      <c r="AQ62" s="63" t="s">
        <v>219</v>
      </c>
      <c r="AR62" s="64" t="s">
        <v>220</v>
      </c>
    </row>
    <row r="63" spans="1:45">
      <c r="A63" s="25"/>
      <c r="B63" s="17" t="s">
        <v>221</v>
      </c>
      <c r="C63" s="17" t="s">
        <v>222</v>
      </c>
      <c r="D63" s="18"/>
      <c r="E63" s="66" t="s">
        <v>223</v>
      </c>
      <c r="F63" s="66">
        <f t="shared" si="1"/>
        <v>1</v>
      </c>
      <c r="G63" s="66">
        <f t="shared" si="2"/>
        <v>1</v>
      </c>
      <c r="H63" s="66">
        <v>1</v>
      </c>
      <c r="I63" s="66">
        <f t="shared" si="3"/>
        <v>1</v>
      </c>
      <c r="J63" s="66">
        <v>1</v>
      </c>
      <c r="K63" s="66">
        <f t="shared" si="4"/>
        <v>1</v>
      </c>
      <c r="L63" s="66">
        <f t="shared" si="5"/>
        <v>1</v>
      </c>
      <c r="M63" s="66">
        <f t="shared" si="5"/>
        <v>1</v>
      </c>
      <c r="N63" s="66">
        <f t="shared" si="6"/>
        <v>1</v>
      </c>
      <c r="O63" s="66">
        <v>1</v>
      </c>
      <c r="P63" s="66">
        <f t="shared" si="7"/>
        <v>1</v>
      </c>
      <c r="Q63" s="66"/>
      <c r="R63" s="67">
        <v>1</v>
      </c>
      <c r="S63" s="67">
        <v>0.5</v>
      </c>
      <c r="T63" s="67" t="s">
        <v>54</v>
      </c>
      <c r="U63" s="67"/>
      <c r="V63" s="67">
        <v>0</v>
      </c>
      <c r="W63" s="67"/>
      <c r="X63" s="67" t="str">
        <f t="shared" si="8"/>
        <v/>
      </c>
      <c r="Y63" s="67"/>
      <c r="Z63" s="67" t="str">
        <f t="shared" si="13"/>
        <v/>
      </c>
      <c r="AA63" s="67" t="str">
        <f t="shared" si="13"/>
        <v/>
      </c>
      <c r="AB63" s="67"/>
      <c r="AC63" s="67" t="str">
        <f t="shared" si="9"/>
        <v/>
      </c>
      <c r="AD63" s="67" t="str">
        <f t="shared" si="9"/>
        <v/>
      </c>
      <c r="AE63" s="67"/>
      <c r="AF63" s="67" t="str">
        <f t="shared" si="10"/>
        <v/>
      </c>
      <c r="AG63" s="67"/>
      <c r="AH63" s="67"/>
      <c r="AI63" s="67">
        <v>1</v>
      </c>
      <c r="AJ63" s="68"/>
      <c r="AK63" s="68"/>
      <c r="AL63" s="68"/>
      <c r="AM63" s="69"/>
      <c r="AN63" s="70" t="s">
        <v>224</v>
      </c>
      <c r="AQ63" s="63" t="s">
        <v>225</v>
      </c>
      <c r="AR63" s="64" t="s">
        <v>220</v>
      </c>
    </row>
    <row r="64" spans="1:45">
      <c r="A64" s="25"/>
      <c r="B64" s="17" t="s">
        <v>226</v>
      </c>
      <c r="C64" s="17" t="s">
        <v>227</v>
      </c>
      <c r="D64" s="18"/>
      <c r="E64" s="19"/>
      <c r="F64" s="19" t="str">
        <f t="shared" si="1"/>
        <v/>
      </c>
      <c r="G64" s="19" t="str">
        <f t="shared" si="2"/>
        <v/>
      </c>
      <c r="H64" s="19"/>
      <c r="I64" s="19" t="str">
        <f t="shared" si="3"/>
        <v/>
      </c>
      <c r="J64" s="19"/>
      <c r="K64" s="19" t="str">
        <f t="shared" si="4"/>
        <v/>
      </c>
      <c r="L64" s="19" t="str">
        <f t="shared" si="5"/>
        <v/>
      </c>
      <c r="M64" s="19" t="str">
        <f t="shared" si="5"/>
        <v/>
      </c>
      <c r="N64" s="19" t="str">
        <f t="shared" si="6"/>
        <v/>
      </c>
      <c r="O64" s="19"/>
      <c r="P64" s="19" t="str">
        <f t="shared" si="7"/>
        <v/>
      </c>
      <c r="Q64" s="19"/>
      <c r="R64" s="20"/>
      <c r="S64" s="20">
        <v>1</v>
      </c>
      <c r="T64" s="20" t="s">
        <v>54</v>
      </c>
      <c r="U64" s="20"/>
      <c r="V64" s="20">
        <v>0</v>
      </c>
      <c r="W64" s="20"/>
      <c r="X64" s="20" t="str">
        <f t="shared" si="8"/>
        <v/>
      </c>
      <c r="Y64" s="20"/>
      <c r="Z64" s="20" t="str">
        <f t="shared" si="13"/>
        <v/>
      </c>
      <c r="AA64" s="20" t="str">
        <f t="shared" si="13"/>
        <v/>
      </c>
      <c r="AB64" s="20"/>
      <c r="AC64" s="20" t="str">
        <f t="shared" si="9"/>
        <v/>
      </c>
      <c r="AD64" s="20" t="str">
        <f t="shared" si="9"/>
        <v/>
      </c>
      <c r="AE64" s="20"/>
      <c r="AF64" s="20" t="str">
        <f t="shared" si="10"/>
        <v/>
      </c>
      <c r="AG64" s="20"/>
      <c r="AH64" s="20"/>
      <c r="AI64" s="20">
        <v>1</v>
      </c>
      <c r="AJ64" s="21"/>
      <c r="AK64" s="21"/>
      <c r="AL64" s="21"/>
      <c r="AM64" s="22"/>
      <c r="AN64" s="23"/>
      <c r="AQ64" s="63" t="s">
        <v>228</v>
      </c>
      <c r="AR64" s="64" t="s">
        <v>220</v>
      </c>
    </row>
    <row r="65" spans="1:45">
      <c r="A65" s="25"/>
      <c r="B65" s="17" t="s">
        <v>229</v>
      </c>
      <c r="C65" s="17" t="s">
        <v>230</v>
      </c>
      <c r="D65" s="18"/>
      <c r="E65" s="19"/>
      <c r="F65" s="19" t="str">
        <f t="shared" si="1"/>
        <v/>
      </c>
      <c r="G65" s="19" t="str">
        <f t="shared" si="2"/>
        <v/>
      </c>
      <c r="H65" s="19"/>
      <c r="I65" s="19" t="str">
        <f t="shared" si="3"/>
        <v/>
      </c>
      <c r="J65" s="19"/>
      <c r="K65" s="19" t="str">
        <f t="shared" si="4"/>
        <v/>
      </c>
      <c r="L65" s="19" t="str">
        <f t="shared" si="5"/>
        <v/>
      </c>
      <c r="M65" s="19" t="str">
        <f t="shared" si="5"/>
        <v/>
      </c>
      <c r="N65" s="19" t="str">
        <f t="shared" si="6"/>
        <v/>
      </c>
      <c r="O65" s="19"/>
      <c r="P65" s="19" t="str">
        <f t="shared" si="7"/>
        <v/>
      </c>
      <c r="Q65" s="19"/>
      <c r="R65" s="20"/>
      <c r="S65" s="20">
        <v>1</v>
      </c>
      <c r="T65" s="20" t="s">
        <v>54</v>
      </c>
      <c r="U65" s="20"/>
      <c r="V65" s="20">
        <v>0</v>
      </c>
      <c r="W65" s="20"/>
      <c r="X65" s="20" t="str">
        <f t="shared" si="8"/>
        <v/>
      </c>
      <c r="Y65" s="20"/>
      <c r="Z65" s="20" t="str">
        <f t="shared" si="13"/>
        <v/>
      </c>
      <c r="AA65" s="20" t="str">
        <f t="shared" si="13"/>
        <v/>
      </c>
      <c r="AB65" s="20"/>
      <c r="AC65" s="20" t="str">
        <f t="shared" si="9"/>
        <v/>
      </c>
      <c r="AD65" s="20" t="str">
        <f t="shared" si="9"/>
        <v/>
      </c>
      <c r="AE65" s="20"/>
      <c r="AF65" s="20" t="str">
        <f t="shared" si="10"/>
        <v/>
      </c>
      <c r="AG65" s="20"/>
      <c r="AH65" s="20"/>
      <c r="AI65" s="20">
        <v>1</v>
      </c>
      <c r="AJ65" s="21"/>
      <c r="AK65" s="21"/>
      <c r="AL65" s="21"/>
      <c r="AM65" s="22"/>
      <c r="AN65" s="23"/>
      <c r="AQ65" s="63" t="s">
        <v>231</v>
      </c>
      <c r="AR65" s="65" t="s">
        <v>54</v>
      </c>
    </row>
    <row r="66" spans="1:45">
      <c r="A66" s="25"/>
      <c r="B66" s="17" t="s">
        <v>232</v>
      </c>
      <c r="C66" s="17" t="s">
        <v>233</v>
      </c>
      <c r="D66" s="18"/>
      <c r="E66" s="19" t="s">
        <v>234</v>
      </c>
      <c r="F66" s="19">
        <f t="shared" si="1"/>
        <v>1</v>
      </c>
      <c r="G66" s="19">
        <f t="shared" si="2"/>
        <v>1</v>
      </c>
      <c r="H66" s="19">
        <v>1</v>
      </c>
      <c r="I66" s="19">
        <f t="shared" si="3"/>
        <v>1</v>
      </c>
      <c r="J66" s="19">
        <v>1</v>
      </c>
      <c r="K66" s="19">
        <f t="shared" si="4"/>
        <v>1</v>
      </c>
      <c r="L66" s="19">
        <f t="shared" si="5"/>
        <v>1</v>
      </c>
      <c r="M66" s="19">
        <f t="shared" si="5"/>
        <v>1</v>
      </c>
      <c r="N66" s="19">
        <f t="shared" si="6"/>
        <v>1</v>
      </c>
      <c r="O66" s="19">
        <v>1</v>
      </c>
      <c r="P66" s="19">
        <f t="shared" si="7"/>
        <v>1</v>
      </c>
      <c r="Q66" s="19"/>
      <c r="R66" s="20">
        <v>1</v>
      </c>
      <c r="S66" s="20">
        <v>1</v>
      </c>
      <c r="T66" s="20" t="s">
        <v>54</v>
      </c>
      <c r="U66" s="20"/>
      <c r="V66" s="20">
        <v>0</v>
      </c>
      <c r="W66" s="20"/>
      <c r="X66" s="20" t="str">
        <f t="shared" si="8"/>
        <v/>
      </c>
      <c r="Y66" s="20"/>
      <c r="Z66" s="20" t="str">
        <f t="shared" ref="Z66:AA85" si="14">IF(Y66&lt;&gt;"",Y66,"")</f>
        <v/>
      </c>
      <c r="AA66" s="20" t="str">
        <f t="shared" si="14"/>
        <v/>
      </c>
      <c r="AB66" s="20"/>
      <c r="AC66" s="20" t="str">
        <f t="shared" si="9"/>
        <v/>
      </c>
      <c r="AD66" s="20" t="str">
        <f t="shared" si="9"/>
        <v/>
      </c>
      <c r="AE66" s="20"/>
      <c r="AF66" s="20" t="str">
        <f t="shared" si="10"/>
        <v/>
      </c>
      <c r="AG66" s="20"/>
      <c r="AH66" s="20"/>
      <c r="AI66" s="20">
        <v>1</v>
      </c>
      <c r="AJ66" s="21"/>
      <c r="AK66" s="21"/>
      <c r="AL66" s="21"/>
      <c r="AM66" s="22"/>
      <c r="AN66" s="23"/>
      <c r="AQ66" s="63" t="s">
        <v>235</v>
      </c>
      <c r="AR66" s="65" t="s">
        <v>54</v>
      </c>
    </row>
    <row r="67" spans="1:45">
      <c r="A67" s="25"/>
      <c r="B67" s="17" t="s">
        <v>236</v>
      </c>
      <c r="C67" s="17" t="s">
        <v>237</v>
      </c>
      <c r="D67" s="18"/>
      <c r="E67" s="19"/>
      <c r="F67" s="19" t="str">
        <f t="shared" si="1"/>
        <v/>
      </c>
      <c r="G67" s="19" t="str">
        <f t="shared" si="2"/>
        <v/>
      </c>
      <c r="H67" s="19"/>
      <c r="I67" s="19" t="str">
        <f t="shared" si="3"/>
        <v/>
      </c>
      <c r="J67" s="19"/>
      <c r="K67" s="19" t="str">
        <f t="shared" si="4"/>
        <v/>
      </c>
      <c r="L67" s="19" t="str">
        <f t="shared" si="5"/>
        <v/>
      </c>
      <c r="M67" s="19" t="str">
        <f t="shared" si="5"/>
        <v/>
      </c>
      <c r="N67" s="19" t="str">
        <f t="shared" si="6"/>
        <v/>
      </c>
      <c r="O67" s="19"/>
      <c r="P67" s="19" t="str">
        <f t="shared" si="7"/>
        <v/>
      </c>
      <c r="Q67" s="19"/>
      <c r="R67" s="20"/>
      <c r="S67" s="20">
        <v>0.5</v>
      </c>
      <c r="T67" s="20" t="s">
        <v>54</v>
      </c>
      <c r="U67" s="20"/>
      <c r="V67" s="20">
        <v>0</v>
      </c>
      <c r="W67" s="20"/>
      <c r="X67" s="20" t="str">
        <f t="shared" si="8"/>
        <v/>
      </c>
      <c r="Y67" s="20"/>
      <c r="Z67" s="20" t="str">
        <f t="shared" si="14"/>
        <v/>
      </c>
      <c r="AA67" s="20" t="str">
        <f t="shared" si="14"/>
        <v/>
      </c>
      <c r="AB67" s="20"/>
      <c r="AC67" s="20" t="str">
        <f t="shared" si="9"/>
        <v/>
      </c>
      <c r="AD67" s="20" t="str">
        <f t="shared" si="9"/>
        <v/>
      </c>
      <c r="AE67" s="20"/>
      <c r="AF67" s="20" t="str">
        <f t="shared" si="10"/>
        <v/>
      </c>
      <c r="AG67" s="20"/>
      <c r="AH67" s="20"/>
      <c r="AI67" s="20">
        <v>1</v>
      </c>
      <c r="AJ67" s="21"/>
      <c r="AK67" s="21"/>
      <c r="AL67" s="21"/>
      <c r="AM67" s="22"/>
      <c r="AN67" s="71" t="s">
        <v>238</v>
      </c>
      <c r="AQ67" s="63" t="s">
        <v>239</v>
      </c>
      <c r="AR67" s="64" t="s">
        <v>240</v>
      </c>
    </row>
    <row r="68" spans="1:45">
      <c r="A68" s="25"/>
      <c r="B68" s="17" t="s">
        <v>241</v>
      </c>
      <c r="C68" s="17" t="s">
        <v>242</v>
      </c>
      <c r="D68" s="18"/>
      <c r="E68" s="19"/>
      <c r="F68" s="19" t="str">
        <f t="shared" si="1"/>
        <v/>
      </c>
      <c r="G68" s="19" t="str">
        <f t="shared" si="2"/>
        <v/>
      </c>
      <c r="H68" s="19"/>
      <c r="I68" s="19" t="str">
        <f t="shared" si="3"/>
        <v/>
      </c>
      <c r="J68" s="19"/>
      <c r="K68" s="19" t="str">
        <f t="shared" si="4"/>
        <v/>
      </c>
      <c r="L68" s="19" t="str">
        <f t="shared" si="5"/>
        <v/>
      </c>
      <c r="M68" s="19" t="str">
        <f t="shared" si="5"/>
        <v/>
      </c>
      <c r="N68" s="19" t="str">
        <f t="shared" si="6"/>
        <v/>
      </c>
      <c r="O68" s="19"/>
      <c r="P68" s="19" t="str">
        <f t="shared" si="7"/>
        <v/>
      </c>
      <c r="Q68" s="19"/>
      <c r="R68" s="20"/>
      <c r="S68" s="20">
        <v>0.5</v>
      </c>
      <c r="T68" s="20" t="s">
        <v>54</v>
      </c>
      <c r="U68" s="20"/>
      <c r="V68" s="20">
        <v>0</v>
      </c>
      <c r="W68" s="20"/>
      <c r="X68" s="20" t="str">
        <f t="shared" si="8"/>
        <v/>
      </c>
      <c r="Y68" s="20"/>
      <c r="Z68" s="20" t="str">
        <f t="shared" si="14"/>
        <v/>
      </c>
      <c r="AA68" s="20" t="str">
        <f t="shared" si="14"/>
        <v/>
      </c>
      <c r="AB68" s="20"/>
      <c r="AC68" s="20" t="str">
        <f t="shared" si="9"/>
        <v/>
      </c>
      <c r="AD68" s="20" t="str">
        <f t="shared" si="9"/>
        <v/>
      </c>
      <c r="AE68" s="20"/>
      <c r="AF68" s="20" t="str">
        <f t="shared" si="10"/>
        <v/>
      </c>
      <c r="AG68" s="20"/>
      <c r="AH68" s="20"/>
      <c r="AI68" s="20">
        <v>1</v>
      </c>
      <c r="AJ68" s="21"/>
      <c r="AK68" s="21"/>
      <c r="AL68" s="21"/>
      <c r="AM68" s="22"/>
      <c r="AN68" s="72"/>
      <c r="AQ68" s="63" t="s">
        <v>243</v>
      </c>
      <c r="AR68" s="64" t="s">
        <v>244</v>
      </c>
    </row>
    <row r="69" spans="1:45">
      <c r="A69" s="25"/>
      <c r="B69" s="17" t="s">
        <v>245</v>
      </c>
      <c r="C69" s="17" t="s">
        <v>246</v>
      </c>
      <c r="D69" s="18"/>
      <c r="E69" s="19"/>
      <c r="F69" s="19" t="str">
        <f t="shared" si="1"/>
        <v/>
      </c>
      <c r="G69" s="19" t="str">
        <f t="shared" si="2"/>
        <v/>
      </c>
      <c r="H69" s="19"/>
      <c r="I69" s="19" t="str">
        <f t="shared" si="3"/>
        <v/>
      </c>
      <c r="J69" s="19"/>
      <c r="K69" s="19" t="str">
        <f t="shared" si="4"/>
        <v/>
      </c>
      <c r="L69" s="19" t="str">
        <f t="shared" si="5"/>
        <v/>
      </c>
      <c r="M69" s="19" t="str">
        <f t="shared" si="5"/>
        <v/>
      </c>
      <c r="N69" s="19" t="str">
        <f t="shared" si="6"/>
        <v/>
      </c>
      <c r="O69" s="19"/>
      <c r="P69" s="19" t="str">
        <f t="shared" si="7"/>
        <v/>
      </c>
      <c r="Q69" s="19"/>
      <c r="R69" s="20"/>
      <c r="S69" s="20">
        <v>0.5</v>
      </c>
      <c r="T69" s="20" t="s">
        <v>54</v>
      </c>
      <c r="U69" s="20"/>
      <c r="V69" s="20">
        <v>0</v>
      </c>
      <c r="W69" s="20"/>
      <c r="X69" s="20" t="str">
        <f t="shared" si="8"/>
        <v/>
      </c>
      <c r="Y69" s="20"/>
      <c r="Z69" s="20" t="str">
        <f t="shared" si="14"/>
        <v/>
      </c>
      <c r="AA69" s="20" t="str">
        <f t="shared" si="14"/>
        <v/>
      </c>
      <c r="AB69" s="20"/>
      <c r="AC69" s="20" t="str">
        <f t="shared" si="9"/>
        <v/>
      </c>
      <c r="AD69" s="20" t="str">
        <f t="shared" si="9"/>
        <v/>
      </c>
      <c r="AE69" s="20"/>
      <c r="AF69" s="20" t="str">
        <f t="shared" si="10"/>
        <v/>
      </c>
      <c r="AG69" s="20"/>
      <c r="AH69" s="20"/>
      <c r="AI69" s="20">
        <v>1</v>
      </c>
      <c r="AJ69" s="21"/>
      <c r="AK69" s="21"/>
      <c r="AL69" s="21"/>
      <c r="AM69" s="22"/>
      <c r="AN69" s="72"/>
      <c r="AQ69" s="63" t="s">
        <v>247</v>
      </c>
      <c r="AR69" s="64" t="s">
        <v>248</v>
      </c>
      <c r="AS69" t="s">
        <v>249</v>
      </c>
    </row>
    <row r="70" spans="1:45">
      <c r="A70" s="25"/>
      <c r="B70" s="17" t="s">
        <v>250</v>
      </c>
      <c r="C70" s="17" t="s">
        <v>251</v>
      </c>
      <c r="D70" s="18"/>
      <c r="E70" s="19"/>
      <c r="F70" s="19" t="str">
        <f t="shared" si="1"/>
        <v/>
      </c>
      <c r="G70" s="19" t="str">
        <f t="shared" si="2"/>
        <v/>
      </c>
      <c r="H70" s="19"/>
      <c r="I70" s="19" t="str">
        <f t="shared" si="3"/>
        <v/>
      </c>
      <c r="J70" s="19"/>
      <c r="K70" s="19" t="str">
        <f t="shared" si="4"/>
        <v/>
      </c>
      <c r="L70" s="19" t="str">
        <f t="shared" si="5"/>
        <v/>
      </c>
      <c r="M70" s="19" t="str">
        <f t="shared" si="5"/>
        <v/>
      </c>
      <c r="N70" s="19" t="str">
        <f t="shared" si="6"/>
        <v/>
      </c>
      <c r="O70" s="19"/>
      <c r="P70" s="19" t="str">
        <f t="shared" si="7"/>
        <v/>
      </c>
      <c r="Q70" s="19"/>
      <c r="R70" s="20"/>
      <c r="S70" s="20">
        <v>0.5</v>
      </c>
      <c r="T70" s="20" t="s">
        <v>54</v>
      </c>
      <c r="U70" s="20"/>
      <c r="V70" s="20">
        <v>0</v>
      </c>
      <c r="W70" s="20"/>
      <c r="X70" s="20" t="str">
        <f t="shared" si="8"/>
        <v/>
      </c>
      <c r="Y70" s="20"/>
      <c r="Z70" s="20" t="str">
        <f t="shared" si="14"/>
        <v/>
      </c>
      <c r="AA70" s="20" t="str">
        <f t="shared" si="14"/>
        <v/>
      </c>
      <c r="AB70" s="20"/>
      <c r="AC70" s="20" t="str">
        <f t="shared" si="9"/>
        <v/>
      </c>
      <c r="AD70" s="20" t="str">
        <f t="shared" si="9"/>
        <v/>
      </c>
      <c r="AE70" s="20"/>
      <c r="AF70" s="20" t="str">
        <f t="shared" si="10"/>
        <v/>
      </c>
      <c r="AG70" s="20"/>
      <c r="AH70" s="20"/>
      <c r="AI70" s="20">
        <v>1</v>
      </c>
      <c r="AJ70" s="21"/>
      <c r="AK70" s="21"/>
      <c r="AL70" s="21"/>
      <c r="AM70" s="22"/>
      <c r="AN70" s="72"/>
      <c r="AQ70" s="63" t="s">
        <v>252</v>
      </c>
      <c r="AR70" s="65" t="s">
        <v>54</v>
      </c>
    </row>
    <row r="71" spans="1:45">
      <c r="A71" s="25"/>
      <c r="B71" s="17" t="s">
        <v>253</v>
      </c>
      <c r="C71" s="17" t="s">
        <v>254</v>
      </c>
      <c r="D71" s="18"/>
      <c r="E71" s="19" t="s">
        <v>255</v>
      </c>
      <c r="F71" s="19">
        <f t="shared" ref="F71:F134" si="15">IF(E71&lt;&gt;"",1,"")</f>
        <v>1</v>
      </c>
      <c r="G71" s="19">
        <f t="shared" ref="G71:G134" si="16">IF(F71&lt;&gt;"",F71,"")</f>
        <v>1</v>
      </c>
      <c r="H71" s="19">
        <v>1</v>
      </c>
      <c r="I71" s="19">
        <f t="shared" ref="I71:I134" si="17">IF(H71&lt;&gt;"",H71,"")</f>
        <v>1</v>
      </c>
      <c r="J71" s="19">
        <v>1</v>
      </c>
      <c r="K71" s="19">
        <f t="shared" ref="K71:K134" si="18">IF(J71&lt;&gt;"",J71,"")</f>
        <v>1</v>
      </c>
      <c r="L71" s="19">
        <f t="shared" ref="L71:M134" si="19">IF(G71&lt;&gt;"",G71,"")</f>
        <v>1</v>
      </c>
      <c r="M71" s="19">
        <f t="shared" si="19"/>
        <v>1</v>
      </c>
      <c r="N71" s="19">
        <f t="shared" ref="N71:N134" si="20">IF(J71&lt;&gt;"",J71,"")</f>
        <v>1</v>
      </c>
      <c r="O71" s="19">
        <v>1</v>
      </c>
      <c r="P71" s="19">
        <f t="shared" ref="P71:P134" si="21">IF(O71&lt;&gt;"",O71,"")</f>
        <v>1</v>
      </c>
      <c r="Q71" s="19"/>
      <c r="R71" s="20">
        <v>1</v>
      </c>
      <c r="S71" s="20">
        <v>0.5</v>
      </c>
      <c r="T71" s="20" t="s">
        <v>54</v>
      </c>
      <c r="U71" s="20"/>
      <c r="V71" s="20">
        <v>0</v>
      </c>
      <c r="W71" s="20"/>
      <c r="X71" s="20" t="str">
        <f t="shared" ref="X71:X134" si="22">IF(W71&lt;&gt;"",1,"")</f>
        <v/>
      </c>
      <c r="Y71" s="20"/>
      <c r="Z71" s="20" t="str">
        <f t="shared" si="14"/>
        <v/>
      </c>
      <c r="AA71" s="20" t="str">
        <f t="shared" si="14"/>
        <v/>
      </c>
      <c r="AB71" s="20"/>
      <c r="AC71" s="20" t="str">
        <f t="shared" ref="AC71:AD134" si="23">IF(AB71&lt;&gt;"",AB71,"")</f>
        <v/>
      </c>
      <c r="AD71" s="20" t="str">
        <f t="shared" si="23"/>
        <v/>
      </c>
      <c r="AE71" s="20"/>
      <c r="AF71" s="20" t="str">
        <f t="shared" ref="AF71:AF134" si="24">IF(AE71&lt;&gt;"",AE71,"")</f>
        <v/>
      </c>
      <c r="AG71" s="20"/>
      <c r="AH71" s="20"/>
      <c r="AI71" s="20">
        <v>1</v>
      </c>
      <c r="AJ71" s="21"/>
      <c r="AK71" s="21"/>
      <c r="AL71" s="21"/>
      <c r="AM71" s="22"/>
      <c r="AN71" s="73"/>
    </row>
    <row r="72" spans="1:45">
      <c r="A72" s="25"/>
      <c r="B72" s="17" t="s">
        <v>256</v>
      </c>
      <c r="C72" s="17" t="s">
        <v>257</v>
      </c>
      <c r="D72" s="18"/>
      <c r="E72" s="19"/>
      <c r="F72" s="19" t="str">
        <f t="shared" si="15"/>
        <v/>
      </c>
      <c r="G72" s="19" t="str">
        <f t="shared" si="16"/>
        <v/>
      </c>
      <c r="H72" s="19"/>
      <c r="I72" s="19" t="str">
        <f t="shared" si="17"/>
        <v/>
      </c>
      <c r="J72" s="19"/>
      <c r="K72" s="19" t="str">
        <f t="shared" si="18"/>
        <v/>
      </c>
      <c r="L72" s="19" t="str">
        <f t="shared" si="19"/>
        <v/>
      </c>
      <c r="M72" s="19" t="str">
        <f t="shared" si="19"/>
        <v/>
      </c>
      <c r="N72" s="19" t="str">
        <f t="shared" si="20"/>
        <v/>
      </c>
      <c r="O72" s="19"/>
      <c r="P72" s="19" t="str">
        <f t="shared" si="21"/>
        <v/>
      </c>
      <c r="Q72" s="19"/>
      <c r="R72" s="20"/>
      <c r="S72" s="20">
        <v>-1</v>
      </c>
      <c r="T72" s="20" t="s">
        <v>54</v>
      </c>
      <c r="U72" s="20"/>
      <c r="V72" s="20">
        <v>0</v>
      </c>
      <c r="W72" s="20"/>
      <c r="X72" s="20" t="str">
        <f t="shared" si="22"/>
        <v/>
      </c>
      <c r="Y72" s="20"/>
      <c r="Z72" s="20" t="str">
        <f t="shared" si="14"/>
        <v/>
      </c>
      <c r="AA72" s="20" t="str">
        <f t="shared" si="14"/>
        <v/>
      </c>
      <c r="AB72" s="20"/>
      <c r="AC72" s="20" t="str">
        <f t="shared" si="23"/>
        <v/>
      </c>
      <c r="AD72" s="20" t="str">
        <f t="shared" si="23"/>
        <v/>
      </c>
      <c r="AE72" s="20"/>
      <c r="AF72" s="20" t="str">
        <f t="shared" si="24"/>
        <v/>
      </c>
      <c r="AG72" s="20"/>
      <c r="AH72" s="20"/>
      <c r="AI72" s="20">
        <v>1</v>
      </c>
      <c r="AJ72" s="21"/>
      <c r="AK72" s="21"/>
      <c r="AL72" s="21"/>
      <c r="AM72" s="22"/>
      <c r="AN72" s="23"/>
    </row>
    <row r="73" spans="1:45">
      <c r="A73" s="25"/>
      <c r="B73" s="17" t="s">
        <v>258</v>
      </c>
      <c r="C73" s="17" t="s">
        <v>259</v>
      </c>
      <c r="D73" s="18"/>
      <c r="E73" s="57" t="s">
        <v>260</v>
      </c>
      <c r="F73" s="57">
        <v>0</v>
      </c>
      <c r="G73" s="57">
        <v>1</v>
      </c>
      <c r="H73" s="57">
        <v>1</v>
      </c>
      <c r="I73" s="57">
        <v>0</v>
      </c>
      <c r="J73" s="57">
        <v>1</v>
      </c>
      <c r="K73" s="57">
        <v>0</v>
      </c>
      <c r="L73" s="57">
        <v>0</v>
      </c>
      <c r="M73" s="57">
        <v>0</v>
      </c>
      <c r="N73" s="57">
        <v>0</v>
      </c>
      <c r="O73" s="57">
        <v>0</v>
      </c>
      <c r="P73" s="57">
        <f t="shared" si="21"/>
        <v>0</v>
      </c>
      <c r="Q73" s="57"/>
      <c r="R73" s="58">
        <v>0</v>
      </c>
      <c r="S73" s="58">
        <v>1</v>
      </c>
      <c r="T73" s="58" t="s">
        <v>54</v>
      </c>
      <c r="U73" s="58"/>
      <c r="V73" s="58">
        <v>0</v>
      </c>
      <c r="W73" s="58"/>
      <c r="X73" s="58" t="str">
        <f t="shared" si="22"/>
        <v/>
      </c>
      <c r="Y73" s="58"/>
      <c r="Z73" s="58" t="str">
        <f t="shared" si="14"/>
        <v/>
      </c>
      <c r="AA73" s="58" t="str">
        <f t="shared" si="14"/>
        <v/>
      </c>
      <c r="AB73" s="58"/>
      <c r="AC73" s="58" t="str">
        <f t="shared" si="23"/>
        <v/>
      </c>
      <c r="AD73" s="58" t="str">
        <f t="shared" si="23"/>
        <v/>
      </c>
      <c r="AE73" s="58"/>
      <c r="AF73" s="58" t="str">
        <f t="shared" si="24"/>
        <v/>
      </c>
      <c r="AG73" s="58"/>
      <c r="AH73" s="58"/>
      <c r="AI73" s="58">
        <v>1</v>
      </c>
      <c r="AJ73" s="59"/>
      <c r="AK73" s="59"/>
      <c r="AL73" s="59"/>
      <c r="AM73" s="60"/>
      <c r="AN73" s="23"/>
    </row>
    <row r="74" spans="1:45">
      <c r="A74" s="25"/>
      <c r="B74" s="17" t="s">
        <v>261</v>
      </c>
      <c r="C74" s="17" t="s">
        <v>262</v>
      </c>
      <c r="D74" s="18"/>
      <c r="E74" s="57" t="s">
        <v>263</v>
      </c>
      <c r="F74" s="57">
        <v>0</v>
      </c>
      <c r="G74" s="57">
        <v>1</v>
      </c>
      <c r="H74" s="57">
        <v>1</v>
      </c>
      <c r="I74" s="57">
        <v>0</v>
      </c>
      <c r="J74" s="57">
        <v>1</v>
      </c>
      <c r="K74" s="57">
        <v>0</v>
      </c>
      <c r="L74" s="57">
        <v>0</v>
      </c>
      <c r="M74" s="57">
        <v>0</v>
      </c>
      <c r="N74" s="57">
        <v>0</v>
      </c>
      <c r="O74" s="57">
        <v>0</v>
      </c>
      <c r="P74" s="57">
        <f t="shared" si="21"/>
        <v>0</v>
      </c>
      <c r="Q74" s="57"/>
      <c r="R74" s="58">
        <v>0</v>
      </c>
      <c r="S74" s="58">
        <v>1</v>
      </c>
      <c r="T74" s="58" t="s">
        <v>54</v>
      </c>
      <c r="U74" s="58"/>
      <c r="V74" s="58">
        <v>0</v>
      </c>
      <c r="W74" s="58"/>
      <c r="X74" s="58" t="str">
        <f t="shared" si="22"/>
        <v/>
      </c>
      <c r="Y74" s="58"/>
      <c r="Z74" s="58" t="str">
        <f t="shared" si="14"/>
        <v/>
      </c>
      <c r="AA74" s="58" t="str">
        <f t="shared" si="14"/>
        <v/>
      </c>
      <c r="AB74" s="58"/>
      <c r="AC74" s="58" t="str">
        <f t="shared" si="23"/>
        <v/>
      </c>
      <c r="AD74" s="58" t="str">
        <f t="shared" si="23"/>
        <v/>
      </c>
      <c r="AE74" s="58"/>
      <c r="AF74" s="58" t="str">
        <f t="shared" si="24"/>
        <v/>
      </c>
      <c r="AG74" s="58"/>
      <c r="AH74" s="58"/>
      <c r="AI74" s="58">
        <v>1</v>
      </c>
      <c r="AJ74" s="59"/>
      <c r="AK74" s="59"/>
      <c r="AL74" s="59"/>
      <c r="AM74" s="60"/>
      <c r="AN74" s="23"/>
    </row>
    <row r="75" spans="1:45">
      <c r="A75" s="25"/>
      <c r="B75" s="17" t="s">
        <v>264</v>
      </c>
      <c r="C75" s="17" t="s">
        <v>265</v>
      </c>
      <c r="D75" s="18"/>
      <c r="E75" s="57" t="s">
        <v>266</v>
      </c>
      <c r="F75" s="57">
        <v>0</v>
      </c>
      <c r="G75" s="57">
        <v>1</v>
      </c>
      <c r="H75" s="57">
        <v>1</v>
      </c>
      <c r="I75" s="57">
        <v>0</v>
      </c>
      <c r="J75" s="57">
        <v>1</v>
      </c>
      <c r="K75" s="57">
        <v>0</v>
      </c>
      <c r="L75" s="57">
        <v>0</v>
      </c>
      <c r="M75" s="57">
        <v>0</v>
      </c>
      <c r="N75" s="57">
        <v>0</v>
      </c>
      <c r="O75" s="57">
        <v>0</v>
      </c>
      <c r="P75" s="57">
        <f t="shared" si="21"/>
        <v>0</v>
      </c>
      <c r="Q75" s="57"/>
      <c r="R75" s="58">
        <v>0</v>
      </c>
      <c r="S75" s="58">
        <v>1</v>
      </c>
      <c r="T75" s="58" t="s">
        <v>54</v>
      </c>
      <c r="U75" s="58"/>
      <c r="V75" s="58">
        <v>0</v>
      </c>
      <c r="W75" s="58"/>
      <c r="X75" s="58" t="str">
        <f t="shared" si="22"/>
        <v/>
      </c>
      <c r="Y75" s="58"/>
      <c r="Z75" s="58" t="str">
        <f t="shared" si="14"/>
        <v/>
      </c>
      <c r="AA75" s="58" t="str">
        <f t="shared" si="14"/>
        <v/>
      </c>
      <c r="AB75" s="58"/>
      <c r="AC75" s="58" t="str">
        <f t="shared" si="23"/>
        <v/>
      </c>
      <c r="AD75" s="58" t="str">
        <f t="shared" si="23"/>
        <v/>
      </c>
      <c r="AE75" s="58"/>
      <c r="AF75" s="58" t="str">
        <f t="shared" si="24"/>
        <v/>
      </c>
      <c r="AG75" s="58"/>
      <c r="AH75" s="58"/>
      <c r="AI75" s="58">
        <v>1</v>
      </c>
      <c r="AJ75" s="59"/>
      <c r="AK75" s="59"/>
      <c r="AL75" s="59"/>
      <c r="AM75" s="60"/>
      <c r="AN75" s="23"/>
    </row>
    <row r="76" spans="1:45">
      <c r="A76" s="25"/>
      <c r="B76" s="17" t="s">
        <v>267</v>
      </c>
      <c r="C76" s="17" t="s">
        <v>268</v>
      </c>
      <c r="D76" s="18"/>
      <c r="E76" s="19"/>
      <c r="F76" s="19" t="str">
        <f t="shared" si="15"/>
        <v/>
      </c>
      <c r="G76" s="19" t="str">
        <f t="shared" si="16"/>
        <v/>
      </c>
      <c r="H76" s="19"/>
      <c r="I76" s="19" t="str">
        <f t="shared" si="17"/>
        <v/>
      </c>
      <c r="J76" s="19"/>
      <c r="K76" s="19" t="str">
        <f t="shared" si="18"/>
        <v/>
      </c>
      <c r="L76" s="19" t="str">
        <f t="shared" si="19"/>
        <v/>
      </c>
      <c r="M76" s="19" t="str">
        <f t="shared" si="19"/>
        <v/>
      </c>
      <c r="N76" s="19" t="str">
        <f t="shared" si="20"/>
        <v/>
      </c>
      <c r="O76" s="19"/>
      <c r="P76" s="19" t="str">
        <f t="shared" si="21"/>
        <v/>
      </c>
      <c r="Q76" s="19"/>
      <c r="R76" s="20"/>
      <c r="S76" s="20">
        <v>1</v>
      </c>
      <c r="T76" s="20" t="s">
        <v>54</v>
      </c>
      <c r="U76" s="20"/>
      <c r="V76" s="20">
        <v>0</v>
      </c>
      <c r="W76" s="20"/>
      <c r="X76" s="20" t="str">
        <f t="shared" si="22"/>
        <v/>
      </c>
      <c r="Y76" s="20"/>
      <c r="Z76" s="20" t="str">
        <f t="shared" si="14"/>
        <v/>
      </c>
      <c r="AA76" s="20" t="str">
        <f t="shared" si="14"/>
        <v/>
      </c>
      <c r="AB76" s="20"/>
      <c r="AC76" s="20" t="str">
        <f t="shared" si="23"/>
        <v/>
      </c>
      <c r="AD76" s="20" t="str">
        <f t="shared" si="23"/>
        <v/>
      </c>
      <c r="AE76" s="20"/>
      <c r="AF76" s="20" t="str">
        <f t="shared" si="24"/>
        <v/>
      </c>
      <c r="AG76" s="20"/>
      <c r="AH76" s="20"/>
      <c r="AI76" s="20">
        <v>1</v>
      </c>
      <c r="AJ76" s="21"/>
      <c r="AK76" s="21"/>
      <c r="AL76" s="21"/>
      <c r="AM76" s="22"/>
      <c r="AN76" s="23"/>
    </row>
    <row r="77" spans="1:45" ht="25.5">
      <c r="A77" s="25"/>
      <c r="B77" s="74" t="s">
        <v>269</v>
      </c>
      <c r="C77" s="74" t="s">
        <v>270</v>
      </c>
      <c r="D77" s="75"/>
      <c r="E77" s="76"/>
      <c r="F77" s="76" t="str">
        <f t="shared" si="15"/>
        <v/>
      </c>
      <c r="G77" s="76" t="str">
        <f t="shared" si="16"/>
        <v/>
      </c>
      <c r="H77" s="76"/>
      <c r="I77" s="76" t="str">
        <f t="shared" si="17"/>
        <v/>
      </c>
      <c r="J77" s="76"/>
      <c r="K77" s="76" t="str">
        <f t="shared" si="18"/>
        <v/>
      </c>
      <c r="L77" s="76" t="str">
        <f t="shared" si="19"/>
        <v/>
      </c>
      <c r="M77" s="76" t="str">
        <f t="shared" si="19"/>
        <v/>
      </c>
      <c r="N77" s="76" t="str">
        <f t="shared" si="20"/>
        <v/>
      </c>
      <c r="O77" s="76"/>
      <c r="P77" s="76" t="str">
        <f t="shared" si="21"/>
        <v/>
      </c>
      <c r="Q77" s="76"/>
      <c r="R77" s="77"/>
      <c r="S77" s="77">
        <v>1</v>
      </c>
      <c r="T77" s="77" t="s">
        <v>54</v>
      </c>
      <c r="U77" s="77"/>
      <c r="V77" s="77">
        <v>0</v>
      </c>
      <c r="W77" s="77"/>
      <c r="X77" s="77" t="str">
        <f t="shared" si="22"/>
        <v/>
      </c>
      <c r="Y77" s="77"/>
      <c r="Z77" s="77" t="str">
        <f t="shared" si="14"/>
        <v/>
      </c>
      <c r="AA77" s="77" t="str">
        <f t="shared" si="14"/>
        <v/>
      </c>
      <c r="AB77" s="77"/>
      <c r="AC77" s="77" t="str">
        <f t="shared" si="23"/>
        <v/>
      </c>
      <c r="AD77" s="77" t="str">
        <f t="shared" si="23"/>
        <v/>
      </c>
      <c r="AE77" s="77"/>
      <c r="AF77" s="77" t="str">
        <f t="shared" si="24"/>
        <v/>
      </c>
      <c r="AG77" s="77"/>
      <c r="AH77" s="77"/>
      <c r="AI77" s="77">
        <v>1</v>
      </c>
      <c r="AJ77" s="78" t="s">
        <v>271</v>
      </c>
      <c r="AK77" s="21"/>
      <c r="AL77" s="21"/>
      <c r="AM77" s="22"/>
      <c r="AN77" s="23" t="s">
        <v>272</v>
      </c>
    </row>
    <row r="78" spans="1:45">
      <c r="A78" s="25"/>
      <c r="B78" s="17" t="s">
        <v>273</v>
      </c>
      <c r="C78" s="17" t="s">
        <v>274</v>
      </c>
      <c r="D78" s="18"/>
      <c r="E78" s="57"/>
      <c r="F78" s="57" t="str">
        <f t="shared" si="15"/>
        <v/>
      </c>
      <c r="G78" s="57" t="str">
        <f t="shared" si="16"/>
        <v/>
      </c>
      <c r="H78" s="57"/>
      <c r="I78" s="57" t="str">
        <f t="shared" si="17"/>
        <v/>
      </c>
      <c r="J78" s="57"/>
      <c r="K78" s="57" t="str">
        <f t="shared" si="18"/>
        <v/>
      </c>
      <c r="L78" s="57" t="str">
        <f t="shared" si="19"/>
        <v/>
      </c>
      <c r="M78" s="57" t="str">
        <f t="shared" si="19"/>
        <v/>
      </c>
      <c r="N78" s="57" t="str">
        <f t="shared" si="20"/>
        <v/>
      </c>
      <c r="O78" s="57"/>
      <c r="P78" s="57" t="str">
        <f t="shared" si="21"/>
        <v/>
      </c>
      <c r="Q78" s="57"/>
      <c r="R78" s="58"/>
      <c r="S78" s="58">
        <v>1</v>
      </c>
      <c r="T78" s="58" t="s">
        <v>54</v>
      </c>
      <c r="U78" s="58"/>
      <c r="V78" s="58">
        <v>0</v>
      </c>
      <c r="W78" s="58"/>
      <c r="X78" s="58" t="str">
        <f t="shared" si="22"/>
        <v/>
      </c>
      <c r="Y78" s="58"/>
      <c r="Z78" s="58" t="str">
        <f t="shared" si="14"/>
        <v/>
      </c>
      <c r="AA78" s="58" t="str">
        <f t="shared" si="14"/>
        <v/>
      </c>
      <c r="AB78" s="58"/>
      <c r="AC78" s="58" t="str">
        <f t="shared" si="23"/>
        <v/>
      </c>
      <c r="AD78" s="58" t="str">
        <f t="shared" si="23"/>
        <v/>
      </c>
      <c r="AE78" s="58"/>
      <c r="AF78" s="58" t="str">
        <f t="shared" si="24"/>
        <v/>
      </c>
      <c r="AG78" s="58"/>
      <c r="AH78" s="58"/>
      <c r="AI78" s="58">
        <v>1</v>
      </c>
      <c r="AJ78" s="59"/>
      <c r="AK78" s="59"/>
      <c r="AL78" s="59"/>
      <c r="AM78" s="60"/>
      <c r="AN78" s="23"/>
    </row>
    <row r="79" spans="1:45">
      <c r="A79" s="25"/>
      <c r="B79" s="17" t="s">
        <v>275</v>
      </c>
      <c r="C79" s="17" t="s">
        <v>276</v>
      </c>
      <c r="D79" s="18"/>
      <c r="E79" s="57"/>
      <c r="F79" s="57" t="str">
        <f t="shared" si="15"/>
        <v/>
      </c>
      <c r="G79" s="57" t="str">
        <f t="shared" si="16"/>
        <v/>
      </c>
      <c r="H79" s="57"/>
      <c r="I79" s="57" t="str">
        <f t="shared" si="17"/>
        <v/>
      </c>
      <c r="J79" s="57"/>
      <c r="K79" s="57" t="str">
        <f t="shared" si="18"/>
        <v/>
      </c>
      <c r="L79" s="57" t="str">
        <f t="shared" si="19"/>
        <v/>
      </c>
      <c r="M79" s="57" t="str">
        <f t="shared" si="19"/>
        <v/>
      </c>
      <c r="N79" s="57" t="str">
        <f t="shared" si="20"/>
        <v/>
      </c>
      <c r="O79" s="57"/>
      <c r="P79" s="57" t="str">
        <f t="shared" si="21"/>
        <v/>
      </c>
      <c r="Q79" s="57"/>
      <c r="R79" s="58"/>
      <c r="S79" s="58">
        <v>1</v>
      </c>
      <c r="T79" s="58" t="s">
        <v>54</v>
      </c>
      <c r="U79" s="58"/>
      <c r="V79" s="58">
        <v>0</v>
      </c>
      <c r="W79" s="58"/>
      <c r="X79" s="58" t="str">
        <f t="shared" si="22"/>
        <v/>
      </c>
      <c r="Y79" s="58"/>
      <c r="Z79" s="58" t="str">
        <f t="shared" si="14"/>
        <v/>
      </c>
      <c r="AA79" s="58" t="str">
        <f t="shared" si="14"/>
        <v/>
      </c>
      <c r="AB79" s="58"/>
      <c r="AC79" s="58" t="str">
        <f t="shared" si="23"/>
        <v/>
      </c>
      <c r="AD79" s="58" t="str">
        <f t="shared" si="23"/>
        <v/>
      </c>
      <c r="AE79" s="58"/>
      <c r="AF79" s="58" t="str">
        <f t="shared" si="24"/>
        <v/>
      </c>
      <c r="AG79" s="58"/>
      <c r="AH79" s="58"/>
      <c r="AI79" s="58">
        <v>1</v>
      </c>
      <c r="AJ79" s="59"/>
      <c r="AK79" s="59"/>
      <c r="AL79" s="59"/>
      <c r="AM79" s="60"/>
      <c r="AN79" s="23"/>
    </row>
    <row r="80" spans="1:45">
      <c r="A80" s="25"/>
      <c r="B80" s="17" t="s">
        <v>277</v>
      </c>
      <c r="C80" s="17" t="s">
        <v>278</v>
      </c>
      <c r="D80" s="18"/>
      <c r="E80" s="19"/>
      <c r="F80" s="19" t="str">
        <f t="shared" si="15"/>
        <v/>
      </c>
      <c r="G80" s="19" t="str">
        <f t="shared" si="16"/>
        <v/>
      </c>
      <c r="H80" s="19"/>
      <c r="I80" s="19" t="str">
        <f t="shared" si="17"/>
        <v/>
      </c>
      <c r="J80" s="19"/>
      <c r="K80" s="19" t="str">
        <f t="shared" si="18"/>
        <v/>
      </c>
      <c r="L80" s="19" t="str">
        <f t="shared" si="19"/>
        <v/>
      </c>
      <c r="M80" s="19" t="str">
        <f t="shared" si="19"/>
        <v/>
      </c>
      <c r="N80" s="19" t="str">
        <f t="shared" si="20"/>
        <v/>
      </c>
      <c r="O80" s="19"/>
      <c r="P80" s="19" t="str">
        <f t="shared" si="21"/>
        <v/>
      </c>
      <c r="Q80" s="19"/>
      <c r="R80" s="20"/>
      <c r="S80" s="20">
        <v>1</v>
      </c>
      <c r="T80" s="20" t="s">
        <v>54</v>
      </c>
      <c r="U80" s="20"/>
      <c r="V80" s="20">
        <v>0</v>
      </c>
      <c r="W80" s="20"/>
      <c r="X80" s="20" t="str">
        <f t="shared" si="22"/>
        <v/>
      </c>
      <c r="Y80" s="20"/>
      <c r="Z80" s="20" t="str">
        <f t="shared" si="14"/>
        <v/>
      </c>
      <c r="AA80" s="20" t="str">
        <f t="shared" si="14"/>
        <v/>
      </c>
      <c r="AB80" s="20"/>
      <c r="AC80" s="20" t="str">
        <f t="shared" si="23"/>
        <v/>
      </c>
      <c r="AD80" s="20" t="str">
        <f t="shared" si="23"/>
        <v/>
      </c>
      <c r="AE80" s="20"/>
      <c r="AF80" s="20" t="str">
        <f t="shared" si="24"/>
        <v/>
      </c>
      <c r="AG80" s="20"/>
      <c r="AH80" s="20"/>
      <c r="AI80" s="20">
        <v>1</v>
      </c>
      <c r="AJ80" s="21"/>
      <c r="AK80" s="21"/>
      <c r="AL80" s="21"/>
      <c r="AM80" s="22"/>
      <c r="AN80" s="23"/>
    </row>
    <row r="81" spans="1:41">
      <c r="A81" s="25"/>
      <c r="B81" s="17" t="s">
        <v>279</v>
      </c>
      <c r="C81" s="17" t="s">
        <v>280</v>
      </c>
      <c r="D81" s="18"/>
      <c r="E81" s="19"/>
      <c r="F81" s="19" t="str">
        <f t="shared" si="15"/>
        <v/>
      </c>
      <c r="G81" s="19" t="str">
        <f t="shared" si="16"/>
        <v/>
      </c>
      <c r="H81" s="19"/>
      <c r="I81" s="19" t="str">
        <f t="shared" si="17"/>
        <v/>
      </c>
      <c r="J81" s="19"/>
      <c r="K81" s="19" t="str">
        <f t="shared" si="18"/>
        <v/>
      </c>
      <c r="L81" s="19" t="str">
        <f t="shared" si="19"/>
        <v/>
      </c>
      <c r="M81" s="19" t="str">
        <f t="shared" si="19"/>
        <v/>
      </c>
      <c r="N81" s="19" t="str">
        <f t="shared" si="20"/>
        <v/>
      </c>
      <c r="O81" s="19"/>
      <c r="P81" s="19" t="str">
        <f t="shared" si="21"/>
        <v/>
      </c>
      <c r="Q81" s="19"/>
      <c r="R81" s="20"/>
      <c r="S81" s="20">
        <v>1</v>
      </c>
      <c r="T81" s="20" t="s">
        <v>54</v>
      </c>
      <c r="U81" s="20"/>
      <c r="V81" s="20">
        <v>0</v>
      </c>
      <c r="W81" s="20"/>
      <c r="X81" s="20" t="str">
        <f t="shared" si="22"/>
        <v/>
      </c>
      <c r="Y81" s="20"/>
      <c r="Z81" s="20" t="str">
        <f t="shared" si="14"/>
        <v/>
      </c>
      <c r="AA81" s="20" t="str">
        <f t="shared" si="14"/>
        <v/>
      </c>
      <c r="AB81" s="20"/>
      <c r="AC81" s="20" t="str">
        <f t="shared" si="23"/>
        <v/>
      </c>
      <c r="AD81" s="20" t="str">
        <f t="shared" si="23"/>
        <v/>
      </c>
      <c r="AE81" s="20"/>
      <c r="AF81" s="20" t="str">
        <f t="shared" si="24"/>
        <v/>
      </c>
      <c r="AG81" s="20"/>
      <c r="AH81" s="20"/>
      <c r="AI81" s="20">
        <v>1</v>
      </c>
      <c r="AJ81" s="21"/>
      <c r="AK81" s="21"/>
      <c r="AL81" s="21"/>
      <c r="AM81" s="22"/>
      <c r="AN81" s="23"/>
    </row>
    <row r="82" spans="1:41" ht="13.15" thickBot="1">
      <c r="A82" s="79"/>
      <c r="B82" s="80" t="s">
        <v>281</v>
      </c>
      <c r="C82" s="80" t="s">
        <v>282</v>
      </c>
      <c r="D82" s="81"/>
      <c r="E82" s="82"/>
      <c r="F82" s="82" t="str">
        <f t="shared" si="15"/>
        <v/>
      </c>
      <c r="G82" s="82" t="str">
        <f t="shared" si="16"/>
        <v/>
      </c>
      <c r="H82" s="82"/>
      <c r="I82" s="82" t="str">
        <f t="shared" si="17"/>
        <v/>
      </c>
      <c r="J82" s="82"/>
      <c r="K82" s="82" t="str">
        <f t="shared" si="18"/>
        <v/>
      </c>
      <c r="L82" s="82" t="str">
        <f t="shared" si="19"/>
        <v/>
      </c>
      <c r="M82" s="82" t="str">
        <f t="shared" si="19"/>
        <v/>
      </c>
      <c r="N82" s="82" t="str">
        <f t="shared" si="20"/>
        <v/>
      </c>
      <c r="O82" s="82"/>
      <c r="P82" s="82" t="str">
        <f t="shared" si="21"/>
        <v/>
      </c>
      <c r="Q82" s="82"/>
      <c r="R82" s="83"/>
      <c r="S82" s="83">
        <v>1</v>
      </c>
      <c r="T82" s="83" t="s">
        <v>54</v>
      </c>
      <c r="U82" s="83"/>
      <c r="V82" s="83">
        <v>0</v>
      </c>
      <c r="W82" s="83"/>
      <c r="X82" s="83" t="str">
        <f t="shared" si="22"/>
        <v/>
      </c>
      <c r="Y82" s="83"/>
      <c r="Z82" s="83" t="str">
        <f t="shared" si="14"/>
        <v/>
      </c>
      <c r="AA82" s="83" t="str">
        <f t="shared" si="14"/>
        <v/>
      </c>
      <c r="AB82" s="83"/>
      <c r="AC82" s="83" t="str">
        <f t="shared" si="23"/>
        <v/>
      </c>
      <c r="AD82" s="83" t="str">
        <f t="shared" si="23"/>
        <v/>
      </c>
      <c r="AE82" s="83"/>
      <c r="AF82" s="83" t="str">
        <f t="shared" si="24"/>
        <v/>
      </c>
      <c r="AG82" s="83"/>
      <c r="AH82" s="83"/>
      <c r="AI82" s="83">
        <v>1</v>
      </c>
      <c r="AJ82" s="84"/>
      <c r="AK82" s="84"/>
      <c r="AL82" s="84"/>
      <c r="AM82" s="85"/>
      <c r="AN82" s="86"/>
    </row>
    <row r="83" spans="1:41" ht="12.75" customHeight="1">
      <c r="A83" s="87" t="s">
        <v>283</v>
      </c>
      <c r="B83" s="88" t="s">
        <v>284</v>
      </c>
      <c r="C83" s="88" t="s">
        <v>285</v>
      </c>
      <c r="D83" s="88"/>
      <c r="E83" s="13" t="str">
        <f>LOWER(C83)</f>
        <v>a50</v>
      </c>
      <c r="F83" s="13">
        <f t="shared" si="15"/>
        <v>1</v>
      </c>
      <c r="G83" s="13">
        <f t="shared" si="16"/>
        <v>1</v>
      </c>
      <c r="H83" s="13">
        <v>1</v>
      </c>
      <c r="I83" s="13">
        <f t="shared" si="17"/>
        <v>1</v>
      </c>
      <c r="J83" s="13">
        <v>1</v>
      </c>
      <c r="K83" s="13">
        <f t="shared" si="18"/>
        <v>1</v>
      </c>
      <c r="L83" s="13">
        <f t="shared" si="19"/>
        <v>1</v>
      </c>
      <c r="M83" s="13">
        <f t="shared" si="19"/>
        <v>1</v>
      </c>
      <c r="N83" s="13">
        <f t="shared" si="20"/>
        <v>1</v>
      </c>
      <c r="O83" s="89">
        <v>0</v>
      </c>
      <c r="P83" s="89">
        <f t="shared" si="21"/>
        <v>0</v>
      </c>
      <c r="Q83" s="89"/>
      <c r="R83" s="13">
        <v>0</v>
      </c>
      <c r="S83" s="13">
        <v>-1</v>
      </c>
      <c r="T83" s="13">
        <v>1</v>
      </c>
      <c r="U83" s="13" t="s">
        <v>154</v>
      </c>
      <c r="V83" s="13">
        <v>0</v>
      </c>
      <c r="W83" s="13"/>
      <c r="X83" s="13" t="str">
        <f t="shared" si="22"/>
        <v/>
      </c>
      <c r="Y83" s="13"/>
      <c r="Z83" s="13" t="str">
        <f t="shared" si="14"/>
        <v/>
      </c>
      <c r="AA83" s="13" t="str">
        <f t="shared" si="14"/>
        <v/>
      </c>
      <c r="AB83" s="13"/>
      <c r="AC83" s="13" t="str">
        <f t="shared" si="23"/>
        <v/>
      </c>
      <c r="AD83" s="13" t="str">
        <f t="shared" si="23"/>
        <v/>
      </c>
      <c r="AE83" s="13"/>
      <c r="AF83" s="13" t="str">
        <f t="shared" si="24"/>
        <v/>
      </c>
      <c r="AG83" s="13"/>
      <c r="AH83" s="13"/>
      <c r="AI83" s="90">
        <v>0</v>
      </c>
      <c r="AJ83" s="91"/>
      <c r="AK83" s="91"/>
      <c r="AL83" s="91"/>
      <c r="AM83" s="92" t="s">
        <v>286</v>
      </c>
      <c r="AN83" s="93" t="s">
        <v>287</v>
      </c>
    </row>
    <row r="84" spans="1:41" ht="13.15">
      <c r="A84" s="94"/>
      <c r="B84" s="95" t="s">
        <v>288</v>
      </c>
      <c r="C84" s="95" t="s">
        <v>289</v>
      </c>
      <c r="D84" s="95"/>
      <c r="E84" s="30" t="str">
        <f t="shared" ref="E84:E147" si="25">LOWER(C84)</f>
        <v>a51</v>
      </c>
      <c r="F84" s="30">
        <f t="shared" si="15"/>
        <v>1</v>
      </c>
      <c r="G84" s="30">
        <f t="shared" si="16"/>
        <v>1</v>
      </c>
      <c r="H84" s="30">
        <v>0</v>
      </c>
      <c r="I84" s="30">
        <f t="shared" si="17"/>
        <v>0</v>
      </c>
      <c r="J84" s="30">
        <v>0</v>
      </c>
      <c r="K84" s="30">
        <f t="shared" si="18"/>
        <v>0</v>
      </c>
      <c r="L84" s="30">
        <f t="shared" si="19"/>
        <v>1</v>
      </c>
      <c r="M84" s="30">
        <f t="shared" si="19"/>
        <v>0</v>
      </c>
      <c r="N84" s="30">
        <f t="shared" si="20"/>
        <v>0</v>
      </c>
      <c r="O84" s="96">
        <v>0</v>
      </c>
      <c r="P84" s="96">
        <v>1</v>
      </c>
      <c r="Q84" s="96">
        <v>1</v>
      </c>
      <c r="R84" s="30">
        <v>0</v>
      </c>
      <c r="S84" s="30">
        <v>-1</v>
      </c>
      <c r="T84" s="30">
        <v>1</v>
      </c>
      <c r="U84" s="30" t="s">
        <v>154</v>
      </c>
      <c r="V84" s="30">
        <v>0</v>
      </c>
      <c r="W84" s="30"/>
      <c r="X84" s="30" t="str">
        <f t="shared" si="22"/>
        <v/>
      </c>
      <c r="Y84" s="30"/>
      <c r="Z84" s="30" t="str">
        <f t="shared" si="14"/>
        <v/>
      </c>
      <c r="AA84" s="30" t="str">
        <f t="shared" si="14"/>
        <v/>
      </c>
      <c r="AB84" s="30"/>
      <c r="AC84" s="30" t="str">
        <f t="shared" si="23"/>
        <v/>
      </c>
      <c r="AD84" s="30" t="str">
        <f t="shared" si="23"/>
        <v/>
      </c>
      <c r="AE84" s="30"/>
      <c r="AF84" s="30" t="str">
        <f t="shared" si="24"/>
        <v/>
      </c>
      <c r="AG84" s="30"/>
      <c r="AH84" s="30"/>
      <c r="AI84" s="20">
        <v>0</v>
      </c>
      <c r="AJ84" s="21"/>
      <c r="AK84" s="21"/>
      <c r="AL84" s="21"/>
      <c r="AM84" s="22" t="s">
        <v>286</v>
      </c>
      <c r="AN84" s="23" t="s">
        <v>290</v>
      </c>
    </row>
    <row r="85" spans="1:41" ht="13.15">
      <c r="A85" s="94"/>
      <c r="B85" s="97" t="s">
        <v>291</v>
      </c>
      <c r="C85" s="97" t="s">
        <v>292</v>
      </c>
      <c r="D85" s="98"/>
      <c r="E85" s="20" t="str">
        <f t="shared" si="25"/>
        <v>a511</v>
      </c>
      <c r="F85" s="20">
        <f t="shared" si="15"/>
        <v>1</v>
      </c>
      <c r="G85" s="20">
        <f t="shared" si="16"/>
        <v>1</v>
      </c>
      <c r="H85" s="20">
        <v>0</v>
      </c>
      <c r="I85" s="20">
        <f t="shared" si="17"/>
        <v>0</v>
      </c>
      <c r="J85" s="20">
        <v>0</v>
      </c>
      <c r="K85" s="20">
        <f t="shared" si="18"/>
        <v>0</v>
      </c>
      <c r="L85" s="20">
        <f t="shared" si="19"/>
        <v>1</v>
      </c>
      <c r="M85" s="20">
        <f t="shared" si="19"/>
        <v>0</v>
      </c>
      <c r="N85" s="20">
        <f t="shared" si="20"/>
        <v>0</v>
      </c>
      <c r="O85" s="96">
        <v>0</v>
      </c>
      <c r="P85" s="96">
        <v>1</v>
      </c>
      <c r="Q85" s="96">
        <v>1</v>
      </c>
      <c r="R85" s="20">
        <v>0</v>
      </c>
      <c r="S85" s="20">
        <v>-1</v>
      </c>
      <c r="T85" s="20">
        <v>1</v>
      </c>
      <c r="U85" s="20" t="s">
        <v>154</v>
      </c>
      <c r="V85" s="20">
        <v>0</v>
      </c>
      <c r="W85" s="20"/>
      <c r="X85" s="20" t="str">
        <f t="shared" si="22"/>
        <v/>
      </c>
      <c r="Y85" s="20"/>
      <c r="Z85" s="20" t="str">
        <f t="shared" si="14"/>
        <v/>
      </c>
      <c r="AA85" s="20" t="str">
        <f t="shared" si="14"/>
        <v/>
      </c>
      <c r="AB85" s="20"/>
      <c r="AC85" s="20" t="str">
        <f t="shared" si="23"/>
        <v/>
      </c>
      <c r="AD85" s="20" t="str">
        <f t="shared" si="23"/>
        <v/>
      </c>
      <c r="AE85" s="20"/>
      <c r="AF85" s="20" t="str">
        <f t="shared" si="24"/>
        <v/>
      </c>
      <c r="AG85" s="20"/>
      <c r="AH85" s="20"/>
      <c r="AI85" s="20">
        <v>0</v>
      </c>
      <c r="AJ85" s="21"/>
      <c r="AK85" s="21"/>
      <c r="AL85" s="21"/>
      <c r="AM85" s="22" t="s">
        <v>286</v>
      </c>
      <c r="AN85" s="23" t="s">
        <v>293</v>
      </c>
    </row>
    <row r="86" spans="1:41">
      <c r="A86" s="94"/>
      <c r="B86" s="98" t="s">
        <v>294</v>
      </c>
      <c r="C86" s="98" t="s">
        <v>295</v>
      </c>
      <c r="D86" s="98"/>
      <c r="E86" s="20" t="str">
        <f t="shared" si="25"/>
        <v>a5111</v>
      </c>
      <c r="F86" s="20">
        <f t="shared" si="15"/>
        <v>1</v>
      </c>
      <c r="G86" s="20">
        <f t="shared" si="16"/>
        <v>1</v>
      </c>
      <c r="H86" s="20">
        <v>0</v>
      </c>
      <c r="I86" s="20">
        <f t="shared" si="17"/>
        <v>0</v>
      </c>
      <c r="J86" s="20">
        <v>1</v>
      </c>
      <c r="K86" s="20">
        <f t="shared" si="18"/>
        <v>1</v>
      </c>
      <c r="L86" s="20">
        <f t="shared" si="19"/>
        <v>1</v>
      </c>
      <c r="M86" s="20">
        <f t="shared" si="19"/>
        <v>0</v>
      </c>
      <c r="N86" s="20">
        <f t="shared" si="20"/>
        <v>1</v>
      </c>
      <c r="O86" s="20">
        <v>1</v>
      </c>
      <c r="P86" s="20">
        <f t="shared" si="21"/>
        <v>1</v>
      </c>
      <c r="Q86" s="20">
        <v>1</v>
      </c>
      <c r="R86" s="20">
        <v>1</v>
      </c>
      <c r="S86" s="20">
        <v>-1</v>
      </c>
      <c r="T86" s="20">
        <v>1</v>
      </c>
      <c r="U86" s="20" t="s">
        <v>154</v>
      </c>
      <c r="V86" s="20" t="s">
        <v>296</v>
      </c>
      <c r="W86" s="20" t="str">
        <f>LOWER(V86)</f>
        <v>m5111a</v>
      </c>
      <c r="X86" s="20">
        <f t="shared" si="22"/>
        <v>1</v>
      </c>
      <c r="Y86" s="20">
        <v>0</v>
      </c>
      <c r="Z86" s="20">
        <f t="shared" ref="Z86:AA105" si="26">IF(Y86&lt;&gt;"",Y86,"")</f>
        <v>0</v>
      </c>
      <c r="AA86" s="20">
        <f t="shared" si="26"/>
        <v>0</v>
      </c>
      <c r="AB86" s="20">
        <v>1</v>
      </c>
      <c r="AC86" s="20">
        <f t="shared" si="23"/>
        <v>1</v>
      </c>
      <c r="AD86" s="20">
        <f t="shared" si="23"/>
        <v>1</v>
      </c>
      <c r="AE86" s="20">
        <v>1</v>
      </c>
      <c r="AF86" s="20">
        <f t="shared" si="24"/>
        <v>1</v>
      </c>
      <c r="AG86" s="20">
        <v>1</v>
      </c>
      <c r="AH86" s="20">
        <v>1</v>
      </c>
      <c r="AI86" s="20">
        <v>0</v>
      </c>
      <c r="AJ86" s="21"/>
      <c r="AK86" s="21"/>
      <c r="AL86" s="21"/>
      <c r="AM86" s="22" t="s">
        <v>286</v>
      </c>
      <c r="AN86" s="23" t="s">
        <v>297</v>
      </c>
    </row>
    <row r="87" spans="1:41" ht="25.5">
      <c r="A87" s="94"/>
      <c r="B87" s="99" t="s">
        <v>298</v>
      </c>
      <c r="C87" s="99" t="s">
        <v>299</v>
      </c>
      <c r="D87" s="98"/>
      <c r="E87" s="20" t="str">
        <f t="shared" si="25"/>
        <v>a511101</v>
      </c>
      <c r="F87" s="20">
        <f t="shared" si="15"/>
        <v>1</v>
      </c>
      <c r="G87" s="20">
        <f t="shared" si="16"/>
        <v>1</v>
      </c>
      <c r="H87" s="20">
        <v>0</v>
      </c>
      <c r="I87" s="20">
        <f t="shared" si="17"/>
        <v>0</v>
      </c>
      <c r="J87" s="20">
        <v>0</v>
      </c>
      <c r="K87" s="20">
        <f t="shared" si="18"/>
        <v>0</v>
      </c>
      <c r="L87" s="20">
        <f t="shared" si="19"/>
        <v>1</v>
      </c>
      <c r="M87" s="20">
        <f t="shared" si="19"/>
        <v>0</v>
      </c>
      <c r="N87" s="20">
        <f t="shared" si="20"/>
        <v>0</v>
      </c>
      <c r="O87" s="20">
        <v>0</v>
      </c>
      <c r="P87" s="20">
        <f t="shared" si="21"/>
        <v>0</v>
      </c>
      <c r="Q87" s="20"/>
      <c r="R87" s="20">
        <v>0</v>
      </c>
      <c r="S87" s="20">
        <v>0</v>
      </c>
      <c r="T87" s="20">
        <v>4</v>
      </c>
      <c r="U87" s="20" t="s">
        <v>154</v>
      </c>
      <c r="V87" s="20" t="s">
        <v>300</v>
      </c>
      <c r="W87" s="20" t="str">
        <f t="shared" ref="W87:W150" si="27">LOWER(V87)</f>
        <v>m511101</v>
      </c>
      <c r="X87" s="20">
        <f t="shared" si="22"/>
        <v>1</v>
      </c>
      <c r="Y87" s="20">
        <v>0</v>
      </c>
      <c r="Z87" s="20">
        <f t="shared" si="26"/>
        <v>0</v>
      </c>
      <c r="AA87" s="20">
        <f t="shared" si="26"/>
        <v>0</v>
      </c>
      <c r="AB87" s="20">
        <v>0</v>
      </c>
      <c r="AC87" s="20">
        <f t="shared" si="23"/>
        <v>0</v>
      </c>
      <c r="AD87" s="20">
        <f t="shared" si="23"/>
        <v>0</v>
      </c>
      <c r="AE87" s="20">
        <v>0</v>
      </c>
      <c r="AF87" s="20">
        <f t="shared" si="24"/>
        <v>0</v>
      </c>
      <c r="AG87" s="20"/>
      <c r="AH87" s="20">
        <v>0</v>
      </c>
      <c r="AI87" s="20">
        <v>0</v>
      </c>
      <c r="AJ87" s="21">
        <v>0</v>
      </c>
      <c r="AK87" s="21" t="s">
        <v>301</v>
      </c>
      <c r="AL87" s="100" t="s">
        <v>302</v>
      </c>
      <c r="AM87" s="101" t="s">
        <v>303</v>
      </c>
      <c r="AN87" s="23" t="s">
        <v>304</v>
      </c>
    </row>
    <row r="88" spans="1:41" ht="38.25">
      <c r="A88" s="94"/>
      <c r="B88" s="102" t="s">
        <v>305</v>
      </c>
      <c r="C88" s="102" t="s">
        <v>306</v>
      </c>
      <c r="D88" s="103"/>
      <c r="E88" s="77" t="str">
        <f t="shared" si="25"/>
        <v>a511102</v>
      </c>
      <c r="F88" s="77">
        <f t="shared" si="15"/>
        <v>1</v>
      </c>
      <c r="G88" s="77">
        <f t="shared" si="16"/>
        <v>1</v>
      </c>
      <c r="H88" s="77">
        <v>0</v>
      </c>
      <c r="I88" s="77">
        <f t="shared" si="17"/>
        <v>0</v>
      </c>
      <c r="J88" s="20">
        <v>0</v>
      </c>
      <c r="K88" s="20">
        <f t="shared" si="18"/>
        <v>0</v>
      </c>
      <c r="L88" s="20">
        <f t="shared" si="19"/>
        <v>1</v>
      </c>
      <c r="M88" s="20">
        <f t="shared" si="19"/>
        <v>0</v>
      </c>
      <c r="N88" s="20">
        <f t="shared" si="20"/>
        <v>0</v>
      </c>
      <c r="O88" s="77">
        <v>0</v>
      </c>
      <c r="P88" s="77">
        <f t="shared" si="21"/>
        <v>0</v>
      </c>
      <c r="Q88" s="77"/>
      <c r="R88" s="77">
        <v>0</v>
      </c>
      <c r="S88" s="77">
        <v>0</v>
      </c>
      <c r="T88" s="77">
        <v>3</v>
      </c>
      <c r="U88" s="20" t="s">
        <v>154</v>
      </c>
      <c r="V88" s="77" t="s">
        <v>307</v>
      </c>
      <c r="W88" s="20" t="str">
        <f t="shared" si="27"/>
        <v>m511102</v>
      </c>
      <c r="X88" s="20">
        <f t="shared" si="22"/>
        <v>1</v>
      </c>
      <c r="Y88" s="20">
        <v>0</v>
      </c>
      <c r="Z88" s="20">
        <f t="shared" si="26"/>
        <v>0</v>
      </c>
      <c r="AA88" s="20">
        <f t="shared" si="26"/>
        <v>0</v>
      </c>
      <c r="AB88" s="20">
        <v>0</v>
      </c>
      <c r="AC88" s="20">
        <f t="shared" si="23"/>
        <v>0</v>
      </c>
      <c r="AD88" s="20">
        <f t="shared" si="23"/>
        <v>0</v>
      </c>
      <c r="AE88" s="77">
        <v>0</v>
      </c>
      <c r="AF88" s="77">
        <f t="shared" si="24"/>
        <v>0</v>
      </c>
      <c r="AG88" s="77"/>
      <c r="AH88" s="20">
        <v>0</v>
      </c>
      <c r="AI88" s="77">
        <v>0</v>
      </c>
      <c r="AJ88" s="77"/>
      <c r="AK88" s="104" t="s">
        <v>308</v>
      </c>
      <c r="AL88" s="77"/>
      <c r="AM88" s="105" t="s">
        <v>309</v>
      </c>
      <c r="AN88" s="23" t="s">
        <v>310</v>
      </c>
    </row>
    <row r="89" spans="1:41" ht="51">
      <c r="A89" s="94"/>
      <c r="B89" s="106" t="s">
        <v>311</v>
      </c>
      <c r="C89" s="106" t="s">
        <v>312</v>
      </c>
      <c r="D89" s="107"/>
      <c r="E89" s="77" t="str">
        <f t="shared" si="25"/>
        <v>a511103</v>
      </c>
      <c r="F89" s="77">
        <f t="shared" si="15"/>
        <v>1</v>
      </c>
      <c r="G89" s="77">
        <f t="shared" si="16"/>
        <v>1</v>
      </c>
      <c r="H89" s="77">
        <v>0</v>
      </c>
      <c r="I89" s="77">
        <f t="shared" si="17"/>
        <v>0</v>
      </c>
      <c r="J89" s="20">
        <v>0</v>
      </c>
      <c r="K89" s="20">
        <f t="shared" si="18"/>
        <v>0</v>
      </c>
      <c r="L89" s="20">
        <f t="shared" si="19"/>
        <v>1</v>
      </c>
      <c r="M89" s="20">
        <f t="shared" si="19"/>
        <v>0</v>
      </c>
      <c r="N89" s="20">
        <f t="shared" si="20"/>
        <v>0</v>
      </c>
      <c r="O89" s="108">
        <v>0</v>
      </c>
      <c r="P89" s="108">
        <v>1</v>
      </c>
      <c r="Q89" s="108">
        <v>1</v>
      </c>
      <c r="R89" s="77">
        <v>0</v>
      </c>
      <c r="S89" s="77">
        <v>0</v>
      </c>
      <c r="T89" s="77">
        <v>3</v>
      </c>
      <c r="U89" s="20" t="s">
        <v>154</v>
      </c>
      <c r="V89" s="77" t="s">
        <v>313</v>
      </c>
      <c r="W89" s="20" t="str">
        <f t="shared" si="27"/>
        <v>m511103</v>
      </c>
      <c r="X89" s="20">
        <f t="shared" si="22"/>
        <v>1</v>
      </c>
      <c r="Y89" s="20">
        <v>0</v>
      </c>
      <c r="Z89" s="20">
        <f t="shared" si="26"/>
        <v>0</v>
      </c>
      <c r="AA89" s="20">
        <f t="shared" si="26"/>
        <v>0</v>
      </c>
      <c r="AB89" s="20">
        <v>0</v>
      </c>
      <c r="AC89" s="20">
        <f t="shared" si="23"/>
        <v>0</v>
      </c>
      <c r="AD89" s="20">
        <f t="shared" si="23"/>
        <v>0</v>
      </c>
      <c r="AE89" s="109">
        <v>0</v>
      </c>
      <c r="AF89" s="109">
        <v>1</v>
      </c>
      <c r="AG89" s="109">
        <v>1</v>
      </c>
      <c r="AH89" s="20">
        <v>0</v>
      </c>
      <c r="AI89" s="77">
        <v>0</v>
      </c>
      <c r="AJ89" s="110"/>
      <c r="AK89" s="110" t="s">
        <v>301</v>
      </c>
      <c r="AL89" s="100" t="s">
        <v>314</v>
      </c>
      <c r="AM89" s="105" t="s">
        <v>315</v>
      </c>
      <c r="AN89" s="49" t="s">
        <v>310</v>
      </c>
    </row>
    <row r="90" spans="1:41" ht="89.25">
      <c r="A90" s="94"/>
      <c r="B90" s="99" t="s">
        <v>316</v>
      </c>
      <c r="C90" s="99" t="s">
        <v>317</v>
      </c>
      <c r="D90" s="98"/>
      <c r="E90" s="20" t="str">
        <f t="shared" si="25"/>
        <v>a511104</v>
      </c>
      <c r="F90" s="20">
        <f t="shared" si="15"/>
        <v>1</v>
      </c>
      <c r="G90" s="20">
        <f t="shared" si="16"/>
        <v>1</v>
      </c>
      <c r="H90" s="20">
        <v>0</v>
      </c>
      <c r="I90" s="20">
        <f t="shared" si="17"/>
        <v>0</v>
      </c>
      <c r="J90" s="20">
        <v>0</v>
      </c>
      <c r="K90" s="20">
        <f t="shared" si="18"/>
        <v>0</v>
      </c>
      <c r="L90" s="20">
        <f t="shared" si="19"/>
        <v>1</v>
      </c>
      <c r="M90" s="20">
        <f t="shared" si="19"/>
        <v>0</v>
      </c>
      <c r="N90" s="20">
        <f t="shared" si="20"/>
        <v>0</v>
      </c>
      <c r="O90" s="111">
        <v>0</v>
      </c>
      <c r="P90" s="111">
        <v>1</v>
      </c>
      <c r="Q90" s="111">
        <v>1</v>
      </c>
      <c r="R90" s="20">
        <v>0</v>
      </c>
      <c r="S90" s="20">
        <v>0</v>
      </c>
      <c r="T90" s="20">
        <v>3</v>
      </c>
      <c r="U90" s="20" t="s">
        <v>154</v>
      </c>
      <c r="V90" s="20" t="s">
        <v>318</v>
      </c>
      <c r="W90" s="20" t="str">
        <f t="shared" si="27"/>
        <v/>
      </c>
      <c r="X90" s="20" t="str">
        <f t="shared" si="22"/>
        <v/>
      </c>
      <c r="Y90" s="20"/>
      <c r="Z90" s="20" t="str">
        <f t="shared" si="26"/>
        <v/>
      </c>
      <c r="AA90" s="20" t="str">
        <f t="shared" si="26"/>
        <v/>
      </c>
      <c r="AB90" s="20"/>
      <c r="AC90" s="20" t="str">
        <f t="shared" si="23"/>
        <v/>
      </c>
      <c r="AD90" s="20" t="str">
        <f t="shared" si="23"/>
        <v/>
      </c>
      <c r="AE90" s="20"/>
      <c r="AF90" s="20" t="str">
        <f t="shared" si="24"/>
        <v/>
      </c>
      <c r="AG90" s="20"/>
      <c r="AH90" s="20"/>
      <c r="AI90" s="20">
        <v>0</v>
      </c>
      <c r="AJ90" s="21"/>
      <c r="AK90" s="21" t="s">
        <v>319</v>
      </c>
      <c r="AL90" s="21"/>
      <c r="AM90" s="22"/>
      <c r="AN90" s="23" t="s">
        <v>320</v>
      </c>
    </row>
    <row r="91" spans="1:41" ht="63.75">
      <c r="A91" s="94"/>
      <c r="B91" s="99" t="s">
        <v>321</v>
      </c>
      <c r="C91" s="99" t="s">
        <v>322</v>
      </c>
      <c r="D91" s="98"/>
      <c r="E91" s="20" t="str">
        <f t="shared" si="25"/>
        <v>a511105</v>
      </c>
      <c r="F91" s="20">
        <f t="shared" si="15"/>
        <v>1</v>
      </c>
      <c r="G91" s="20">
        <f t="shared" si="16"/>
        <v>1</v>
      </c>
      <c r="H91" s="20">
        <v>0</v>
      </c>
      <c r="I91" s="20">
        <f t="shared" si="17"/>
        <v>0</v>
      </c>
      <c r="J91" s="20">
        <v>0</v>
      </c>
      <c r="K91" s="20">
        <f t="shared" si="18"/>
        <v>0</v>
      </c>
      <c r="L91" s="20">
        <f t="shared" si="19"/>
        <v>1</v>
      </c>
      <c r="M91" s="20">
        <f t="shared" si="19"/>
        <v>0</v>
      </c>
      <c r="N91" s="20">
        <f t="shared" si="20"/>
        <v>0</v>
      </c>
      <c r="O91" s="111">
        <v>0</v>
      </c>
      <c r="P91" s="111">
        <v>1</v>
      </c>
      <c r="Q91" s="111"/>
      <c r="R91" s="20">
        <v>0</v>
      </c>
      <c r="S91" s="20">
        <v>0</v>
      </c>
      <c r="T91" s="20">
        <v>4</v>
      </c>
      <c r="U91" s="20" t="s">
        <v>154</v>
      </c>
      <c r="V91" s="20" t="s">
        <v>318</v>
      </c>
      <c r="W91" s="20" t="str">
        <f t="shared" si="27"/>
        <v/>
      </c>
      <c r="X91" s="20" t="str">
        <f t="shared" si="22"/>
        <v/>
      </c>
      <c r="Y91" s="20"/>
      <c r="Z91" s="20" t="str">
        <f t="shared" si="26"/>
        <v/>
      </c>
      <c r="AA91" s="20" t="str">
        <f t="shared" si="26"/>
        <v/>
      </c>
      <c r="AB91" s="20"/>
      <c r="AC91" s="20" t="str">
        <f t="shared" si="23"/>
        <v/>
      </c>
      <c r="AD91" s="20" t="str">
        <f t="shared" si="23"/>
        <v/>
      </c>
      <c r="AE91" s="20"/>
      <c r="AF91" s="20" t="str">
        <f t="shared" si="24"/>
        <v/>
      </c>
      <c r="AG91" s="20"/>
      <c r="AH91" s="20"/>
      <c r="AI91" s="20">
        <v>0</v>
      </c>
      <c r="AJ91" s="21"/>
      <c r="AK91" s="21" t="s">
        <v>319</v>
      </c>
      <c r="AL91" s="21"/>
      <c r="AM91" s="22"/>
      <c r="AN91" s="23" t="s">
        <v>323</v>
      </c>
    </row>
    <row r="92" spans="1:41" ht="38.25">
      <c r="A92" s="94"/>
      <c r="B92" s="106" t="s">
        <v>324</v>
      </c>
      <c r="C92" s="106" t="s">
        <v>325</v>
      </c>
      <c r="D92" s="107"/>
      <c r="E92" s="77" t="str">
        <f t="shared" si="25"/>
        <v>a511106</v>
      </c>
      <c r="F92" s="77">
        <f t="shared" si="15"/>
        <v>1</v>
      </c>
      <c r="G92" s="77">
        <f t="shared" si="16"/>
        <v>1</v>
      </c>
      <c r="H92" s="77">
        <v>0</v>
      </c>
      <c r="I92" s="77">
        <f t="shared" si="17"/>
        <v>0</v>
      </c>
      <c r="J92" s="20">
        <v>0</v>
      </c>
      <c r="K92" s="20">
        <f t="shared" si="18"/>
        <v>0</v>
      </c>
      <c r="L92" s="20">
        <f t="shared" si="19"/>
        <v>1</v>
      </c>
      <c r="M92" s="20">
        <f t="shared" si="19"/>
        <v>0</v>
      </c>
      <c r="N92" s="20">
        <f t="shared" si="20"/>
        <v>0</v>
      </c>
      <c r="O92" s="77">
        <v>0</v>
      </c>
      <c r="P92" s="77">
        <f t="shared" si="21"/>
        <v>0</v>
      </c>
      <c r="Q92" s="77"/>
      <c r="R92" s="77">
        <v>0</v>
      </c>
      <c r="S92" s="77">
        <v>0</v>
      </c>
      <c r="T92" s="77">
        <v>4</v>
      </c>
      <c r="U92" s="20" t="s">
        <v>154</v>
      </c>
      <c r="V92" s="77" t="s">
        <v>326</v>
      </c>
      <c r="W92" s="20" t="str">
        <f t="shared" si="27"/>
        <v>m511106</v>
      </c>
      <c r="X92" s="20">
        <f t="shared" si="22"/>
        <v>1</v>
      </c>
      <c r="Y92" s="20">
        <v>0</v>
      </c>
      <c r="Z92" s="20">
        <f t="shared" si="26"/>
        <v>0</v>
      </c>
      <c r="AA92" s="20">
        <f t="shared" si="26"/>
        <v>0</v>
      </c>
      <c r="AB92" s="20">
        <v>0</v>
      </c>
      <c r="AC92" s="20">
        <f t="shared" si="23"/>
        <v>0</v>
      </c>
      <c r="AD92" s="20">
        <f t="shared" si="23"/>
        <v>0</v>
      </c>
      <c r="AE92" s="77">
        <v>0</v>
      </c>
      <c r="AF92" s="77">
        <f t="shared" si="24"/>
        <v>0</v>
      </c>
      <c r="AG92" s="77"/>
      <c r="AH92" s="20">
        <v>0</v>
      </c>
      <c r="AI92" s="77">
        <v>0</v>
      </c>
      <c r="AJ92" s="110"/>
      <c r="AK92" s="110" t="s">
        <v>301</v>
      </c>
      <c r="AL92" s="110"/>
      <c r="AM92" s="101" t="s">
        <v>327</v>
      </c>
      <c r="AN92" s="23" t="s">
        <v>328</v>
      </c>
    </row>
    <row r="93" spans="1:41" ht="63.75">
      <c r="A93" s="94"/>
      <c r="B93" s="106" t="s">
        <v>329</v>
      </c>
      <c r="C93" s="106" t="s">
        <v>330</v>
      </c>
      <c r="D93" s="107"/>
      <c r="E93" s="77" t="str">
        <f t="shared" si="25"/>
        <v>a511107</v>
      </c>
      <c r="F93" s="77">
        <f t="shared" si="15"/>
        <v>1</v>
      </c>
      <c r="G93" s="77">
        <f t="shared" si="16"/>
        <v>1</v>
      </c>
      <c r="H93" s="77">
        <v>0</v>
      </c>
      <c r="I93" s="77">
        <f t="shared" si="17"/>
        <v>0</v>
      </c>
      <c r="J93" s="20">
        <v>0</v>
      </c>
      <c r="K93" s="20">
        <f t="shared" si="18"/>
        <v>0</v>
      </c>
      <c r="L93" s="20">
        <f t="shared" si="19"/>
        <v>1</v>
      </c>
      <c r="M93" s="20">
        <f t="shared" si="19"/>
        <v>0</v>
      </c>
      <c r="N93" s="20">
        <f t="shared" si="20"/>
        <v>0</v>
      </c>
      <c r="O93" s="77">
        <v>0</v>
      </c>
      <c r="P93" s="77">
        <f t="shared" si="21"/>
        <v>0</v>
      </c>
      <c r="Q93" s="77"/>
      <c r="R93" s="77">
        <v>0</v>
      </c>
      <c r="S93" s="77">
        <v>0</v>
      </c>
      <c r="T93" s="77">
        <v>4</v>
      </c>
      <c r="U93" s="20" t="s">
        <v>154</v>
      </c>
      <c r="V93" s="77" t="s">
        <v>331</v>
      </c>
      <c r="W93" s="20" t="str">
        <f t="shared" si="27"/>
        <v>m511107</v>
      </c>
      <c r="X93" s="20">
        <f t="shared" si="22"/>
        <v>1</v>
      </c>
      <c r="Y93" s="20">
        <v>0</v>
      </c>
      <c r="Z93" s="20">
        <f t="shared" si="26"/>
        <v>0</v>
      </c>
      <c r="AA93" s="20">
        <f t="shared" si="26"/>
        <v>0</v>
      </c>
      <c r="AB93" s="20">
        <v>0</v>
      </c>
      <c r="AC93" s="20">
        <f t="shared" si="23"/>
        <v>0</v>
      </c>
      <c r="AD93" s="20">
        <f t="shared" si="23"/>
        <v>0</v>
      </c>
      <c r="AE93" s="77">
        <v>0</v>
      </c>
      <c r="AF93" s="77">
        <f t="shared" si="24"/>
        <v>0</v>
      </c>
      <c r="AG93" s="77"/>
      <c r="AH93" s="20">
        <v>0</v>
      </c>
      <c r="AI93" s="77">
        <v>0</v>
      </c>
      <c r="AJ93" s="110"/>
      <c r="AK93" s="110" t="s">
        <v>301</v>
      </c>
      <c r="AL93" s="110"/>
      <c r="AM93" s="101" t="s">
        <v>332</v>
      </c>
      <c r="AN93" s="23" t="s">
        <v>333</v>
      </c>
    </row>
    <row r="94" spans="1:41" ht="89.25">
      <c r="A94" s="94"/>
      <c r="B94" s="99" t="s">
        <v>334</v>
      </c>
      <c r="C94" s="99" t="s">
        <v>335</v>
      </c>
      <c r="D94" s="98"/>
      <c r="E94" s="20" t="str">
        <f t="shared" si="25"/>
        <v>a511108</v>
      </c>
      <c r="F94" s="20">
        <f t="shared" si="15"/>
        <v>1</v>
      </c>
      <c r="G94" s="20">
        <f t="shared" si="16"/>
        <v>1</v>
      </c>
      <c r="H94" s="20">
        <v>0</v>
      </c>
      <c r="I94" s="20">
        <f t="shared" si="17"/>
        <v>0</v>
      </c>
      <c r="J94" s="20">
        <v>0</v>
      </c>
      <c r="K94" s="20">
        <f t="shared" si="18"/>
        <v>0</v>
      </c>
      <c r="L94" s="20">
        <f t="shared" si="19"/>
        <v>1</v>
      </c>
      <c r="M94" s="20">
        <f t="shared" si="19"/>
        <v>0</v>
      </c>
      <c r="N94" s="20">
        <f t="shared" si="20"/>
        <v>0</v>
      </c>
      <c r="O94" s="20">
        <v>0</v>
      </c>
      <c r="P94" s="20">
        <f t="shared" si="21"/>
        <v>0</v>
      </c>
      <c r="Q94" s="20"/>
      <c r="R94" s="20">
        <v>0</v>
      </c>
      <c r="S94" s="20">
        <v>0</v>
      </c>
      <c r="T94" s="20">
        <v>3</v>
      </c>
      <c r="U94" s="20" t="s">
        <v>154</v>
      </c>
      <c r="V94" s="20" t="s">
        <v>336</v>
      </c>
      <c r="W94" s="20" t="str">
        <f t="shared" si="27"/>
        <v>m511108</v>
      </c>
      <c r="X94" s="20">
        <f t="shared" si="22"/>
        <v>1</v>
      </c>
      <c r="Y94" s="20">
        <v>0</v>
      </c>
      <c r="Z94" s="20">
        <f t="shared" si="26"/>
        <v>0</v>
      </c>
      <c r="AA94" s="20">
        <f t="shared" si="26"/>
        <v>0</v>
      </c>
      <c r="AB94" s="20">
        <v>0</v>
      </c>
      <c r="AC94" s="20">
        <f t="shared" si="23"/>
        <v>0</v>
      </c>
      <c r="AD94" s="20">
        <f t="shared" si="23"/>
        <v>0</v>
      </c>
      <c r="AE94" s="20">
        <v>0</v>
      </c>
      <c r="AF94" s="20">
        <f t="shared" si="24"/>
        <v>0</v>
      </c>
      <c r="AG94" s="20"/>
      <c r="AH94" s="20">
        <v>0</v>
      </c>
      <c r="AI94" s="20">
        <v>0</v>
      </c>
      <c r="AJ94" s="21"/>
      <c r="AK94" s="21" t="s">
        <v>301</v>
      </c>
      <c r="AL94" s="21"/>
      <c r="AM94" s="105" t="s">
        <v>337</v>
      </c>
      <c r="AN94" s="23" t="s">
        <v>338</v>
      </c>
    </row>
    <row r="95" spans="1:41">
      <c r="A95" s="94"/>
      <c r="B95" s="98" t="s">
        <v>339</v>
      </c>
      <c r="C95" s="98" t="s">
        <v>340</v>
      </c>
      <c r="D95" s="98"/>
      <c r="E95" s="20" t="str">
        <f t="shared" si="25"/>
        <v>a5112</v>
      </c>
      <c r="F95" s="20">
        <f t="shared" si="15"/>
        <v>1</v>
      </c>
      <c r="G95" s="20">
        <f t="shared" si="16"/>
        <v>1</v>
      </c>
      <c r="H95" s="20">
        <v>0</v>
      </c>
      <c r="I95" s="20">
        <f t="shared" si="17"/>
        <v>0</v>
      </c>
      <c r="J95" s="20">
        <v>1</v>
      </c>
      <c r="K95" s="20">
        <f t="shared" si="18"/>
        <v>1</v>
      </c>
      <c r="L95" s="20">
        <f t="shared" si="19"/>
        <v>1</v>
      </c>
      <c r="M95" s="20">
        <f t="shared" si="19"/>
        <v>0</v>
      </c>
      <c r="N95" s="20">
        <f t="shared" si="20"/>
        <v>1</v>
      </c>
      <c r="O95" s="20">
        <v>1</v>
      </c>
      <c r="P95" s="20">
        <f t="shared" si="21"/>
        <v>1</v>
      </c>
      <c r="Q95" s="20">
        <v>1</v>
      </c>
      <c r="R95" s="20">
        <v>1</v>
      </c>
      <c r="S95" s="20">
        <v>-1</v>
      </c>
      <c r="T95" s="20">
        <v>1</v>
      </c>
      <c r="U95" s="20" t="s">
        <v>154</v>
      </c>
      <c r="V95" s="20" t="s">
        <v>341</v>
      </c>
      <c r="W95" s="20" t="str">
        <f t="shared" si="27"/>
        <v>m5112</v>
      </c>
      <c r="X95" s="20">
        <f t="shared" si="22"/>
        <v>1</v>
      </c>
      <c r="Y95" s="20">
        <v>0</v>
      </c>
      <c r="Z95" s="20">
        <f t="shared" si="26"/>
        <v>0</v>
      </c>
      <c r="AA95" s="20">
        <f t="shared" si="26"/>
        <v>0</v>
      </c>
      <c r="AB95" s="20">
        <v>1</v>
      </c>
      <c r="AC95" s="20">
        <f t="shared" si="23"/>
        <v>1</v>
      </c>
      <c r="AD95" s="20">
        <f t="shared" si="23"/>
        <v>1</v>
      </c>
      <c r="AE95" s="20">
        <v>1</v>
      </c>
      <c r="AF95" s="20">
        <f t="shared" si="24"/>
        <v>1</v>
      </c>
      <c r="AG95" s="20">
        <v>1</v>
      </c>
      <c r="AH95" s="20">
        <v>1</v>
      </c>
      <c r="AI95" s="20">
        <v>0</v>
      </c>
      <c r="AJ95" s="21"/>
      <c r="AK95" s="21"/>
      <c r="AL95" s="21"/>
      <c r="AM95" s="22" t="s">
        <v>286</v>
      </c>
      <c r="AN95" s="23" t="s">
        <v>342</v>
      </c>
    </row>
    <row r="96" spans="1:41" ht="63.75">
      <c r="A96" s="94"/>
      <c r="B96" s="106" t="s">
        <v>343</v>
      </c>
      <c r="C96" s="106" t="s">
        <v>344</v>
      </c>
      <c r="D96" s="107"/>
      <c r="E96" s="77" t="str">
        <f t="shared" si="25"/>
        <v>a511201</v>
      </c>
      <c r="F96" s="77">
        <f t="shared" si="15"/>
        <v>1</v>
      </c>
      <c r="G96" s="77">
        <f t="shared" si="16"/>
        <v>1</v>
      </c>
      <c r="H96" s="77">
        <v>0</v>
      </c>
      <c r="I96" s="77">
        <f t="shared" si="17"/>
        <v>0</v>
      </c>
      <c r="J96" s="20">
        <v>0</v>
      </c>
      <c r="K96" s="20">
        <f t="shared" si="18"/>
        <v>0</v>
      </c>
      <c r="L96" s="20">
        <f t="shared" si="19"/>
        <v>1</v>
      </c>
      <c r="M96" s="20">
        <f t="shared" si="19"/>
        <v>0</v>
      </c>
      <c r="N96" s="20">
        <f t="shared" si="20"/>
        <v>0</v>
      </c>
      <c r="O96" s="108">
        <v>0</v>
      </c>
      <c r="P96" s="108">
        <v>1</v>
      </c>
      <c r="Q96" s="108">
        <v>1</v>
      </c>
      <c r="R96" s="77">
        <v>0</v>
      </c>
      <c r="S96" s="77">
        <v>0</v>
      </c>
      <c r="T96" s="77">
        <v>4</v>
      </c>
      <c r="U96" s="20" t="s">
        <v>154</v>
      </c>
      <c r="V96" s="77" t="s">
        <v>345</v>
      </c>
      <c r="W96" s="20" t="str">
        <f t="shared" si="27"/>
        <v>m511201</v>
      </c>
      <c r="X96" s="20">
        <f t="shared" si="22"/>
        <v>1</v>
      </c>
      <c r="Y96" s="20">
        <v>0</v>
      </c>
      <c r="Z96" s="20">
        <f t="shared" si="26"/>
        <v>0</v>
      </c>
      <c r="AA96" s="20">
        <f t="shared" si="26"/>
        <v>0</v>
      </c>
      <c r="AB96" s="20">
        <v>0</v>
      </c>
      <c r="AC96" s="20">
        <f t="shared" si="23"/>
        <v>0</v>
      </c>
      <c r="AD96" s="20">
        <f t="shared" si="23"/>
        <v>0</v>
      </c>
      <c r="AE96" s="108">
        <v>0</v>
      </c>
      <c r="AF96" s="108">
        <v>1</v>
      </c>
      <c r="AG96" s="108">
        <v>1</v>
      </c>
      <c r="AH96" s="20">
        <v>0</v>
      </c>
      <c r="AI96" s="77">
        <v>0</v>
      </c>
      <c r="AJ96" s="110"/>
      <c r="AK96" s="110" t="s">
        <v>301</v>
      </c>
      <c r="AL96" s="100" t="s">
        <v>346</v>
      </c>
      <c r="AM96" s="101" t="s">
        <v>347</v>
      </c>
      <c r="AN96" s="23" t="s">
        <v>348</v>
      </c>
      <c r="AO96" t="s">
        <v>349</v>
      </c>
    </row>
    <row r="97" spans="1:41" ht="63.75">
      <c r="A97" s="94"/>
      <c r="B97" s="106" t="s">
        <v>350</v>
      </c>
      <c r="C97" s="106" t="s">
        <v>351</v>
      </c>
      <c r="D97" s="107"/>
      <c r="E97" s="77" t="str">
        <f t="shared" si="25"/>
        <v>a511202</v>
      </c>
      <c r="F97" s="77">
        <f t="shared" si="15"/>
        <v>1</v>
      </c>
      <c r="G97" s="77">
        <f t="shared" si="16"/>
        <v>1</v>
      </c>
      <c r="H97" s="77">
        <v>0</v>
      </c>
      <c r="I97" s="77">
        <f t="shared" si="17"/>
        <v>0</v>
      </c>
      <c r="J97" s="20">
        <v>0</v>
      </c>
      <c r="K97" s="20">
        <f t="shared" si="18"/>
        <v>0</v>
      </c>
      <c r="L97" s="20">
        <f t="shared" si="19"/>
        <v>1</v>
      </c>
      <c r="M97" s="20">
        <f t="shared" si="19"/>
        <v>0</v>
      </c>
      <c r="N97" s="20">
        <f t="shared" si="20"/>
        <v>0</v>
      </c>
      <c r="O97" s="112">
        <v>0</v>
      </c>
      <c r="P97" s="112">
        <f t="shared" si="21"/>
        <v>0</v>
      </c>
      <c r="Q97" s="112"/>
      <c r="R97" s="77">
        <v>0</v>
      </c>
      <c r="S97" s="77">
        <v>0</v>
      </c>
      <c r="T97" s="77">
        <v>4</v>
      </c>
      <c r="U97" s="20" t="s">
        <v>154</v>
      </c>
      <c r="V97" s="77" t="s">
        <v>352</v>
      </c>
      <c r="W97" s="20" t="str">
        <f t="shared" si="27"/>
        <v>m511202</v>
      </c>
      <c r="X97" s="20">
        <f t="shared" si="22"/>
        <v>1</v>
      </c>
      <c r="Y97" s="20">
        <v>0</v>
      </c>
      <c r="Z97" s="20">
        <f t="shared" si="26"/>
        <v>0</v>
      </c>
      <c r="AA97" s="20">
        <f t="shared" si="26"/>
        <v>0</v>
      </c>
      <c r="AB97" s="20">
        <v>0</v>
      </c>
      <c r="AC97" s="20">
        <f t="shared" si="23"/>
        <v>0</v>
      </c>
      <c r="AD97" s="20">
        <f t="shared" si="23"/>
        <v>0</v>
      </c>
      <c r="AE97" s="112">
        <v>0</v>
      </c>
      <c r="AF97" s="112">
        <f t="shared" si="24"/>
        <v>0</v>
      </c>
      <c r="AG97" s="112"/>
      <c r="AH97" s="20">
        <v>0</v>
      </c>
      <c r="AI97" s="77">
        <v>0</v>
      </c>
      <c r="AJ97" s="110"/>
      <c r="AK97" s="110" t="s">
        <v>301</v>
      </c>
      <c r="AL97" s="113" t="s">
        <v>346</v>
      </c>
      <c r="AM97" s="101" t="s">
        <v>353</v>
      </c>
      <c r="AN97" s="23" t="s">
        <v>348</v>
      </c>
      <c r="AO97" t="s">
        <v>349</v>
      </c>
    </row>
    <row r="98" spans="1:41" ht="63.75">
      <c r="A98" s="94"/>
      <c r="B98" s="106" t="s">
        <v>354</v>
      </c>
      <c r="C98" s="106" t="s">
        <v>355</v>
      </c>
      <c r="D98" s="98"/>
      <c r="E98" s="77" t="str">
        <f t="shared" si="25"/>
        <v>a511203</v>
      </c>
      <c r="F98" s="77">
        <f t="shared" si="15"/>
        <v>1</v>
      </c>
      <c r="G98" s="77">
        <f t="shared" si="16"/>
        <v>1</v>
      </c>
      <c r="H98" s="77">
        <v>0</v>
      </c>
      <c r="I98" s="77">
        <f t="shared" si="17"/>
        <v>0</v>
      </c>
      <c r="J98" s="20">
        <v>0</v>
      </c>
      <c r="K98" s="20">
        <f t="shared" si="18"/>
        <v>0</v>
      </c>
      <c r="L98" s="20">
        <f t="shared" si="19"/>
        <v>1</v>
      </c>
      <c r="M98" s="20">
        <f t="shared" si="19"/>
        <v>0</v>
      </c>
      <c r="N98" s="20">
        <f t="shared" si="20"/>
        <v>0</v>
      </c>
      <c r="O98" s="108">
        <v>0</v>
      </c>
      <c r="P98" s="108">
        <v>1</v>
      </c>
      <c r="Q98" s="108">
        <v>1</v>
      </c>
      <c r="R98" s="77">
        <v>0</v>
      </c>
      <c r="S98" s="77">
        <v>0</v>
      </c>
      <c r="T98" s="77">
        <v>2</v>
      </c>
      <c r="U98" s="20" t="s">
        <v>154</v>
      </c>
      <c r="V98" s="77" t="s">
        <v>356</v>
      </c>
      <c r="W98" s="20" t="str">
        <f t="shared" si="27"/>
        <v>m511203</v>
      </c>
      <c r="X98" s="20">
        <f t="shared" si="22"/>
        <v>1</v>
      </c>
      <c r="Y98" s="20">
        <v>0</v>
      </c>
      <c r="Z98" s="20">
        <f t="shared" si="26"/>
        <v>0</v>
      </c>
      <c r="AA98" s="20">
        <f t="shared" si="26"/>
        <v>0</v>
      </c>
      <c r="AB98" s="20">
        <v>0</v>
      </c>
      <c r="AC98" s="20">
        <f t="shared" si="23"/>
        <v>0</v>
      </c>
      <c r="AD98" s="20">
        <f t="shared" si="23"/>
        <v>0</v>
      </c>
      <c r="AE98" s="108">
        <v>0</v>
      </c>
      <c r="AF98" s="108">
        <v>1</v>
      </c>
      <c r="AG98" s="108">
        <v>1</v>
      </c>
      <c r="AH98" s="20">
        <v>0</v>
      </c>
      <c r="AI98" s="77">
        <v>0</v>
      </c>
      <c r="AJ98" s="110"/>
      <c r="AK98" s="110" t="s">
        <v>301</v>
      </c>
      <c r="AL98" s="100" t="s">
        <v>357</v>
      </c>
      <c r="AM98" s="114" t="s">
        <v>353</v>
      </c>
      <c r="AN98" s="23" t="s">
        <v>348</v>
      </c>
      <c r="AO98" t="s">
        <v>349</v>
      </c>
    </row>
    <row r="99" spans="1:41">
      <c r="A99" s="94"/>
      <c r="B99" s="106" t="s">
        <v>358</v>
      </c>
      <c r="C99" s="106" t="s">
        <v>359</v>
      </c>
      <c r="D99" s="98"/>
      <c r="E99" s="20" t="str">
        <f t="shared" si="25"/>
        <v>a511204</v>
      </c>
      <c r="F99" s="20">
        <f t="shared" si="15"/>
        <v>1</v>
      </c>
      <c r="G99" s="20">
        <f t="shared" si="16"/>
        <v>1</v>
      </c>
      <c r="H99" s="20">
        <v>0</v>
      </c>
      <c r="I99" s="20">
        <f t="shared" si="17"/>
        <v>0</v>
      </c>
      <c r="J99" s="20">
        <v>0</v>
      </c>
      <c r="K99" s="20">
        <f t="shared" si="18"/>
        <v>0</v>
      </c>
      <c r="L99" s="20">
        <f t="shared" si="19"/>
        <v>1</v>
      </c>
      <c r="M99" s="20">
        <f t="shared" si="19"/>
        <v>0</v>
      </c>
      <c r="N99" s="20">
        <f t="shared" si="20"/>
        <v>0</v>
      </c>
      <c r="O99" s="115">
        <v>0</v>
      </c>
      <c r="P99" s="115">
        <f t="shared" si="21"/>
        <v>0</v>
      </c>
      <c r="Q99" s="115"/>
      <c r="R99" s="20">
        <v>0</v>
      </c>
      <c r="S99" s="20">
        <v>0</v>
      </c>
      <c r="T99" s="20">
        <v>4</v>
      </c>
      <c r="U99" s="20" t="s">
        <v>154</v>
      </c>
      <c r="V99" s="20" t="s">
        <v>360</v>
      </c>
      <c r="W99" s="20" t="str">
        <f t="shared" si="27"/>
        <v>m511204</v>
      </c>
      <c r="X99" s="20">
        <f t="shared" si="22"/>
        <v>1</v>
      </c>
      <c r="Y99" s="20">
        <v>0</v>
      </c>
      <c r="Z99" s="20">
        <f t="shared" si="26"/>
        <v>0</v>
      </c>
      <c r="AA99" s="20">
        <f t="shared" si="26"/>
        <v>0</v>
      </c>
      <c r="AB99" s="20">
        <v>0</v>
      </c>
      <c r="AC99" s="20">
        <f t="shared" si="23"/>
        <v>0</v>
      </c>
      <c r="AD99" s="20">
        <f t="shared" si="23"/>
        <v>0</v>
      </c>
      <c r="AE99" s="115">
        <v>0</v>
      </c>
      <c r="AF99" s="115">
        <f t="shared" si="24"/>
        <v>0</v>
      </c>
      <c r="AG99" s="115"/>
      <c r="AH99" s="20">
        <v>0</v>
      </c>
      <c r="AI99" s="20">
        <v>0</v>
      </c>
      <c r="AJ99" s="21"/>
      <c r="AK99" s="21" t="s">
        <v>319</v>
      </c>
      <c r="AL99" s="21"/>
      <c r="AM99" s="22" t="s">
        <v>349</v>
      </c>
      <c r="AN99" s="23" t="s">
        <v>361</v>
      </c>
    </row>
    <row r="100" spans="1:41" ht="63.75">
      <c r="A100" s="94"/>
      <c r="B100" s="106" t="s">
        <v>362</v>
      </c>
      <c r="C100" s="106" t="s">
        <v>363</v>
      </c>
      <c r="D100" s="98"/>
      <c r="E100" s="77" t="str">
        <f t="shared" si="25"/>
        <v>a511205</v>
      </c>
      <c r="F100" s="77">
        <f t="shared" si="15"/>
        <v>1</v>
      </c>
      <c r="G100" s="77">
        <f t="shared" si="16"/>
        <v>1</v>
      </c>
      <c r="H100" s="77">
        <v>0</v>
      </c>
      <c r="I100" s="77">
        <f t="shared" si="17"/>
        <v>0</v>
      </c>
      <c r="J100" s="20">
        <v>0</v>
      </c>
      <c r="K100" s="20">
        <f t="shared" si="18"/>
        <v>0</v>
      </c>
      <c r="L100" s="20">
        <f t="shared" si="19"/>
        <v>1</v>
      </c>
      <c r="M100" s="20">
        <f t="shared" si="19"/>
        <v>0</v>
      </c>
      <c r="N100" s="20">
        <f t="shared" si="20"/>
        <v>0</v>
      </c>
      <c r="O100" s="112">
        <v>0</v>
      </c>
      <c r="P100" s="112">
        <f t="shared" si="21"/>
        <v>0</v>
      </c>
      <c r="Q100" s="112"/>
      <c r="R100" s="77">
        <v>0</v>
      </c>
      <c r="S100" s="77">
        <v>0</v>
      </c>
      <c r="T100" s="77">
        <v>4</v>
      </c>
      <c r="U100" s="20" t="s">
        <v>154</v>
      </c>
      <c r="V100" s="77" t="s">
        <v>364</v>
      </c>
      <c r="W100" s="20" t="str">
        <f t="shared" si="27"/>
        <v>m511205</v>
      </c>
      <c r="X100" s="20">
        <f t="shared" si="22"/>
        <v>1</v>
      </c>
      <c r="Y100" s="20">
        <v>0</v>
      </c>
      <c r="Z100" s="20">
        <f t="shared" si="26"/>
        <v>0</v>
      </c>
      <c r="AA100" s="20">
        <f t="shared" si="26"/>
        <v>0</v>
      </c>
      <c r="AB100" s="20">
        <v>0</v>
      </c>
      <c r="AC100" s="20">
        <f t="shared" si="23"/>
        <v>0</v>
      </c>
      <c r="AD100" s="20">
        <f t="shared" si="23"/>
        <v>0</v>
      </c>
      <c r="AE100" s="112">
        <v>0</v>
      </c>
      <c r="AF100" s="112">
        <f t="shared" si="24"/>
        <v>0</v>
      </c>
      <c r="AG100" s="112"/>
      <c r="AH100" s="20">
        <v>0</v>
      </c>
      <c r="AI100" s="77">
        <v>0</v>
      </c>
      <c r="AJ100" s="110"/>
      <c r="AK100" s="110" t="s">
        <v>301</v>
      </c>
      <c r="AL100" s="100" t="s">
        <v>365</v>
      </c>
      <c r="AM100" s="114" t="s">
        <v>366</v>
      </c>
      <c r="AN100" s="23" t="s">
        <v>348</v>
      </c>
    </row>
    <row r="101" spans="1:41" ht="63.75">
      <c r="A101" s="94"/>
      <c r="B101" s="106" t="s">
        <v>367</v>
      </c>
      <c r="C101" s="106" t="s">
        <v>368</v>
      </c>
      <c r="D101" s="98"/>
      <c r="E101" s="77" t="str">
        <f t="shared" si="25"/>
        <v>a511206</v>
      </c>
      <c r="F101" s="77">
        <f t="shared" si="15"/>
        <v>1</v>
      </c>
      <c r="G101" s="77">
        <f t="shared" si="16"/>
        <v>1</v>
      </c>
      <c r="H101" s="77">
        <v>0</v>
      </c>
      <c r="I101" s="77">
        <f t="shared" si="17"/>
        <v>0</v>
      </c>
      <c r="J101" s="20">
        <v>0</v>
      </c>
      <c r="K101" s="20">
        <f t="shared" si="18"/>
        <v>0</v>
      </c>
      <c r="L101" s="20">
        <f t="shared" si="19"/>
        <v>1</v>
      </c>
      <c r="M101" s="20">
        <f t="shared" si="19"/>
        <v>0</v>
      </c>
      <c r="N101" s="20">
        <f t="shared" si="20"/>
        <v>0</v>
      </c>
      <c r="O101" s="108">
        <v>0</v>
      </c>
      <c r="P101" s="108">
        <v>1</v>
      </c>
      <c r="Q101" s="108"/>
      <c r="R101" s="77">
        <v>0</v>
      </c>
      <c r="S101" s="77">
        <v>0</v>
      </c>
      <c r="T101" s="77">
        <v>3</v>
      </c>
      <c r="U101" s="20" t="s">
        <v>154</v>
      </c>
      <c r="V101" s="77" t="s">
        <v>369</v>
      </c>
      <c r="W101" s="20" t="str">
        <f t="shared" si="27"/>
        <v>m511206</v>
      </c>
      <c r="X101" s="20">
        <f t="shared" si="22"/>
        <v>1</v>
      </c>
      <c r="Y101" s="20">
        <v>0</v>
      </c>
      <c r="Z101" s="20">
        <f t="shared" si="26"/>
        <v>0</v>
      </c>
      <c r="AA101" s="20">
        <f t="shared" si="26"/>
        <v>0</v>
      </c>
      <c r="AB101" s="20">
        <v>0</v>
      </c>
      <c r="AC101" s="20">
        <f t="shared" si="23"/>
        <v>0</v>
      </c>
      <c r="AD101" s="20">
        <f t="shared" si="23"/>
        <v>0</v>
      </c>
      <c r="AE101" s="108">
        <v>0</v>
      </c>
      <c r="AF101" s="108">
        <v>1</v>
      </c>
      <c r="AG101" s="108"/>
      <c r="AH101" s="20">
        <v>0</v>
      </c>
      <c r="AI101" s="77">
        <v>0</v>
      </c>
      <c r="AJ101" s="110"/>
      <c r="AK101" s="110" t="s">
        <v>301</v>
      </c>
      <c r="AL101" s="113" t="s">
        <v>370</v>
      </c>
      <c r="AM101" s="114" t="s">
        <v>371</v>
      </c>
      <c r="AN101" s="23"/>
    </row>
    <row r="102" spans="1:41">
      <c r="A102" s="94"/>
      <c r="B102" s="99" t="s">
        <v>372</v>
      </c>
      <c r="C102" s="99" t="s">
        <v>373</v>
      </c>
      <c r="D102" s="98"/>
      <c r="E102" s="20" t="str">
        <f t="shared" si="25"/>
        <v>a511207</v>
      </c>
      <c r="F102" s="20">
        <f t="shared" si="15"/>
        <v>1</v>
      </c>
      <c r="G102" s="20">
        <f t="shared" si="16"/>
        <v>1</v>
      </c>
      <c r="H102" s="20">
        <v>0</v>
      </c>
      <c r="I102" s="20">
        <f t="shared" si="17"/>
        <v>0</v>
      </c>
      <c r="J102" s="20">
        <v>0</v>
      </c>
      <c r="K102" s="20">
        <f t="shared" si="18"/>
        <v>0</v>
      </c>
      <c r="L102" s="20">
        <f t="shared" si="19"/>
        <v>1</v>
      </c>
      <c r="M102" s="20">
        <f t="shared" si="19"/>
        <v>0</v>
      </c>
      <c r="N102" s="20">
        <f t="shared" si="20"/>
        <v>0</v>
      </c>
      <c r="O102" s="20">
        <v>0</v>
      </c>
      <c r="P102" s="20">
        <f t="shared" si="21"/>
        <v>0</v>
      </c>
      <c r="Q102" s="20"/>
      <c r="R102" s="20">
        <v>0</v>
      </c>
      <c r="S102" s="20">
        <v>0</v>
      </c>
      <c r="T102" s="20">
        <v>4</v>
      </c>
      <c r="U102" s="20" t="s">
        <v>154</v>
      </c>
      <c r="V102" s="20" t="s">
        <v>374</v>
      </c>
      <c r="W102" s="20" t="str">
        <f t="shared" si="27"/>
        <v>m511207</v>
      </c>
      <c r="X102" s="20">
        <f t="shared" si="22"/>
        <v>1</v>
      </c>
      <c r="Y102" s="20">
        <v>0</v>
      </c>
      <c r="Z102" s="20">
        <f t="shared" si="26"/>
        <v>0</v>
      </c>
      <c r="AA102" s="20">
        <f t="shared" si="26"/>
        <v>0</v>
      </c>
      <c r="AB102" s="20">
        <v>0</v>
      </c>
      <c r="AC102" s="20">
        <f t="shared" si="23"/>
        <v>0</v>
      </c>
      <c r="AD102" s="20">
        <f t="shared" si="23"/>
        <v>0</v>
      </c>
      <c r="AE102" s="20">
        <v>0</v>
      </c>
      <c r="AF102" s="20">
        <f t="shared" si="24"/>
        <v>0</v>
      </c>
      <c r="AG102" s="20"/>
      <c r="AH102" s="20">
        <v>0</v>
      </c>
      <c r="AI102" s="20">
        <v>0</v>
      </c>
      <c r="AJ102" s="21"/>
      <c r="AK102" s="21" t="s">
        <v>319</v>
      </c>
      <c r="AL102" s="21"/>
      <c r="AM102" s="22" t="s">
        <v>375</v>
      </c>
      <c r="AN102" s="23" t="s">
        <v>361</v>
      </c>
    </row>
    <row r="103" spans="1:41" ht="51">
      <c r="A103" s="94"/>
      <c r="B103" s="99" t="s">
        <v>376</v>
      </c>
      <c r="C103" s="99" t="s">
        <v>377</v>
      </c>
      <c r="D103" s="98"/>
      <c r="E103" s="20" t="str">
        <f t="shared" si="25"/>
        <v>a511208</v>
      </c>
      <c r="F103" s="20">
        <f t="shared" si="15"/>
        <v>1</v>
      </c>
      <c r="G103" s="20">
        <f t="shared" si="16"/>
        <v>1</v>
      </c>
      <c r="H103" s="20">
        <v>0</v>
      </c>
      <c r="I103" s="20">
        <f t="shared" si="17"/>
        <v>0</v>
      </c>
      <c r="J103" s="20">
        <v>0</v>
      </c>
      <c r="K103" s="20">
        <f t="shared" si="18"/>
        <v>0</v>
      </c>
      <c r="L103" s="20">
        <f t="shared" si="19"/>
        <v>1</v>
      </c>
      <c r="M103" s="20">
        <f t="shared" si="19"/>
        <v>0</v>
      </c>
      <c r="N103" s="20">
        <f t="shared" si="20"/>
        <v>0</v>
      </c>
      <c r="O103" s="20">
        <v>0</v>
      </c>
      <c r="P103" s="20">
        <f t="shared" si="21"/>
        <v>0</v>
      </c>
      <c r="Q103" s="20"/>
      <c r="R103" s="20">
        <v>0</v>
      </c>
      <c r="S103" s="20">
        <v>0</v>
      </c>
      <c r="T103" s="20">
        <v>4</v>
      </c>
      <c r="U103" s="20" t="s">
        <v>154</v>
      </c>
      <c r="V103" s="20" t="s">
        <v>378</v>
      </c>
      <c r="W103" s="20" t="str">
        <f t="shared" si="27"/>
        <v>m511208</v>
      </c>
      <c r="X103" s="20">
        <f t="shared" si="22"/>
        <v>1</v>
      </c>
      <c r="Y103" s="20">
        <v>0</v>
      </c>
      <c r="Z103" s="20">
        <f t="shared" si="26"/>
        <v>0</v>
      </c>
      <c r="AA103" s="20">
        <f t="shared" si="26"/>
        <v>0</v>
      </c>
      <c r="AB103" s="20">
        <v>0</v>
      </c>
      <c r="AC103" s="20">
        <f t="shared" si="23"/>
        <v>0</v>
      </c>
      <c r="AD103" s="20">
        <f t="shared" si="23"/>
        <v>0</v>
      </c>
      <c r="AE103" s="20">
        <v>0</v>
      </c>
      <c r="AF103" s="20">
        <f t="shared" si="24"/>
        <v>0</v>
      </c>
      <c r="AG103" s="20"/>
      <c r="AH103" s="20">
        <v>0</v>
      </c>
      <c r="AI103" s="20">
        <v>0</v>
      </c>
      <c r="AJ103" s="21"/>
      <c r="AK103" s="21" t="s">
        <v>301</v>
      </c>
      <c r="AL103" s="21"/>
      <c r="AM103" s="22"/>
      <c r="AN103" s="23" t="s">
        <v>379</v>
      </c>
    </row>
    <row r="104" spans="1:41" ht="51">
      <c r="A104" s="94"/>
      <c r="B104" s="99" t="s">
        <v>380</v>
      </c>
      <c r="C104" s="99" t="s">
        <v>381</v>
      </c>
      <c r="D104" s="98"/>
      <c r="E104" s="20" t="str">
        <f t="shared" si="25"/>
        <v>a511209</v>
      </c>
      <c r="F104" s="20">
        <f t="shared" si="15"/>
        <v>1</v>
      </c>
      <c r="G104" s="20">
        <f t="shared" si="16"/>
        <v>1</v>
      </c>
      <c r="H104" s="20">
        <v>0</v>
      </c>
      <c r="I104" s="20">
        <f t="shared" si="17"/>
        <v>0</v>
      </c>
      <c r="J104" s="20">
        <v>0</v>
      </c>
      <c r="K104" s="20">
        <f t="shared" si="18"/>
        <v>0</v>
      </c>
      <c r="L104" s="20">
        <f t="shared" si="19"/>
        <v>1</v>
      </c>
      <c r="M104" s="20">
        <f t="shared" si="19"/>
        <v>0</v>
      </c>
      <c r="N104" s="20">
        <f t="shared" si="20"/>
        <v>0</v>
      </c>
      <c r="O104" s="111">
        <v>0</v>
      </c>
      <c r="P104" s="111">
        <v>1</v>
      </c>
      <c r="Q104" s="111"/>
      <c r="R104" s="20">
        <v>0</v>
      </c>
      <c r="S104" s="20">
        <v>0</v>
      </c>
      <c r="T104" s="20">
        <v>3</v>
      </c>
      <c r="U104" s="20" t="s">
        <v>154</v>
      </c>
      <c r="V104" s="20" t="s">
        <v>382</v>
      </c>
      <c r="W104" s="20" t="str">
        <f t="shared" si="27"/>
        <v>m511209</v>
      </c>
      <c r="X104" s="20">
        <f t="shared" si="22"/>
        <v>1</v>
      </c>
      <c r="Y104" s="20">
        <v>0</v>
      </c>
      <c r="Z104" s="20">
        <f t="shared" si="26"/>
        <v>0</v>
      </c>
      <c r="AA104" s="20">
        <f t="shared" si="26"/>
        <v>0</v>
      </c>
      <c r="AB104" s="20">
        <v>0</v>
      </c>
      <c r="AC104" s="20">
        <f t="shared" si="23"/>
        <v>0</v>
      </c>
      <c r="AD104" s="20">
        <f t="shared" si="23"/>
        <v>0</v>
      </c>
      <c r="AE104" s="111">
        <v>0</v>
      </c>
      <c r="AF104" s="111">
        <v>1</v>
      </c>
      <c r="AG104" s="111"/>
      <c r="AH104" s="20">
        <v>0</v>
      </c>
      <c r="AI104" s="20">
        <v>0</v>
      </c>
      <c r="AJ104" s="21"/>
      <c r="AK104" s="21" t="s">
        <v>301</v>
      </c>
      <c r="AL104" s="21"/>
      <c r="AM104" s="22"/>
      <c r="AN104" s="23" t="s">
        <v>383</v>
      </c>
    </row>
    <row r="105" spans="1:41">
      <c r="A105" s="94"/>
      <c r="B105" s="99" t="s">
        <v>384</v>
      </c>
      <c r="C105" s="99" t="s">
        <v>385</v>
      </c>
      <c r="D105" s="98"/>
      <c r="E105" s="20" t="str">
        <f t="shared" si="25"/>
        <v>a511210</v>
      </c>
      <c r="F105" s="20">
        <f t="shared" si="15"/>
        <v>1</v>
      </c>
      <c r="G105" s="20">
        <f t="shared" si="16"/>
        <v>1</v>
      </c>
      <c r="H105" s="20">
        <v>0</v>
      </c>
      <c r="I105" s="20">
        <f t="shared" si="17"/>
        <v>0</v>
      </c>
      <c r="J105" s="20">
        <v>0</v>
      </c>
      <c r="K105" s="20">
        <f t="shared" si="18"/>
        <v>0</v>
      </c>
      <c r="L105" s="20">
        <f t="shared" si="19"/>
        <v>1</v>
      </c>
      <c r="M105" s="20">
        <f t="shared" si="19"/>
        <v>0</v>
      </c>
      <c r="N105" s="20">
        <f t="shared" si="20"/>
        <v>0</v>
      </c>
      <c r="O105" s="111">
        <v>0</v>
      </c>
      <c r="P105" s="111">
        <v>1</v>
      </c>
      <c r="Q105" s="111">
        <v>1</v>
      </c>
      <c r="R105" s="20">
        <v>0</v>
      </c>
      <c r="S105" s="20">
        <v>0</v>
      </c>
      <c r="T105" s="20">
        <v>3</v>
      </c>
      <c r="U105" s="20" t="s">
        <v>154</v>
      </c>
      <c r="V105" s="20" t="s">
        <v>386</v>
      </c>
      <c r="W105" s="20" t="str">
        <f t="shared" si="27"/>
        <v>m511210</v>
      </c>
      <c r="X105" s="20">
        <f t="shared" si="22"/>
        <v>1</v>
      </c>
      <c r="Y105" s="20">
        <v>0</v>
      </c>
      <c r="Z105" s="20">
        <f t="shared" si="26"/>
        <v>0</v>
      </c>
      <c r="AA105" s="20">
        <f t="shared" si="26"/>
        <v>0</v>
      </c>
      <c r="AB105" s="20">
        <v>0</v>
      </c>
      <c r="AC105" s="20">
        <f t="shared" si="23"/>
        <v>0</v>
      </c>
      <c r="AD105" s="20">
        <f t="shared" si="23"/>
        <v>0</v>
      </c>
      <c r="AE105" s="111">
        <v>0</v>
      </c>
      <c r="AF105" s="111">
        <v>1</v>
      </c>
      <c r="AG105" s="111">
        <v>1</v>
      </c>
      <c r="AH105" s="20">
        <v>0</v>
      </c>
      <c r="AI105" s="20">
        <v>0</v>
      </c>
      <c r="AJ105" s="21"/>
      <c r="AK105" s="21" t="s">
        <v>301</v>
      </c>
      <c r="AL105" s="21"/>
      <c r="AM105" s="22"/>
      <c r="AN105" s="23" t="s">
        <v>387</v>
      </c>
    </row>
    <row r="106" spans="1:41" ht="51">
      <c r="A106" s="94"/>
      <c r="B106" s="99" t="s">
        <v>388</v>
      </c>
      <c r="C106" s="99" t="s">
        <v>389</v>
      </c>
      <c r="D106" s="98"/>
      <c r="E106" s="20" t="str">
        <f t="shared" si="25"/>
        <v>a511211</v>
      </c>
      <c r="F106" s="20">
        <f t="shared" si="15"/>
        <v>1</v>
      </c>
      <c r="G106" s="20">
        <f t="shared" si="16"/>
        <v>1</v>
      </c>
      <c r="H106" s="20">
        <v>0</v>
      </c>
      <c r="I106" s="20">
        <f t="shared" si="17"/>
        <v>0</v>
      </c>
      <c r="J106" s="20">
        <v>0</v>
      </c>
      <c r="K106" s="20">
        <f t="shared" si="18"/>
        <v>0</v>
      </c>
      <c r="L106" s="20">
        <f t="shared" si="19"/>
        <v>1</v>
      </c>
      <c r="M106" s="20">
        <f t="shared" si="19"/>
        <v>0</v>
      </c>
      <c r="N106" s="20">
        <f t="shared" si="20"/>
        <v>0</v>
      </c>
      <c r="O106" s="20">
        <v>0</v>
      </c>
      <c r="P106" s="20">
        <f t="shared" si="21"/>
        <v>0</v>
      </c>
      <c r="Q106" s="20"/>
      <c r="R106" s="20">
        <v>0</v>
      </c>
      <c r="S106" s="20">
        <v>0</v>
      </c>
      <c r="T106" s="20">
        <v>4</v>
      </c>
      <c r="U106" s="20" t="s">
        <v>154</v>
      </c>
      <c r="V106" s="20" t="s">
        <v>390</v>
      </c>
      <c r="W106" s="20" t="str">
        <f t="shared" si="27"/>
        <v>m511211</v>
      </c>
      <c r="X106" s="20">
        <f t="shared" si="22"/>
        <v>1</v>
      </c>
      <c r="Y106" s="20">
        <v>0</v>
      </c>
      <c r="Z106" s="20">
        <f t="shared" ref="Z106:AA125" si="28">IF(Y106&lt;&gt;"",Y106,"")</f>
        <v>0</v>
      </c>
      <c r="AA106" s="20">
        <f t="shared" si="28"/>
        <v>0</v>
      </c>
      <c r="AB106" s="20">
        <v>0</v>
      </c>
      <c r="AC106" s="20">
        <f t="shared" si="23"/>
        <v>0</v>
      </c>
      <c r="AD106" s="20">
        <f t="shared" si="23"/>
        <v>0</v>
      </c>
      <c r="AE106" s="20">
        <v>0</v>
      </c>
      <c r="AF106" s="20">
        <f t="shared" si="24"/>
        <v>0</v>
      </c>
      <c r="AG106" s="20"/>
      <c r="AH106" s="20">
        <v>0</v>
      </c>
      <c r="AI106" s="20">
        <v>0</v>
      </c>
      <c r="AJ106" s="21"/>
      <c r="AK106" s="21" t="s">
        <v>301</v>
      </c>
      <c r="AL106" s="21"/>
      <c r="AM106" s="22"/>
      <c r="AN106" s="23" t="s">
        <v>391</v>
      </c>
    </row>
    <row r="107" spans="1:41">
      <c r="A107" s="94"/>
      <c r="B107" s="99" t="s">
        <v>392</v>
      </c>
      <c r="C107" s="99" t="s">
        <v>393</v>
      </c>
      <c r="D107" s="98"/>
      <c r="E107" s="20" t="str">
        <f t="shared" si="25"/>
        <v>a511212</v>
      </c>
      <c r="F107" s="20">
        <f t="shared" si="15"/>
        <v>1</v>
      </c>
      <c r="G107" s="20">
        <f t="shared" si="16"/>
        <v>1</v>
      </c>
      <c r="H107" s="20">
        <v>0</v>
      </c>
      <c r="I107" s="20">
        <f t="shared" si="17"/>
        <v>0</v>
      </c>
      <c r="J107" s="20">
        <v>0</v>
      </c>
      <c r="K107" s="20">
        <f t="shared" si="18"/>
        <v>0</v>
      </c>
      <c r="L107" s="20">
        <f t="shared" si="19"/>
        <v>1</v>
      </c>
      <c r="M107" s="20">
        <f t="shared" si="19"/>
        <v>0</v>
      </c>
      <c r="N107" s="20">
        <f t="shared" si="20"/>
        <v>0</v>
      </c>
      <c r="O107" s="111">
        <v>0</v>
      </c>
      <c r="P107" s="111">
        <v>1</v>
      </c>
      <c r="Q107" s="111"/>
      <c r="R107" s="20">
        <v>0</v>
      </c>
      <c r="S107" s="20">
        <v>0</v>
      </c>
      <c r="T107" s="20">
        <v>4</v>
      </c>
      <c r="U107" s="20" t="s">
        <v>154</v>
      </c>
      <c r="V107" s="20" t="s">
        <v>394</v>
      </c>
      <c r="W107" s="20" t="str">
        <f t="shared" si="27"/>
        <v>m511212</v>
      </c>
      <c r="X107" s="20">
        <f t="shared" si="22"/>
        <v>1</v>
      </c>
      <c r="Y107" s="20">
        <v>0</v>
      </c>
      <c r="Z107" s="20">
        <f t="shared" si="28"/>
        <v>0</v>
      </c>
      <c r="AA107" s="20">
        <f t="shared" si="28"/>
        <v>0</v>
      </c>
      <c r="AB107" s="20">
        <v>0</v>
      </c>
      <c r="AC107" s="20">
        <f t="shared" si="23"/>
        <v>0</v>
      </c>
      <c r="AD107" s="20">
        <f t="shared" si="23"/>
        <v>0</v>
      </c>
      <c r="AE107" s="111">
        <v>0</v>
      </c>
      <c r="AF107" s="111">
        <v>1</v>
      </c>
      <c r="AG107" s="111"/>
      <c r="AH107" s="20">
        <v>0</v>
      </c>
      <c r="AI107" s="20">
        <v>0</v>
      </c>
      <c r="AJ107" s="21"/>
      <c r="AK107" s="21" t="s">
        <v>301</v>
      </c>
      <c r="AL107" s="21"/>
      <c r="AM107" s="22"/>
      <c r="AN107" s="23" t="s">
        <v>395</v>
      </c>
    </row>
    <row r="108" spans="1:41">
      <c r="A108" s="94"/>
      <c r="B108" s="99" t="s">
        <v>396</v>
      </c>
      <c r="C108" s="99" t="s">
        <v>397</v>
      </c>
      <c r="D108" s="98"/>
      <c r="E108" s="20" t="str">
        <f t="shared" si="25"/>
        <v>a511213</v>
      </c>
      <c r="F108" s="20">
        <f t="shared" si="15"/>
        <v>1</v>
      </c>
      <c r="G108" s="20">
        <f t="shared" si="16"/>
        <v>1</v>
      </c>
      <c r="H108" s="20">
        <v>0</v>
      </c>
      <c r="I108" s="20">
        <f t="shared" si="17"/>
        <v>0</v>
      </c>
      <c r="J108" s="20">
        <v>0</v>
      </c>
      <c r="K108" s="20">
        <f t="shared" si="18"/>
        <v>0</v>
      </c>
      <c r="L108" s="20">
        <f t="shared" si="19"/>
        <v>1</v>
      </c>
      <c r="M108" s="20">
        <f t="shared" si="19"/>
        <v>0</v>
      </c>
      <c r="N108" s="20">
        <f t="shared" si="20"/>
        <v>0</v>
      </c>
      <c r="O108" s="20">
        <v>0</v>
      </c>
      <c r="P108" s="20">
        <f t="shared" si="21"/>
        <v>0</v>
      </c>
      <c r="Q108" s="20"/>
      <c r="R108" s="20">
        <v>0</v>
      </c>
      <c r="S108" s="20">
        <v>0</v>
      </c>
      <c r="T108" s="20">
        <v>4</v>
      </c>
      <c r="U108" s="20" t="s">
        <v>154</v>
      </c>
      <c r="V108" s="20" t="s">
        <v>398</v>
      </c>
      <c r="W108" s="20" t="str">
        <f t="shared" si="27"/>
        <v>m511213</v>
      </c>
      <c r="X108" s="20">
        <f t="shared" si="22"/>
        <v>1</v>
      </c>
      <c r="Y108" s="20">
        <v>0</v>
      </c>
      <c r="Z108" s="20">
        <f t="shared" si="28"/>
        <v>0</v>
      </c>
      <c r="AA108" s="20">
        <f t="shared" si="28"/>
        <v>0</v>
      </c>
      <c r="AB108" s="20">
        <v>0</v>
      </c>
      <c r="AC108" s="20">
        <f t="shared" si="23"/>
        <v>0</v>
      </c>
      <c r="AD108" s="20">
        <f t="shared" si="23"/>
        <v>0</v>
      </c>
      <c r="AE108" s="20">
        <v>0</v>
      </c>
      <c r="AF108" s="20">
        <f t="shared" si="24"/>
        <v>0</v>
      </c>
      <c r="AG108" s="20"/>
      <c r="AH108" s="20">
        <v>0</v>
      </c>
      <c r="AI108" s="20">
        <v>0</v>
      </c>
      <c r="AJ108" s="21"/>
      <c r="AK108" s="21" t="s">
        <v>319</v>
      </c>
      <c r="AL108" s="21"/>
      <c r="AM108" s="22" t="s">
        <v>399</v>
      </c>
      <c r="AN108" s="23" t="s">
        <v>361</v>
      </c>
    </row>
    <row r="109" spans="1:41">
      <c r="A109" s="94"/>
      <c r="B109" s="98" t="s">
        <v>400</v>
      </c>
      <c r="C109" s="98" t="s">
        <v>401</v>
      </c>
      <c r="D109" s="98"/>
      <c r="E109" s="20" t="str">
        <f t="shared" si="25"/>
        <v>a5113</v>
      </c>
      <c r="F109" s="20">
        <f t="shared" si="15"/>
        <v>1</v>
      </c>
      <c r="G109" s="20">
        <f t="shared" si="16"/>
        <v>1</v>
      </c>
      <c r="H109" s="20">
        <v>0</v>
      </c>
      <c r="I109" s="20">
        <f t="shared" si="17"/>
        <v>0</v>
      </c>
      <c r="J109" s="20">
        <v>1</v>
      </c>
      <c r="K109" s="20">
        <f t="shared" si="18"/>
        <v>1</v>
      </c>
      <c r="L109" s="20">
        <f t="shared" si="19"/>
        <v>1</v>
      </c>
      <c r="M109" s="20">
        <f t="shared" si="19"/>
        <v>0</v>
      </c>
      <c r="N109" s="20">
        <f t="shared" si="20"/>
        <v>1</v>
      </c>
      <c r="O109" s="20">
        <v>1</v>
      </c>
      <c r="P109" s="20">
        <f t="shared" si="21"/>
        <v>1</v>
      </c>
      <c r="Q109" s="20">
        <v>1</v>
      </c>
      <c r="R109" s="20">
        <v>1</v>
      </c>
      <c r="S109" s="20">
        <v>0</v>
      </c>
      <c r="T109" s="20">
        <v>2</v>
      </c>
      <c r="U109" s="20" t="s">
        <v>154</v>
      </c>
      <c r="V109" s="20" t="s">
        <v>402</v>
      </c>
      <c r="W109" s="20" t="str">
        <f t="shared" si="27"/>
        <v>m5113</v>
      </c>
      <c r="X109" s="20">
        <f t="shared" si="22"/>
        <v>1</v>
      </c>
      <c r="Y109" s="20">
        <v>0</v>
      </c>
      <c r="Z109" s="20">
        <f t="shared" si="28"/>
        <v>0</v>
      </c>
      <c r="AA109" s="20">
        <f t="shared" si="28"/>
        <v>0</v>
      </c>
      <c r="AB109" s="20">
        <v>1</v>
      </c>
      <c r="AC109" s="20">
        <f t="shared" si="23"/>
        <v>1</v>
      </c>
      <c r="AD109" s="20">
        <f t="shared" si="23"/>
        <v>1</v>
      </c>
      <c r="AE109" s="20">
        <v>1</v>
      </c>
      <c r="AF109" s="20">
        <f t="shared" si="24"/>
        <v>1</v>
      </c>
      <c r="AG109" s="20">
        <v>1</v>
      </c>
      <c r="AH109" s="20">
        <v>1</v>
      </c>
      <c r="AI109" s="20">
        <v>0</v>
      </c>
      <c r="AJ109" s="21"/>
      <c r="AK109" s="21"/>
      <c r="AL109" s="21"/>
      <c r="AM109" s="22" t="s">
        <v>286</v>
      </c>
      <c r="AN109" s="23" t="s">
        <v>403</v>
      </c>
    </row>
    <row r="110" spans="1:41" ht="76.5">
      <c r="A110" s="94"/>
      <c r="B110" s="106" t="s">
        <v>404</v>
      </c>
      <c r="C110" s="106" t="s">
        <v>405</v>
      </c>
      <c r="D110" s="107"/>
      <c r="E110" s="77" t="str">
        <f t="shared" si="25"/>
        <v>a511301</v>
      </c>
      <c r="F110" s="77">
        <f t="shared" si="15"/>
        <v>1</v>
      </c>
      <c r="G110" s="77">
        <f t="shared" si="16"/>
        <v>1</v>
      </c>
      <c r="H110" s="77">
        <v>0</v>
      </c>
      <c r="I110" s="77">
        <f t="shared" si="17"/>
        <v>0</v>
      </c>
      <c r="J110" s="20">
        <v>0</v>
      </c>
      <c r="K110" s="20">
        <f t="shared" si="18"/>
        <v>0</v>
      </c>
      <c r="L110" s="20">
        <f t="shared" si="19"/>
        <v>1</v>
      </c>
      <c r="M110" s="20">
        <f t="shared" si="19"/>
        <v>0</v>
      </c>
      <c r="N110" s="20">
        <f t="shared" si="20"/>
        <v>0</v>
      </c>
      <c r="O110" s="108">
        <v>0</v>
      </c>
      <c r="P110" s="108">
        <v>1</v>
      </c>
      <c r="Q110" s="108"/>
      <c r="R110" s="77">
        <v>0</v>
      </c>
      <c r="S110" s="77">
        <v>-1</v>
      </c>
      <c r="T110" s="77">
        <v>3</v>
      </c>
      <c r="U110" s="20" t="s">
        <v>154</v>
      </c>
      <c r="V110" s="77" t="s">
        <v>406</v>
      </c>
      <c r="W110" s="20" t="str">
        <f t="shared" si="27"/>
        <v>m511301</v>
      </c>
      <c r="X110" s="20">
        <f t="shared" si="22"/>
        <v>1</v>
      </c>
      <c r="Y110" s="20">
        <v>0</v>
      </c>
      <c r="Z110" s="20">
        <f t="shared" si="28"/>
        <v>0</v>
      </c>
      <c r="AA110" s="20">
        <f t="shared" si="28"/>
        <v>0</v>
      </c>
      <c r="AB110" s="20">
        <v>0</v>
      </c>
      <c r="AC110" s="20">
        <f t="shared" si="23"/>
        <v>0</v>
      </c>
      <c r="AD110" s="20">
        <f t="shared" si="23"/>
        <v>0</v>
      </c>
      <c r="AE110" s="108">
        <v>0</v>
      </c>
      <c r="AF110" s="108">
        <v>1</v>
      </c>
      <c r="AG110" s="108"/>
      <c r="AH110" s="20">
        <v>0</v>
      </c>
      <c r="AI110" s="77">
        <v>0</v>
      </c>
      <c r="AJ110" s="110"/>
      <c r="AK110" s="110" t="s">
        <v>407</v>
      </c>
      <c r="AL110" s="110"/>
      <c r="AM110" s="101" t="s">
        <v>408</v>
      </c>
      <c r="AN110" s="23" t="s">
        <v>409</v>
      </c>
    </row>
    <row r="111" spans="1:41">
      <c r="A111" s="94"/>
      <c r="B111" s="99" t="s">
        <v>410</v>
      </c>
      <c r="C111" s="99" t="s">
        <v>411</v>
      </c>
      <c r="D111" s="98"/>
      <c r="E111" s="20" t="str">
        <f t="shared" si="25"/>
        <v>a511302</v>
      </c>
      <c r="F111" s="20">
        <f t="shared" si="15"/>
        <v>1</v>
      </c>
      <c r="G111" s="20">
        <f t="shared" si="16"/>
        <v>1</v>
      </c>
      <c r="H111" s="20">
        <v>0</v>
      </c>
      <c r="I111" s="20">
        <f t="shared" si="17"/>
        <v>0</v>
      </c>
      <c r="J111" s="20">
        <v>0</v>
      </c>
      <c r="K111" s="20">
        <f t="shared" si="18"/>
        <v>0</v>
      </c>
      <c r="L111" s="20">
        <f t="shared" si="19"/>
        <v>1</v>
      </c>
      <c r="M111" s="20">
        <f t="shared" si="19"/>
        <v>0</v>
      </c>
      <c r="N111" s="20">
        <f t="shared" si="20"/>
        <v>0</v>
      </c>
      <c r="O111" s="20">
        <v>0</v>
      </c>
      <c r="P111" s="20">
        <f t="shared" si="21"/>
        <v>0</v>
      </c>
      <c r="Q111" s="20"/>
      <c r="R111" s="20">
        <v>0</v>
      </c>
      <c r="S111" s="20">
        <v>-1</v>
      </c>
      <c r="T111" s="20">
        <v>4</v>
      </c>
      <c r="U111" s="20" t="s">
        <v>154</v>
      </c>
      <c r="V111" s="20" t="s">
        <v>412</v>
      </c>
      <c r="W111" s="20" t="str">
        <f t="shared" si="27"/>
        <v>m511302</v>
      </c>
      <c r="X111" s="20">
        <f t="shared" si="22"/>
        <v>1</v>
      </c>
      <c r="Y111" s="20">
        <v>0</v>
      </c>
      <c r="Z111" s="20">
        <f t="shared" si="28"/>
        <v>0</v>
      </c>
      <c r="AA111" s="20">
        <f t="shared" si="28"/>
        <v>0</v>
      </c>
      <c r="AB111" s="20">
        <v>0</v>
      </c>
      <c r="AC111" s="20">
        <f t="shared" si="23"/>
        <v>0</v>
      </c>
      <c r="AD111" s="20">
        <f t="shared" si="23"/>
        <v>0</v>
      </c>
      <c r="AE111" s="20">
        <v>0</v>
      </c>
      <c r="AF111" s="20">
        <f t="shared" si="24"/>
        <v>0</v>
      </c>
      <c r="AG111" s="20"/>
      <c r="AH111" s="20">
        <v>0</v>
      </c>
      <c r="AI111" s="20">
        <v>0</v>
      </c>
      <c r="AJ111" s="21"/>
      <c r="AK111" s="21"/>
      <c r="AL111" s="21"/>
      <c r="AM111" s="116" t="s">
        <v>413</v>
      </c>
      <c r="AN111" s="23" t="s">
        <v>414</v>
      </c>
    </row>
    <row r="112" spans="1:41">
      <c r="A112" s="94"/>
      <c r="B112" s="99" t="s">
        <v>415</v>
      </c>
      <c r="C112" s="99" t="s">
        <v>416</v>
      </c>
      <c r="D112" s="98"/>
      <c r="E112" s="20" t="str">
        <f t="shared" si="25"/>
        <v>a511303</v>
      </c>
      <c r="F112" s="20">
        <f t="shared" si="15"/>
        <v>1</v>
      </c>
      <c r="G112" s="20">
        <f t="shared" si="16"/>
        <v>1</v>
      </c>
      <c r="H112" s="20">
        <v>0</v>
      </c>
      <c r="I112" s="20">
        <f t="shared" si="17"/>
        <v>0</v>
      </c>
      <c r="J112" s="20">
        <v>0</v>
      </c>
      <c r="K112" s="20">
        <f t="shared" si="18"/>
        <v>0</v>
      </c>
      <c r="L112" s="20">
        <f t="shared" si="19"/>
        <v>1</v>
      </c>
      <c r="M112" s="20">
        <f t="shared" si="19"/>
        <v>0</v>
      </c>
      <c r="N112" s="20">
        <f t="shared" si="20"/>
        <v>0</v>
      </c>
      <c r="O112" s="20">
        <v>0</v>
      </c>
      <c r="P112" s="20">
        <f t="shared" si="21"/>
        <v>0</v>
      </c>
      <c r="Q112" s="20"/>
      <c r="R112" s="20">
        <v>0</v>
      </c>
      <c r="S112" s="20">
        <v>-1</v>
      </c>
      <c r="T112" s="20">
        <v>4</v>
      </c>
      <c r="U112" s="20" t="s">
        <v>154</v>
      </c>
      <c r="V112" s="20" t="s">
        <v>417</v>
      </c>
      <c r="W112" s="20" t="str">
        <f t="shared" si="27"/>
        <v>m511303</v>
      </c>
      <c r="X112" s="20">
        <f t="shared" si="22"/>
        <v>1</v>
      </c>
      <c r="Y112" s="20">
        <v>0</v>
      </c>
      <c r="Z112" s="20">
        <f t="shared" si="28"/>
        <v>0</v>
      </c>
      <c r="AA112" s="20">
        <f t="shared" si="28"/>
        <v>0</v>
      </c>
      <c r="AB112" s="20">
        <v>0</v>
      </c>
      <c r="AC112" s="20">
        <f t="shared" si="23"/>
        <v>0</v>
      </c>
      <c r="AD112" s="20">
        <f t="shared" si="23"/>
        <v>0</v>
      </c>
      <c r="AE112" s="20">
        <v>0</v>
      </c>
      <c r="AF112" s="20">
        <f t="shared" si="24"/>
        <v>0</v>
      </c>
      <c r="AG112" s="20"/>
      <c r="AH112" s="20">
        <v>0</v>
      </c>
      <c r="AI112" s="20">
        <v>0</v>
      </c>
      <c r="AJ112" s="21"/>
      <c r="AK112" s="21"/>
      <c r="AL112" s="21"/>
      <c r="AM112" s="117"/>
      <c r="AN112" s="23" t="s">
        <v>418</v>
      </c>
    </row>
    <row r="113" spans="1:41">
      <c r="A113" s="94"/>
      <c r="B113" s="99" t="s">
        <v>419</v>
      </c>
      <c r="C113" s="99" t="s">
        <v>420</v>
      </c>
      <c r="D113" s="98"/>
      <c r="E113" s="20" t="str">
        <f t="shared" si="25"/>
        <v>a511304</v>
      </c>
      <c r="F113" s="20">
        <f t="shared" si="15"/>
        <v>1</v>
      </c>
      <c r="G113" s="20">
        <f t="shared" si="16"/>
        <v>1</v>
      </c>
      <c r="H113" s="20">
        <v>0</v>
      </c>
      <c r="I113" s="20">
        <f t="shared" si="17"/>
        <v>0</v>
      </c>
      <c r="J113" s="20">
        <v>0</v>
      </c>
      <c r="K113" s="20">
        <f t="shared" si="18"/>
        <v>0</v>
      </c>
      <c r="L113" s="20">
        <f t="shared" si="19"/>
        <v>1</v>
      </c>
      <c r="M113" s="20">
        <f t="shared" si="19"/>
        <v>0</v>
      </c>
      <c r="N113" s="20">
        <f t="shared" si="20"/>
        <v>0</v>
      </c>
      <c r="O113" s="115">
        <v>0</v>
      </c>
      <c r="P113" s="115">
        <f t="shared" si="21"/>
        <v>0</v>
      </c>
      <c r="Q113" s="115"/>
      <c r="R113" s="20">
        <v>0</v>
      </c>
      <c r="S113" s="20">
        <v>-1</v>
      </c>
      <c r="T113" s="20">
        <v>4</v>
      </c>
      <c r="U113" s="20" t="s">
        <v>154</v>
      </c>
      <c r="V113" s="20" t="s">
        <v>421</v>
      </c>
      <c r="W113" s="20" t="str">
        <f t="shared" si="27"/>
        <v>m511304</v>
      </c>
      <c r="X113" s="20">
        <f t="shared" si="22"/>
        <v>1</v>
      </c>
      <c r="Y113" s="20">
        <v>0</v>
      </c>
      <c r="Z113" s="20">
        <f t="shared" si="28"/>
        <v>0</v>
      </c>
      <c r="AA113" s="20">
        <f t="shared" si="28"/>
        <v>0</v>
      </c>
      <c r="AB113" s="20">
        <v>0</v>
      </c>
      <c r="AC113" s="20">
        <f t="shared" si="23"/>
        <v>0</v>
      </c>
      <c r="AD113" s="20">
        <f t="shared" si="23"/>
        <v>0</v>
      </c>
      <c r="AE113" s="115">
        <v>0</v>
      </c>
      <c r="AF113" s="115">
        <f t="shared" si="24"/>
        <v>0</v>
      </c>
      <c r="AG113" s="115"/>
      <c r="AH113" s="20">
        <v>0</v>
      </c>
      <c r="AI113" s="20">
        <v>0</v>
      </c>
      <c r="AJ113" s="21"/>
      <c r="AK113" s="21"/>
      <c r="AL113" s="21"/>
      <c r="AM113" s="117"/>
      <c r="AN113" s="23"/>
    </row>
    <row r="114" spans="1:41">
      <c r="A114" s="94"/>
      <c r="B114" s="99" t="s">
        <v>422</v>
      </c>
      <c r="C114" s="99" t="s">
        <v>423</v>
      </c>
      <c r="D114" s="98"/>
      <c r="E114" s="20" t="str">
        <f t="shared" si="25"/>
        <v>a511305</v>
      </c>
      <c r="F114" s="20">
        <f t="shared" si="15"/>
        <v>1</v>
      </c>
      <c r="G114" s="20">
        <f t="shared" si="16"/>
        <v>1</v>
      </c>
      <c r="H114" s="20">
        <v>0</v>
      </c>
      <c r="I114" s="20">
        <f t="shared" si="17"/>
        <v>0</v>
      </c>
      <c r="J114" s="20">
        <v>0</v>
      </c>
      <c r="K114" s="20">
        <f t="shared" si="18"/>
        <v>0</v>
      </c>
      <c r="L114" s="20">
        <f t="shared" si="19"/>
        <v>1</v>
      </c>
      <c r="M114" s="20">
        <f t="shared" si="19"/>
        <v>0</v>
      </c>
      <c r="N114" s="20">
        <f t="shared" si="20"/>
        <v>0</v>
      </c>
      <c r="O114" s="115">
        <v>0</v>
      </c>
      <c r="P114" s="115">
        <f t="shared" si="21"/>
        <v>0</v>
      </c>
      <c r="Q114" s="115"/>
      <c r="R114" s="20">
        <v>0</v>
      </c>
      <c r="S114" s="20">
        <v>-1</v>
      </c>
      <c r="T114" s="20">
        <v>4</v>
      </c>
      <c r="U114" s="20" t="s">
        <v>154</v>
      </c>
      <c r="V114" s="20" t="s">
        <v>424</v>
      </c>
      <c r="W114" s="20" t="str">
        <f t="shared" si="27"/>
        <v>m511305</v>
      </c>
      <c r="X114" s="20">
        <f t="shared" si="22"/>
        <v>1</v>
      </c>
      <c r="Y114" s="20">
        <v>0</v>
      </c>
      <c r="Z114" s="20">
        <f t="shared" si="28"/>
        <v>0</v>
      </c>
      <c r="AA114" s="20">
        <f t="shared" si="28"/>
        <v>0</v>
      </c>
      <c r="AB114" s="20">
        <v>0</v>
      </c>
      <c r="AC114" s="20">
        <f t="shared" si="23"/>
        <v>0</v>
      </c>
      <c r="AD114" s="20">
        <f t="shared" si="23"/>
        <v>0</v>
      </c>
      <c r="AE114" s="115">
        <v>0</v>
      </c>
      <c r="AF114" s="115">
        <f t="shared" si="24"/>
        <v>0</v>
      </c>
      <c r="AG114" s="115"/>
      <c r="AH114" s="20">
        <v>0</v>
      </c>
      <c r="AI114" s="20">
        <v>0</v>
      </c>
      <c r="AJ114" s="21"/>
      <c r="AK114" s="21"/>
      <c r="AL114" s="21"/>
      <c r="AM114" s="118"/>
      <c r="AN114" s="23"/>
    </row>
    <row r="115" spans="1:41">
      <c r="A115" s="94"/>
      <c r="B115" s="98" t="s">
        <v>425</v>
      </c>
      <c r="C115" s="98" t="s">
        <v>426</v>
      </c>
      <c r="D115" s="98"/>
      <c r="E115" s="20" t="str">
        <f t="shared" si="25"/>
        <v>a5114</v>
      </c>
      <c r="F115" s="20">
        <f t="shared" si="15"/>
        <v>1</v>
      </c>
      <c r="G115" s="20">
        <f t="shared" si="16"/>
        <v>1</v>
      </c>
      <c r="H115" s="20">
        <v>0</v>
      </c>
      <c r="I115" s="20">
        <f t="shared" si="17"/>
        <v>0</v>
      </c>
      <c r="J115" s="20">
        <v>1</v>
      </c>
      <c r="K115" s="20">
        <f t="shared" si="18"/>
        <v>1</v>
      </c>
      <c r="L115" s="20">
        <f t="shared" si="19"/>
        <v>1</v>
      </c>
      <c r="M115" s="20">
        <f t="shared" si="19"/>
        <v>0</v>
      </c>
      <c r="N115" s="20">
        <f t="shared" si="20"/>
        <v>1</v>
      </c>
      <c r="O115" s="20">
        <v>1</v>
      </c>
      <c r="P115" s="20">
        <f t="shared" si="21"/>
        <v>1</v>
      </c>
      <c r="Q115" s="20">
        <v>1</v>
      </c>
      <c r="R115" s="20">
        <v>1</v>
      </c>
      <c r="S115" s="20">
        <v>-1</v>
      </c>
      <c r="T115" s="20">
        <v>1</v>
      </c>
      <c r="U115" s="20" t="s">
        <v>154</v>
      </c>
      <c r="V115" s="20" t="s">
        <v>427</v>
      </c>
      <c r="W115" s="20" t="str">
        <f t="shared" si="27"/>
        <v>m5114a</v>
      </c>
      <c r="X115" s="20">
        <f t="shared" si="22"/>
        <v>1</v>
      </c>
      <c r="Y115" s="20">
        <v>0</v>
      </c>
      <c r="Z115" s="20">
        <f t="shared" si="28"/>
        <v>0</v>
      </c>
      <c r="AA115" s="20">
        <f t="shared" si="28"/>
        <v>0</v>
      </c>
      <c r="AB115" s="20">
        <v>1</v>
      </c>
      <c r="AC115" s="20">
        <f t="shared" si="23"/>
        <v>1</v>
      </c>
      <c r="AD115" s="20">
        <f t="shared" si="23"/>
        <v>1</v>
      </c>
      <c r="AE115" s="20">
        <v>1</v>
      </c>
      <c r="AF115" s="20">
        <f t="shared" si="24"/>
        <v>1</v>
      </c>
      <c r="AG115" s="20"/>
      <c r="AH115" s="20">
        <v>1</v>
      </c>
      <c r="AI115" s="20">
        <v>0</v>
      </c>
      <c r="AJ115" s="21"/>
      <c r="AK115" s="21"/>
      <c r="AL115" s="21"/>
      <c r="AM115" s="22" t="s">
        <v>286</v>
      </c>
      <c r="AN115" s="23" t="s">
        <v>428</v>
      </c>
    </row>
    <row r="116" spans="1:41" ht="25.5">
      <c r="A116" s="94"/>
      <c r="B116" s="106" t="s">
        <v>429</v>
      </c>
      <c r="C116" s="106" t="s">
        <v>430</v>
      </c>
      <c r="D116" s="107"/>
      <c r="E116" s="77" t="str">
        <f t="shared" si="25"/>
        <v>a511401</v>
      </c>
      <c r="F116" s="77">
        <f t="shared" si="15"/>
        <v>1</v>
      </c>
      <c r="G116" s="77">
        <f t="shared" si="16"/>
        <v>1</v>
      </c>
      <c r="H116" s="77">
        <v>0</v>
      </c>
      <c r="I116" s="77">
        <f t="shared" si="17"/>
        <v>0</v>
      </c>
      <c r="J116" s="20">
        <v>0</v>
      </c>
      <c r="K116" s="20">
        <f t="shared" si="18"/>
        <v>0</v>
      </c>
      <c r="L116" s="20">
        <f t="shared" si="19"/>
        <v>1</v>
      </c>
      <c r="M116" s="20">
        <f t="shared" si="19"/>
        <v>0</v>
      </c>
      <c r="N116" s="20">
        <f t="shared" si="20"/>
        <v>0</v>
      </c>
      <c r="O116" s="108">
        <v>0</v>
      </c>
      <c r="P116" s="108">
        <v>1</v>
      </c>
      <c r="Q116" s="108"/>
      <c r="R116" s="77">
        <v>0</v>
      </c>
      <c r="S116" s="77">
        <v>0</v>
      </c>
      <c r="T116" s="77">
        <v>3</v>
      </c>
      <c r="U116" s="20" t="s">
        <v>154</v>
      </c>
      <c r="V116" s="77" t="s">
        <v>431</v>
      </c>
      <c r="W116" s="20" t="str">
        <f t="shared" si="27"/>
        <v>m511401</v>
      </c>
      <c r="X116" s="20">
        <f t="shared" si="22"/>
        <v>1</v>
      </c>
      <c r="Y116" s="20">
        <v>0</v>
      </c>
      <c r="Z116" s="20">
        <f t="shared" si="28"/>
        <v>0</v>
      </c>
      <c r="AA116" s="20">
        <f t="shared" si="28"/>
        <v>0</v>
      </c>
      <c r="AB116" s="20">
        <v>0</v>
      </c>
      <c r="AC116" s="20">
        <f t="shared" si="23"/>
        <v>0</v>
      </c>
      <c r="AD116" s="20">
        <f t="shared" si="23"/>
        <v>0</v>
      </c>
      <c r="AE116" s="108">
        <v>0</v>
      </c>
      <c r="AF116" s="108">
        <v>1</v>
      </c>
      <c r="AG116" s="108"/>
      <c r="AH116" s="20">
        <v>0</v>
      </c>
      <c r="AI116" s="77">
        <v>0</v>
      </c>
      <c r="AJ116" s="110"/>
      <c r="AK116" s="110" t="s">
        <v>301</v>
      </c>
      <c r="AL116" s="100" t="s">
        <v>432</v>
      </c>
      <c r="AM116" s="101" t="s">
        <v>433</v>
      </c>
      <c r="AN116" s="23" t="s">
        <v>434</v>
      </c>
      <c r="AO116" t="s">
        <v>349</v>
      </c>
    </row>
    <row r="117" spans="1:41">
      <c r="A117" s="94"/>
      <c r="B117" s="99" t="s">
        <v>435</v>
      </c>
      <c r="C117" s="99" t="s">
        <v>436</v>
      </c>
      <c r="D117" s="98"/>
      <c r="E117" s="20" t="str">
        <f t="shared" si="25"/>
        <v>a511402</v>
      </c>
      <c r="F117" s="20">
        <f t="shared" si="15"/>
        <v>1</v>
      </c>
      <c r="G117" s="20">
        <f t="shared" si="16"/>
        <v>1</v>
      </c>
      <c r="H117" s="20">
        <v>0</v>
      </c>
      <c r="I117" s="20">
        <f t="shared" si="17"/>
        <v>0</v>
      </c>
      <c r="J117" s="20">
        <v>0</v>
      </c>
      <c r="K117" s="20">
        <f t="shared" si="18"/>
        <v>0</v>
      </c>
      <c r="L117" s="20">
        <f t="shared" si="19"/>
        <v>1</v>
      </c>
      <c r="M117" s="20">
        <f t="shared" si="19"/>
        <v>0</v>
      </c>
      <c r="N117" s="20">
        <f t="shared" si="20"/>
        <v>0</v>
      </c>
      <c r="O117" s="111">
        <v>0</v>
      </c>
      <c r="P117" s="111">
        <v>1</v>
      </c>
      <c r="Q117" s="111">
        <v>1</v>
      </c>
      <c r="R117" s="20">
        <v>0</v>
      </c>
      <c r="S117" s="20">
        <v>0</v>
      </c>
      <c r="T117" s="20">
        <v>3</v>
      </c>
      <c r="U117" s="20" t="s">
        <v>154</v>
      </c>
      <c r="V117" s="20" t="s">
        <v>437</v>
      </c>
      <c r="W117" s="20" t="str">
        <f t="shared" si="27"/>
        <v>m511402</v>
      </c>
      <c r="X117" s="20">
        <f t="shared" si="22"/>
        <v>1</v>
      </c>
      <c r="Y117" s="20">
        <v>0</v>
      </c>
      <c r="Z117" s="20">
        <f t="shared" si="28"/>
        <v>0</v>
      </c>
      <c r="AA117" s="20">
        <f t="shared" si="28"/>
        <v>0</v>
      </c>
      <c r="AB117" s="20">
        <v>0</v>
      </c>
      <c r="AC117" s="20">
        <f t="shared" si="23"/>
        <v>0</v>
      </c>
      <c r="AD117" s="20">
        <f t="shared" si="23"/>
        <v>0</v>
      </c>
      <c r="AE117" s="111">
        <v>0</v>
      </c>
      <c r="AF117" s="111">
        <v>1</v>
      </c>
      <c r="AG117" s="111">
        <v>1</v>
      </c>
      <c r="AH117" s="20">
        <v>0</v>
      </c>
      <c r="AI117" s="20">
        <v>0</v>
      </c>
      <c r="AJ117" s="21"/>
      <c r="AK117" s="21" t="s">
        <v>301</v>
      </c>
      <c r="AL117" s="113" t="s">
        <v>438</v>
      </c>
      <c r="AM117" s="22" t="s">
        <v>439</v>
      </c>
      <c r="AN117" s="23" t="s">
        <v>434</v>
      </c>
      <c r="AO117" s="119" t="s">
        <v>349</v>
      </c>
    </row>
    <row r="118" spans="1:41" ht="25.5">
      <c r="A118" s="94"/>
      <c r="B118" s="106" t="s">
        <v>440</v>
      </c>
      <c r="C118" s="106" t="s">
        <v>441</v>
      </c>
      <c r="D118" s="107"/>
      <c r="E118" s="77" t="str">
        <f t="shared" si="25"/>
        <v>a511403</v>
      </c>
      <c r="F118" s="77">
        <f t="shared" si="15"/>
        <v>1</v>
      </c>
      <c r="G118" s="77">
        <f t="shared" si="16"/>
        <v>1</v>
      </c>
      <c r="H118" s="77">
        <v>0</v>
      </c>
      <c r="I118" s="77">
        <f t="shared" si="17"/>
        <v>0</v>
      </c>
      <c r="J118" s="20">
        <v>0</v>
      </c>
      <c r="K118" s="20">
        <f t="shared" si="18"/>
        <v>0</v>
      </c>
      <c r="L118" s="20">
        <f t="shared" si="19"/>
        <v>1</v>
      </c>
      <c r="M118" s="20">
        <f t="shared" si="19"/>
        <v>0</v>
      </c>
      <c r="N118" s="20">
        <f t="shared" si="20"/>
        <v>0</v>
      </c>
      <c r="O118" s="108">
        <v>0</v>
      </c>
      <c r="P118" s="108">
        <v>1</v>
      </c>
      <c r="Q118" s="108">
        <v>1</v>
      </c>
      <c r="R118" s="77">
        <v>0</v>
      </c>
      <c r="S118" s="77">
        <v>0</v>
      </c>
      <c r="T118" s="77">
        <v>3</v>
      </c>
      <c r="U118" s="20" t="s">
        <v>154</v>
      </c>
      <c r="V118" s="77" t="s">
        <v>442</v>
      </c>
      <c r="W118" s="20" t="str">
        <f t="shared" si="27"/>
        <v>m511403</v>
      </c>
      <c r="X118" s="20">
        <f t="shared" si="22"/>
        <v>1</v>
      </c>
      <c r="Y118" s="20">
        <v>0</v>
      </c>
      <c r="Z118" s="20">
        <f t="shared" si="28"/>
        <v>0</v>
      </c>
      <c r="AA118" s="20">
        <f t="shared" si="28"/>
        <v>0</v>
      </c>
      <c r="AB118" s="20">
        <v>0</v>
      </c>
      <c r="AC118" s="20">
        <f t="shared" si="23"/>
        <v>0</v>
      </c>
      <c r="AD118" s="20">
        <f t="shared" si="23"/>
        <v>0</v>
      </c>
      <c r="AE118" s="108">
        <v>0</v>
      </c>
      <c r="AF118" s="108">
        <v>1</v>
      </c>
      <c r="AG118" s="108">
        <v>1</v>
      </c>
      <c r="AH118" s="20">
        <v>0</v>
      </c>
      <c r="AI118" s="77">
        <v>0</v>
      </c>
      <c r="AJ118" s="110"/>
      <c r="AK118" s="110" t="s">
        <v>319</v>
      </c>
      <c r="AL118" s="110"/>
      <c r="AM118" s="114" t="s">
        <v>443</v>
      </c>
      <c r="AN118" s="23" t="s">
        <v>308</v>
      </c>
      <c r="AO118" t="s">
        <v>349</v>
      </c>
    </row>
    <row r="119" spans="1:41" ht="25.5">
      <c r="A119" s="94"/>
      <c r="B119" s="106" t="s">
        <v>444</v>
      </c>
      <c r="C119" s="106" t="s">
        <v>445</v>
      </c>
      <c r="D119" s="107"/>
      <c r="E119" s="77" t="str">
        <f t="shared" si="25"/>
        <v>a511404</v>
      </c>
      <c r="F119" s="77">
        <f t="shared" si="15"/>
        <v>1</v>
      </c>
      <c r="G119" s="77">
        <f t="shared" si="16"/>
        <v>1</v>
      </c>
      <c r="H119" s="77">
        <v>0</v>
      </c>
      <c r="I119" s="77">
        <f t="shared" si="17"/>
        <v>0</v>
      </c>
      <c r="J119" s="20">
        <v>0</v>
      </c>
      <c r="K119" s="20">
        <f t="shared" si="18"/>
        <v>0</v>
      </c>
      <c r="L119" s="20">
        <f t="shared" si="19"/>
        <v>1</v>
      </c>
      <c r="M119" s="20">
        <f t="shared" si="19"/>
        <v>0</v>
      </c>
      <c r="N119" s="20">
        <f t="shared" si="20"/>
        <v>0</v>
      </c>
      <c r="O119" s="108">
        <v>0</v>
      </c>
      <c r="P119" s="108">
        <v>1</v>
      </c>
      <c r="Q119" s="108">
        <v>1</v>
      </c>
      <c r="R119" s="77">
        <v>0</v>
      </c>
      <c r="S119" s="77">
        <v>0</v>
      </c>
      <c r="T119" s="77">
        <v>3</v>
      </c>
      <c r="U119" s="20" t="s">
        <v>154</v>
      </c>
      <c r="V119" s="77" t="s">
        <v>446</v>
      </c>
      <c r="W119" s="20" t="str">
        <f t="shared" si="27"/>
        <v>m511404</v>
      </c>
      <c r="X119" s="20">
        <f t="shared" si="22"/>
        <v>1</v>
      </c>
      <c r="Y119" s="20">
        <v>0</v>
      </c>
      <c r="Z119" s="20">
        <f t="shared" si="28"/>
        <v>0</v>
      </c>
      <c r="AA119" s="20">
        <f t="shared" si="28"/>
        <v>0</v>
      </c>
      <c r="AB119" s="20">
        <v>0</v>
      </c>
      <c r="AC119" s="20">
        <f t="shared" si="23"/>
        <v>0</v>
      </c>
      <c r="AD119" s="20">
        <f t="shared" si="23"/>
        <v>0</v>
      </c>
      <c r="AE119" s="108">
        <v>0</v>
      </c>
      <c r="AF119" s="108">
        <v>1</v>
      </c>
      <c r="AG119" s="108">
        <v>1</v>
      </c>
      <c r="AH119" s="20">
        <v>0</v>
      </c>
      <c r="AI119" s="77">
        <v>0</v>
      </c>
      <c r="AJ119" s="110"/>
      <c r="AK119" s="110" t="s">
        <v>301</v>
      </c>
      <c r="AL119" s="100" t="s">
        <v>447</v>
      </c>
      <c r="AM119" s="114" t="s">
        <v>433</v>
      </c>
      <c r="AN119" s="23" t="s">
        <v>434</v>
      </c>
      <c r="AO119" s="119" t="s">
        <v>349</v>
      </c>
    </row>
    <row r="120" spans="1:41" ht="25.5">
      <c r="A120" s="94"/>
      <c r="B120" s="106" t="s">
        <v>448</v>
      </c>
      <c r="C120" s="106" t="s">
        <v>449</v>
      </c>
      <c r="D120" s="107"/>
      <c r="E120" s="77" t="str">
        <f t="shared" si="25"/>
        <v>a511405</v>
      </c>
      <c r="F120" s="77">
        <f t="shared" si="15"/>
        <v>1</v>
      </c>
      <c r="G120" s="77">
        <f t="shared" si="16"/>
        <v>1</v>
      </c>
      <c r="H120" s="77">
        <v>0</v>
      </c>
      <c r="I120" s="77">
        <f t="shared" si="17"/>
        <v>0</v>
      </c>
      <c r="J120" s="20">
        <v>0</v>
      </c>
      <c r="K120" s="20">
        <f t="shared" si="18"/>
        <v>0</v>
      </c>
      <c r="L120" s="20">
        <f t="shared" si="19"/>
        <v>1</v>
      </c>
      <c r="M120" s="20">
        <f t="shared" si="19"/>
        <v>0</v>
      </c>
      <c r="N120" s="20">
        <f t="shared" si="20"/>
        <v>0</v>
      </c>
      <c r="O120" s="108">
        <v>0</v>
      </c>
      <c r="P120" s="108">
        <v>1</v>
      </c>
      <c r="Q120" s="108">
        <v>1</v>
      </c>
      <c r="R120" s="77">
        <v>0</v>
      </c>
      <c r="S120" s="77">
        <v>0</v>
      </c>
      <c r="T120" s="77">
        <v>4</v>
      </c>
      <c r="U120" s="20" t="s">
        <v>154</v>
      </c>
      <c r="V120" s="77" t="s">
        <v>450</v>
      </c>
      <c r="W120" s="20" t="str">
        <f t="shared" si="27"/>
        <v>m511405</v>
      </c>
      <c r="X120" s="20">
        <f t="shared" si="22"/>
        <v>1</v>
      </c>
      <c r="Y120" s="20">
        <v>0</v>
      </c>
      <c r="Z120" s="20">
        <f t="shared" si="28"/>
        <v>0</v>
      </c>
      <c r="AA120" s="20">
        <f t="shared" si="28"/>
        <v>0</v>
      </c>
      <c r="AB120" s="20">
        <v>0</v>
      </c>
      <c r="AC120" s="20">
        <f t="shared" si="23"/>
        <v>0</v>
      </c>
      <c r="AD120" s="20">
        <f t="shared" si="23"/>
        <v>0</v>
      </c>
      <c r="AE120" s="108">
        <v>0</v>
      </c>
      <c r="AF120" s="108">
        <v>1</v>
      </c>
      <c r="AG120" s="108">
        <v>1</v>
      </c>
      <c r="AH120" s="20">
        <v>0</v>
      </c>
      <c r="AI120" s="77">
        <v>0</v>
      </c>
      <c r="AJ120" s="110"/>
      <c r="AK120" s="110" t="s">
        <v>301</v>
      </c>
      <c r="AL120" s="113" t="s">
        <v>451</v>
      </c>
      <c r="AM120" s="114" t="s">
        <v>433</v>
      </c>
      <c r="AN120" s="23"/>
    </row>
    <row r="121" spans="1:41" ht="25.5">
      <c r="A121" s="94"/>
      <c r="B121" s="106" t="s">
        <v>452</v>
      </c>
      <c r="C121" s="106" t="s">
        <v>453</v>
      </c>
      <c r="D121" s="107"/>
      <c r="E121" s="77" t="str">
        <f t="shared" si="25"/>
        <v>a511406</v>
      </c>
      <c r="F121" s="77">
        <f t="shared" si="15"/>
        <v>1</v>
      </c>
      <c r="G121" s="77">
        <f t="shared" si="16"/>
        <v>1</v>
      </c>
      <c r="H121" s="77">
        <v>0</v>
      </c>
      <c r="I121" s="77">
        <f t="shared" si="17"/>
        <v>0</v>
      </c>
      <c r="J121" s="20">
        <v>0</v>
      </c>
      <c r="K121" s="20">
        <f t="shared" si="18"/>
        <v>0</v>
      </c>
      <c r="L121" s="20">
        <f t="shared" si="19"/>
        <v>1</v>
      </c>
      <c r="M121" s="20">
        <f t="shared" si="19"/>
        <v>0</v>
      </c>
      <c r="N121" s="20">
        <f t="shared" si="20"/>
        <v>0</v>
      </c>
      <c r="O121" s="112">
        <v>0</v>
      </c>
      <c r="P121" s="112">
        <f t="shared" si="21"/>
        <v>0</v>
      </c>
      <c r="Q121" s="112"/>
      <c r="R121" s="77">
        <v>0</v>
      </c>
      <c r="S121" s="77">
        <v>0</v>
      </c>
      <c r="T121" s="77">
        <v>4</v>
      </c>
      <c r="U121" s="20" t="s">
        <v>154</v>
      </c>
      <c r="V121" s="77" t="s">
        <v>454</v>
      </c>
      <c r="W121" s="20" t="str">
        <f t="shared" si="27"/>
        <v>m511406</v>
      </c>
      <c r="X121" s="20">
        <f t="shared" si="22"/>
        <v>1</v>
      </c>
      <c r="Y121" s="20">
        <v>0</v>
      </c>
      <c r="Z121" s="20">
        <f t="shared" si="28"/>
        <v>0</v>
      </c>
      <c r="AA121" s="20">
        <f t="shared" si="28"/>
        <v>0</v>
      </c>
      <c r="AB121" s="20">
        <v>0</v>
      </c>
      <c r="AC121" s="20">
        <f t="shared" si="23"/>
        <v>0</v>
      </c>
      <c r="AD121" s="20">
        <f t="shared" si="23"/>
        <v>0</v>
      </c>
      <c r="AE121" s="112">
        <v>0</v>
      </c>
      <c r="AF121" s="112">
        <f t="shared" si="24"/>
        <v>0</v>
      </c>
      <c r="AG121" s="112"/>
      <c r="AH121" s="20">
        <v>0</v>
      </c>
      <c r="AI121" s="77">
        <v>0</v>
      </c>
      <c r="AJ121" s="110"/>
      <c r="AK121" s="110" t="s">
        <v>319</v>
      </c>
      <c r="AL121" s="110"/>
      <c r="AM121" s="114" t="s">
        <v>443</v>
      </c>
      <c r="AN121" s="23" t="s">
        <v>434</v>
      </c>
    </row>
    <row r="122" spans="1:41" ht="25.5">
      <c r="A122" s="94"/>
      <c r="B122" s="106" t="s">
        <v>455</v>
      </c>
      <c r="C122" s="106" t="s">
        <v>456</v>
      </c>
      <c r="D122" s="107"/>
      <c r="E122" s="77" t="str">
        <f t="shared" si="25"/>
        <v>a511407</v>
      </c>
      <c r="F122" s="77">
        <f t="shared" si="15"/>
        <v>1</v>
      </c>
      <c r="G122" s="77">
        <f t="shared" si="16"/>
        <v>1</v>
      </c>
      <c r="H122" s="77">
        <v>0</v>
      </c>
      <c r="I122" s="77">
        <f t="shared" si="17"/>
        <v>0</v>
      </c>
      <c r="J122" s="20">
        <v>0</v>
      </c>
      <c r="K122" s="20">
        <f t="shared" si="18"/>
        <v>0</v>
      </c>
      <c r="L122" s="20">
        <f t="shared" si="19"/>
        <v>1</v>
      </c>
      <c r="M122" s="20">
        <f t="shared" si="19"/>
        <v>0</v>
      </c>
      <c r="N122" s="20">
        <f t="shared" si="20"/>
        <v>0</v>
      </c>
      <c r="O122" s="108">
        <v>0</v>
      </c>
      <c r="P122" s="108">
        <v>1</v>
      </c>
      <c r="Q122" s="108">
        <v>1</v>
      </c>
      <c r="R122" s="77">
        <v>0</v>
      </c>
      <c r="S122" s="77">
        <v>0</v>
      </c>
      <c r="T122" s="77">
        <v>3</v>
      </c>
      <c r="U122" s="20" t="s">
        <v>154</v>
      </c>
      <c r="V122" s="77" t="s">
        <v>457</v>
      </c>
      <c r="W122" s="20" t="str">
        <f t="shared" si="27"/>
        <v>m511407</v>
      </c>
      <c r="X122" s="20">
        <f t="shared" si="22"/>
        <v>1</v>
      </c>
      <c r="Y122" s="20">
        <v>0</v>
      </c>
      <c r="Z122" s="20">
        <f t="shared" si="28"/>
        <v>0</v>
      </c>
      <c r="AA122" s="20">
        <f t="shared" si="28"/>
        <v>0</v>
      </c>
      <c r="AB122" s="20">
        <v>0</v>
      </c>
      <c r="AC122" s="20">
        <f t="shared" si="23"/>
        <v>0</v>
      </c>
      <c r="AD122" s="20">
        <f t="shared" si="23"/>
        <v>0</v>
      </c>
      <c r="AE122" s="108">
        <v>0</v>
      </c>
      <c r="AF122" s="108">
        <v>1</v>
      </c>
      <c r="AG122" s="108">
        <v>1</v>
      </c>
      <c r="AH122" s="20">
        <v>0</v>
      </c>
      <c r="AI122" s="77">
        <v>0</v>
      </c>
      <c r="AJ122" s="110"/>
      <c r="AK122" s="110" t="s">
        <v>301</v>
      </c>
      <c r="AL122" s="100" t="s">
        <v>458</v>
      </c>
      <c r="AM122" s="114" t="s">
        <v>433</v>
      </c>
      <c r="AN122" s="23" t="s">
        <v>434</v>
      </c>
    </row>
    <row r="123" spans="1:41" ht="25.5">
      <c r="A123" s="94"/>
      <c r="B123" s="106" t="s">
        <v>459</v>
      </c>
      <c r="C123" s="106" t="s">
        <v>460</v>
      </c>
      <c r="D123" s="107"/>
      <c r="E123" s="77" t="str">
        <f t="shared" si="25"/>
        <v>a511408</v>
      </c>
      <c r="F123" s="77">
        <f t="shared" si="15"/>
        <v>1</v>
      </c>
      <c r="G123" s="77">
        <f t="shared" si="16"/>
        <v>1</v>
      </c>
      <c r="H123" s="77">
        <v>0</v>
      </c>
      <c r="I123" s="77">
        <f t="shared" si="17"/>
        <v>0</v>
      </c>
      <c r="J123" s="20">
        <v>0</v>
      </c>
      <c r="K123" s="20">
        <f t="shared" si="18"/>
        <v>0</v>
      </c>
      <c r="L123" s="20">
        <f t="shared" si="19"/>
        <v>1</v>
      </c>
      <c r="M123" s="20">
        <f t="shared" si="19"/>
        <v>0</v>
      </c>
      <c r="N123" s="20">
        <f t="shared" si="20"/>
        <v>0</v>
      </c>
      <c r="O123" s="108">
        <v>0</v>
      </c>
      <c r="P123" s="108">
        <v>1</v>
      </c>
      <c r="Q123" s="108"/>
      <c r="R123" s="77">
        <v>0</v>
      </c>
      <c r="S123" s="77">
        <v>0</v>
      </c>
      <c r="T123" s="77">
        <v>4</v>
      </c>
      <c r="U123" s="20" t="s">
        <v>154</v>
      </c>
      <c r="V123" s="77" t="s">
        <v>461</v>
      </c>
      <c r="W123" s="20" t="str">
        <f t="shared" si="27"/>
        <v>m511408</v>
      </c>
      <c r="X123" s="20">
        <f t="shared" si="22"/>
        <v>1</v>
      </c>
      <c r="Y123" s="20">
        <v>0</v>
      </c>
      <c r="Z123" s="20">
        <f t="shared" si="28"/>
        <v>0</v>
      </c>
      <c r="AA123" s="20">
        <f t="shared" si="28"/>
        <v>0</v>
      </c>
      <c r="AB123" s="20">
        <v>0</v>
      </c>
      <c r="AC123" s="20">
        <f t="shared" si="23"/>
        <v>0</v>
      </c>
      <c r="AD123" s="20">
        <f t="shared" si="23"/>
        <v>0</v>
      </c>
      <c r="AE123" s="108">
        <v>0</v>
      </c>
      <c r="AF123" s="108">
        <v>1</v>
      </c>
      <c r="AG123" s="108"/>
      <c r="AH123" s="20">
        <v>0</v>
      </c>
      <c r="AI123" s="77">
        <v>0</v>
      </c>
      <c r="AJ123" s="110"/>
      <c r="AK123" s="110" t="s">
        <v>319</v>
      </c>
      <c r="AL123" s="110"/>
      <c r="AM123" s="120"/>
      <c r="AN123" s="23" t="s">
        <v>462</v>
      </c>
    </row>
    <row r="124" spans="1:41" ht="51">
      <c r="A124" s="94"/>
      <c r="B124" s="99" t="s">
        <v>463</v>
      </c>
      <c r="C124" s="99" t="s">
        <v>464</v>
      </c>
      <c r="D124" s="98"/>
      <c r="E124" s="20" t="str">
        <f t="shared" si="25"/>
        <v>a511409</v>
      </c>
      <c r="F124" s="20">
        <f t="shared" si="15"/>
        <v>1</v>
      </c>
      <c r="G124" s="20">
        <f t="shared" si="16"/>
        <v>1</v>
      </c>
      <c r="H124" s="20">
        <v>0</v>
      </c>
      <c r="I124" s="20">
        <f t="shared" si="17"/>
        <v>0</v>
      </c>
      <c r="J124" s="20">
        <v>0</v>
      </c>
      <c r="K124" s="20">
        <f t="shared" si="18"/>
        <v>0</v>
      </c>
      <c r="L124" s="20">
        <f t="shared" si="19"/>
        <v>1</v>
      </c>
      <c r="M124" s="20">
        <f t="shared" si="19"/>
        <v>0</v>
      </c>
      <c r="N124" s="20">
        <f t="shared" si="20"/>
        <v>0</v>
      </c>
      <c r="O124" s="111">
        <v>0</v>
      </c>
      <c r="P124" s="111">
        <v>1</v>
      </c>
      <c r="Q124" s="111">
        <v>1</v>
      </c>
      <c r="R124" s="20">
        <v>0</v>
      </c>
      <c r="S124" s="20">
        <v>0</v>
      </c>
      <c r="T124" s="20">
        <v>3</v>
      </c>
      <c r="U124" s="20" t="s">
        <v>154</v>
      </c>
      <c r="V124" s="20" t="s">
        <v>318</v>
      </c>
      <c r="W124" s="20" t="str">
        <f t="shared" si="27"/>
        <v/>
      </c>
      <c r="X124" s="20" t="str">
        <f t="shared" si="22"/>
        <v/>
      </c>
      <c r="Y124" s="20"/>
      <c r="Z124" s="20" t="str">
        <f t="shared" si="28"/>
        <v/>
      </c>
      <c r="AA124" s="20" t="str">
        <f t="shared" si="28"/>
        <v/>
      </c>
      <c r="AB124" s="20"/>
      <c r="AC124" s="20" t="str">
        <f t="shared" si="23"/>
        <v/>
      </c>
      <c r="AD124" s="20" t="str">
        <f t="shared" si="23"/>
        <v/>
      </c>
      <c r="AE124" s="115"/>
      <c r="AF124" s="115" t="str">
        <f t="shared" si="24"/>
        <v/>
      </c>
      <c r="AG124" s="115"/>
      <c r="AH124" s="20"/>
      <c r="AI124" s="20">
        <v>0</v>
      </c>
      <c r="AJ124" s="21"/>
      <c r="AK124" s="21" t="s">
        <v>407</v>
      </c>
      <c r="AL124" s="21"/>
      <c r="AM124" s="101" t="s">
        <v>465</v>
      </c>
      <c r="AN124" s="23" t="s">
        <v>466</v>
      </c>
    </row>
    <row r="125" spans="1:41" ht="51">
      <c r="A125" s="94"/>
      <c r="B125" s="99" t="s">
        <v>467</v>
      </c>
      <c r="C125" s="99" t="s">
        <v>468</v>
      </c>
      <c r="D125" s="98"/>
      <c r="E125" s="20" t="str">
        <f t="shared" si="25"/>
        <v>a511410</v>
      </c>
      <c r="F125" s="20">
        <f t="shared" si="15"/>
        <v>1</v>
      </c>
      <c r="G125" s="20">
        <f t="shared" si="16"/>
        <v>1</v>
      </c>
      <c r="H125" s="20">
        <v>0</v>
      </c>
      <c r="I125" s="20">
        <f t="shared" si="17"/>
        <v>0</v>
      </c>
      <c r="J125" s="20">
        <v>0</v>
      </c>
      <c r="K125" s="20">
        <f t="shared" si="18"/>
        <v>0</v>
      </c>
      <c r="L125" s="20">
        <f t="shared" si="19"/>
        <v>1</v>
      </c>
      <c r="M125" s="20">
        <f t="shared" si="19"/>
        <v>0</v>
      </c>
      <c r="N125" s="20">
        <f t="shared" si="20"/>
        <v>0</v>
      </c>
      <c r="O125" s="20">
        <v>0</v>
      </c>
      <c r="P125" s="20">
        <f t="shared" si="21"/>
        <v>0</v>
      </c>
      <c r="Q125" s="20"/>
      <c r="R125" s="20">
        <v>0</v>
      </c>
      <c r="S125" s="20">
        <v>0</v>
      </c>
      <c r="T125" s="20">
        <v>4</v>
      </c>
      <c r="U125" s="20" t="s">
        <v>154</v>
      </c>
      <c r="V125" s="20" t="s">
        <v>318</v>
      </c>
      <c r="W125" s="20" t="str">
        <f t="shared" si="27"/>
        <v/>
      </c>
      <c r="X125" s="20" t="str">
        <f t="shared" si="22"/>
        <v/>
      </c>
      <c r="Y125" s="20"/>
      <c r="Z125" s="20" t="str">
        <f t="shared" si="28"/>
        <v/>
      </c>
      <c r="AA125" s="20" t="str">
        <f t="shared" si="28"/>
        <v/>
      </c>
      <c r="AB125" s="20"/>
      <c r="AC125" s="20" t="str">
        <f t="shared" si="23"/>
        <v/>
      </c>
      <c r="AD125" s="20" t="str">
        <f t="shared" si="23"/>
        <v/>
      </c>
      <c r="AE125" s="20"/>
      <c r="AF125" s="20" t="str">
        <f t="shared" si="24"/>
        <v/>
      </c>
      <c r="AG125" s="20"/>
      <c r="AH125" s="20"/>
      <c r="AI125" s="20">
        <v>0</v>
      </c>
      <c r="AJ125" s="21"/>
      <c r="AK125" s="21" t="s">
        <v>407</v>
      </c>
      <c r="AL125" s="21"/>
      <c r="AM125" s="22" t="s">
        <v>469</v>
      </c>
      <c r="AN125" s="23" t="s">
        <v>470</v>
      </c>
    </row>
    <row r="126" spans="1:41">
      <c r="A126" s="94"/>
      <c r="B126" s="98" t="s">
        <v>471</v>
      </c>
      <c r="C126" s="98" t="s">
        <v>472</v>
      </c>
      <c r="D126" s="98"/>
      <c r="E126" s="121" t="str">
        <f t="shared" si="25"/>
        <v>a5115</v>
      </c>
      <c r="F126" s="121">
        <f t="shared" si="15"/>
        <v>1</v>
      </c>
      <c r="G126" s="121">
        <f t="shared" si="16"/>
        <v>1</v>
      </c>
      <c r="H126" s="121">
        <v>0</v>
      </c>
      <c r="I126" s="121">
        <f t="shared" si="17"/>
        <v>0</v>
      </c>
      <c r="J126" s="20">
        <v>1</v>
      </c>
      <c r="K126" s="20">
        <v>1</v>
      </c>
      <c r="L126" s="20">
        <f t="shared" si="19"/>
        <v>1</v>
      </c>
      <c r="M126" s="20">
        <f t="shared" si="19"/>
        <v>0</v>
      </c>
      <c r="N126" s="20">
        <f t="shared" si="20"/>
        <v>1</v>
      </c>
      <c r="O126" s="121">
        <v>1</v>
      </c>
      <c r="P126" s="121">
        <f t="shared" si="21"/>
        <v>1</v>
      </c>
      <c r="Q126" s="121">
        <v>1</v>
      </c>
      <c r="R126" s="121">
        <v>0</v>
      </c>
      <c r="S126" s="121">
        <v>-1</v>
      </c>
      <c r="T126" s="20">
        <v>2</v>
      </c>
      <c r="U126" s="20" t="s">
        <v>154</v>
      </c>
      <c r="V126" s="20" t="s">
        <v>473</v>
      </c>
      <c r="W126" s="20" t="str">
        <f t="shared" si="27"/>
        <v>m5115</v>
      </c>
      <c r="X126" s="20">
        <f t="shared" si="22"/>
        <v>1</v>
      </c>
      <c r="Y126" s="20">
        <v>0</v>
      </c>
      <c r="Z126" s="20">
        <f t="shared" ref="Z126:AA145" si="29">IF(Y126&lt;&gt;"",Y126,"")</f>
        <v>0</v>
      </c>
      <c r="AA126" s="20">
        <f t="shared" si="29"/>
        <v>0</v>
      </c>
      <c r="AB126" s="20">
        <v>1</v>
      </c>
      <c r="AC126" s="20">
        <f t="shared" si="23"/>
        <v>1</v>
      </c>
      <c r="AD126" s="20">
        <f t="shared" si="23"/>
        <v>1</v>
      </c>
      <c r="AE126" s="121">
        <v>1</v>
      </c>
      <c r="AF126" s="121">
        <f t="shared" si="24"/>
        <v>1</v>
      </c>
      <c r="AG126" s="121">
        <v>1</v>
      </c>
      <c r="AH126" s="20">
        <v>0</v>
      </c>
      <c r="AI126" s="20">
        <v>0</v>
      </c>
      <c r="AJ126" s="21"/>
      <c r="AK126" s="21"/>
      <c r="AL126" s="100"/>
      <c r="AM126" s="22" t="s">
        <v>286</v>
      </c>
      <c r="AN126" s="23" t="s">
        <v>474</v>
      </c>
    </row>
    <row r="127" spans="1:41">
      <c r="A127" s="94"/>
      <c r="B127" s="99" t="s">
        <v>475</v>
      </c>
      <c r="C127" s="99" t="s">
        <v>476</v>
      </c>
      <c r="D127" s="98"/>
      <c r="E127" s="121" t="str">
        <f t="shared" si="25"/>
        <v>a511501</v>
      </c>
      <c r="F127" s="121">
        <f t="shared" si="15"/>
        <v>1</v>
      </c>
      <c r="G127" s="121">
        <f t="shared" si="16"/>
        <v>1</v>
      </c>
      <c r="H127" s="121">
        <v>0</v>
      </c>
      <c r="I127" s="121">
        <f t="shared" si="17"/>
        <v>0</v>
      </c>
      <c r="J127" s="20">
        <v>1</v>
      </c>
      <c r="K127" s="20">
        <f t="shared" si="18"/>
        <v>1</v>
      </c>
      <c r="L127" s="20">
        <f t="shared" si="19"/>
        <v>1</v>
      </c>
      <c r="M127" s="20">
        <f t="shared" si="19"/>
        <v>0</v>
      </c>
      <c r="N127" s="20">
        <f t="shared" si="20"/>
        <v>1</v>
      </c>
      <c r="O127" s="122">
        <v>0</v>
      </c>
      <c r="P127" s="122">
        <v>1</v>
      </c>
      <c r="Q127" s="122">
        <v>1</v>
      </c>
      <c r="R127" s="121">
        <v>1</v>
      </c>
      <c r="S127" s="121">
        <v>0</v>
      </c>
      <c r="T127" s="20">
        <v>2</v>
      </c>
      <c r="U127" s="20" t="s">
        <v>154</v>
      </c>
      <c r="V127" s="20" t="s">
        <v>477</v>
      </c>
      <c r="W127" s="20" t="str">
        <f t="shared" si="27"/>
        <v>m511501</v>
      </c>
      <c r="X127" s="20">
        <f t="shared" si="22"/>
        <v>1</v>
      </c>
      <c r="Y127" s="20">
        <v>0</v>
      </c>
      <c r="Z127" s="20">
        <f t="shared" si="29"/>
        <v>0</v>
      </c>
      <c r="AA127" s="20">
        <f t="shared" si="29"/>
        <v>0</v>
      </c>
      <c r="AB127" s="20">
        <v>1</v>
      </c>
      <c r="AC127" s="20">
        <f t="shared" si="23"/>
        <v>1</v>
      </c>
      <c r="AD127" s="20">
        <f t="shared" si="23"/>
        <v>1</v>
      </c>
      <c r="AE127" s="122">
        <v>0</v>
      </c>
      <c r="AF127" s="122">
        <v>1</v>
      </c>
      <c r="AG127" s="122"/>
      <c r="AH127" s="20">
        <v>1</v>
      </c>
      <c r="AI127" s="20">
        <v>0</v>
      </c>
      <c r="AJ127" s="21"/>
      <c r="AK127" s="21" t="s">
        <v>301</v>
      </c>
      <c r="AL127" s="113" t="s">
        <v>478</v>
      </c>
      <c r="AM127" s="22" t="s">
        <v>479</v>
      </c>
      <c r="AN127" s="23" t="s">
        <v>480</v>
      </c>
    </row>
    <row r="128" spans="1:41" ht="76.5">
      <c r="A128" s="94"/>
      <c r="B128" s="99" t="s">
        <v>481</v>
      </c>
      <c r="C128" s="99" t="s">
        <v>482</v>
      </c>
      <c r="D128" s="98"/>
      <c r="E128" s="121" t="str">
        <f t="shared" si="25"/>
        <v>a511502</v>
      </c>
      <c r="F128" s="121">
        <f t="shared" si="15"/>
        <v>1</v>
      </c>
      <c r="G128" s="121">
        <f t="shared" si="16"/>
        <v>1</v>
      </c>
      <c r="H128" s="121">
        <v>0</v>
      </c>
      <c r="I128" s="121">
        <f t="shared" si="17"/>
        <v>0</v>
      </c>
      <c r="J128" s="20">
        <v>0</v>
      </c>
      <c r="K128" s="20">
        <f t="shared" si="18"/>
        <v>0</v>
      </c>
      <c r="L128" s="20">
        <f t="shared" si="19"/>
        <v>1</v>
      </c>
      <c r="M128" s="20">
        <f t="shared" si="19"/>
        <v>0</v>
      </c>
      <c r="N128" s="20">
        <f t="shared" si="20"/>
        <v>0</v>
      </c>
      <c r="O128" s="123">
        <v>0</v>
      </c>
      <c r="P128" s="123">
        <f>IF(O128&lt;&gt;"",O128,"")</f>
        <v>0</v>
      </c>
      <c r="Q128" s="123"/>
      <c r="R128" s="121">
        <v>0</v>
      </c>
      <c r="S128" s="121">
        <v>0</v>
      </c>
      <c r="T128" s="20">
        <v>4</v>
      </c>
      <c r="U128" s="20" t="s">
        <v>154</v>
      </c>
      <c r="V128" s="20" t="s">
        <v>483</v>
      </c>
      <c r="W128" s="20" t="str">
        <f t="shared" si="27"/>
        <v>m511502</v>
      </c>
      <c r="X128" s="20">
        <f t="shared" si="22"/>
        <v>1</v>
      </c>
      <c r="Y128" s="20">
        <v>0</v>
      </c>
      <c r="Z128" s="20">
        <f t="shared" si="29"/>
        <v>0</v>
      </c>
      <c r="AA128" s="20">
        <f t="shared" si="29"/>
        <v>0</v>
      </c>
      <c r="AB128" s="20">
        <v>0</v>
      </c>
      <c r="AC128" s="20">
        <f t="shared" si="23"/>
        <v>0</v>
      </c>
      <c r="AD128" s="20">
        <f t="shared" si="23"/>
        <v>0</v>
      </c>
      <c r="AE128" s="123">
        <v>0</v>
      </c>
      <c r="AF128" s="123">
        <f t="shared" si="24"/>
        <v>0</v>
      </c>
      <c r="AG128" s="123"/>
      <c r="AH128" s="20">
        <v>0</v>
      </c>
      <c r="AI128" s="20">
        <v>0</v>
      </c>
      <c r="AJ128" s="21"/>
      <c r="AK128" s="21" t="s">
        <v>301</v>
      </c>
      <c r="AL128" s="21"/>
      <c r="AM128" s="101" t="s">
        <v>484</v>
      </c>
      <c r="AN128" s="23" t="s">
        <v>485</v>
      </c>
    </row>
    <row r="129" spans="1:40" ht="76.5">
      <c r="A129" s="94"/>
      <c r="B129" s="99" t="s">
        <v>486</v>
      </c>
      <c r="C129" s="99" t="s">
        <v>487</v>
      </c>
      <c r="D129" s="98"/>
      <c r="E129" s="121" t="str">
        <f t="shared" si="25"/>
        <v>a511503</v>
      </c>
      <c r="F129" s="121">
        <f t="shared" si="15"/>
        <v>1</v>
      </c>
      <c r="G129" s="121">
        <f t="shared" si="16"/>
        <v>1</v>
      </c>
      <c r="H129" s="121">
        <v>0</v>
      </c>
      <c r="I129" s="121">
        <f t="shared" si="17"/>
        <v>0</v>
      </c>
      <c r="J129" s="20">
        <v>0</v>
      </c>
      <c r="K129" s="20">
        <f t="shared" si="18"/>
        <v>0</v>
      </c>
      <c r="L129" s="20">
        <f t="shared" si="19"/>
        <v>1</v>
      </c>
      <c r="M129" s="20">
        <f t="shared" si="19"/>
        <v>0</v>
      </c>
      <c r="N129" s="20">
        <f t="shared" si="20"/>
        <v>0</v>
      </c>
      <c r="O129" s="121">
        <v>0</v>
      </c>
      <c r="P129" s="121">
        <f t="shared" si="21"/>
        <v>0</v>
      </c>
      <c r="Q129" s="121"/>
      <c r="R129" s="121">
        <v>0</v>
      </c>
      <c r="S129" s="121">
        <v>0</v>
      </c>
      <c r="T129" s="20">
        <v>4</v>
      </c>
      <c r="U129" s="20" t="s">
        <v>154</v>
      </c>
      <c r="V129" s="20" t="s">
        <v>488</v>
      </c>
      <c r="W129" s="20" t="str">
        <f t="shared" si="27"/>
        <v>m511503</v>
      </c>
      <c r="X129" s="20">
        <f t="shared" si="22"/>
        <v>1</v>
      </c>
      <c r="Y129" s="20">
        <v>0</v>
      </c>
      <c r="Z129" s="20">
        <f t="shared" si="29"/>
        <v>0</v>
      </c>
      <c r="AA129" s="20">
        <f t="shared" si="29"/>
        <v>0</v>
      </c>
      <c r="AB129" s="20">
        <v>0</v>
      </c>
      <c r="AC129" s="20">
        <f t="shared" si="23"/>
        <v>0</v>
      </c>
      <c r="AD129" s="20">
        <f t="shared" si="23"/>
        <v>0</v>
      </c>
      <c r="AE129" s="121">
        <v>0</v>
      </c>
      <c r="AF129" s="121">
        <f t="shared" si="24"/>
        <v>0</v>
      </c>
      <c r="AG129" s="121"/>
      <c r="AH129" s="20">
        <v>0</v>
      </c>
      <c r="AI129" s="20">
        <v>0</v>
      </c>
      <c r="AJ129" s="21"/>
      <c r="AK129" s="21" t="s">
        <v>301</v>
      </c>
      <c r="AL129" s="21"/>
      <c r="AM129" s="22" t="s">
        <v>480</v>
      </c>
      <c r="AN129" s="23" t="s">
        <v>485</v>
      </c>
    </row>
    <row r="130" spans="1:40" ht="25.5">
      <c r="A130" s="94"/>
      <c r="B130" s="99" t="s">
        <v>489</v>
      </c>
      <c r="C130" s="99" t="s">
        <v>490</v>
      </c>
      <c r="D130" s="98"/>
      <c r="E130" s="121" t="str">
        <f t="shared" si="25"/>
        <v>a511504</v>
      </c>
      <c r="F130" s="121">
        <f t="shared" si="15"/>
        <v>1</v>
      </c>
      <c r="G130" s="121">
        <f t="shared" si="16"/>
        <v>1</v>
      </c>
      <c r="H130" s="121">
        <v>0</v>
      </c>
      <c r="I130" s="121">
        <f t="shared" si="17"/>
        <v>0</v>
      </c>
      <c r="J130" s="20">
        <v>0</v>
      </c>
      <c r="K130" s="20">
        <f t="shared" si="18"/>
        <v>0</v>
      </c>
      <c r="L130" s="20">
        <f t="shared" si="19"/>
        <v>1</v>
      </c>
      <c r="M130" s="20">
        <f t="shared" si="19"/>
        <v>0</v>
      </c>
      <c r="N130" s="20">
        <f t="shared" si="20"/>
        <v>0</v>
      </c>
      <c r="O130" s="121">
        <v>0</v>
      </c>
      <c r="P130" s="121">
        <f t="shared" si="21"/>
        <v>0</v>
      </c>
      <c r="Q130" s="121"/>
      <c r="R130" s="121">
        <v>0</v>
      </c>
      <c r="S130" s="121">
        <v>0</v>
      </c>
      <c r="T130" s="20">
        <v>4</v>
      </c>
      <c r="U130" s="20" t="s">
        <v>154</v>
      </c>
      <c r="V130" s="20" t="s">
        <v>491</v>
      </c>
      <c r="W130" s="20" t="str">
        <f t="shared" si="27"/>
        <v>m511504</v>
      </c>
      <c r="X130" s="20">
        <f t="shared" si="22"/>
        <v>1</v>
      </c>
      <c r="Y130" s="20">
        <v>0</v>
      </c>
      <c r="Z130" s="20">
        <f t="shared" si="29"/>
        <v>0</v>
      </c>
      <c r="AA130" s="20">
        <f t="shared" si="29"/>
        <v>0</v>
      </c>
      <c r="AB130" s="20">
        <v>0</v>
      </c>
      <c r="AC130" s="20">
        <f t="shared" si="23"/>
        <v>0</v>
      </c>
      <c r="AD130" s="20">
        <f t="shared" si="23"/>
        <v>0</v>
      </c>
      <c r="AE130" s="121">
        <v>0</v>
      </c>
      <c r="AF130" s="121">
        <f t="shared" si="24"/>
        <v>0</v>
      </c>
      <c r="AG130" s="121"/>
      <c r="AH130" s="20">
        <v>0</v>
      </c>
      <c r="AI130" s="20">
        <v>0</v>
      </c>
      <c r="AJ130" s="21"/>
      <c r="AK130" s="21" t="s">
        <v>301</v>
      </c>
      <c r="AL130" s="21"/>
      <c r="AM130" s="101" t="s">
        <v>492</v>
      </c>
      <c r="AN130" s="23"/>
    </row>
    <row r="131" spans="1:40" ht="25.5">
      <c r="A131" s="94"/>
      <c r="B131" s="99" t="s">
        <v>493</v>
      </c>
      <c r="C131" s="99" t="s">
        <v>494</v>
      </c>
      <c r="D131" s="98"/>
      <c r="E131" s="121" t="str">
        <f t="shared" si="25"/>
        <v>a511505</v>
      </c>
      <c r="F131" s="121">
        <f t="shared" si="15"/>
        <v>1</v>
      </c>
      <c r="G131" s="121">
        <f t="shared" si="16"/>
        <v>1</v>
      </c>
      <c r="H131" s="121">
        <v>0</v>
      </c>
      <c r="I131" s="121">
        <f t="shared" si="17"/>
        <v>0</v>
      </c>
      <c r="J131" s="20">
        <v>0</v>
      </c>
      <c r="K131" s="20">
        <f t="shared" si="18"/>
        <v>0</v>
      </c>
      <c r="L131" s="20">
        <f t="shared" si="19"/>
        <v>1</v>
      </c>
      <c r="M131" s="20">
        <f t="shared" si="19"/>
        <v>0</v>
      </c>
      <c r="N131" s="20">
        <f t="shared" si="20"/>
        <v>0</v>
      </c>
      <c r="O131" s="121">
        <v>0</v>
      </c>
      <c r="P131" s="121">
        <f t="shared" si="21"/>
        <v>0</v>
      </c>
      <c r="Q131" s="121"/>
      <c r="R131" s="121">
        <v>0</v>
      </c>
      <c r="S131" s="121">
        <v>0</v>
      </c>
      <c r="T131" s="20">
        <v>4</v>
      </c>
      <c r="U131" s="20" t="s">
        <v>154</v>
      </c>
      <c r="V131" s="20" t="s">
        <v>495</v>
      </c>
      <c r="W131" s="20" t="str">
        <f t="shared" si="27"/>
        <v>m511505</v>
      </c>
      <c r="X131" s="20">
        <f t="shared" si="22"/>
        <v>1</v>
      </c>
      <c r="Y131" s="20">
        <v>0</v>
      </c>
      <c r="Z131" s="20">
        <f t="shared" si="29"/>
        <v>0</v>
      </c>
      <c r="AA131" s="20">
        <f t="shared" si="29"/>
        <v>0</v>
      </c>
      <c r="AB131" s="20">
        <v>0</v>
      </c>
      <c r="AC131" s="20">
        <f t="shared" si="23"/>
        <v>0</v>
      </c>
      <c r="AD131" s="20">
        <f t="shared" si="23"/>
        <v>0</v>
      </c>
      <c r="AE131" s="121">
        <v>0</v>
      </c>
      <c r="AF131" s="121">
        <f t="shared" si="24"/>
        <v>0</v>
      </c>
      <c r="AG131" s="121"/>
      <c r="AH131" s="20">
        <v>0</v>
      </c>
      <c r="AI131" s="20">
        <v>0</v>
      </c>
      <c r="AJ131" s="21"/>
      <c r="AK131" s="21" t="s">
        <v>301</v>
      </c>
      <c r="AL131" s="21"/>
      <c r="AM131" s="101" t="s">
        <v>496</v>
      </c>
      <c r="AN131" s="23" t="s">
        <v>497</v>
      </c>
    </row>
    <row r="132" spans="1:40">
      <c r="A132" s="94"/>
      <c r="B132" s="98" t="s">
        <v>498</v>
      </c>
      <c r="C132" s="98" t="s">
        <v>499</v>
      </c>
      <c r="D132" s="98"/>
      <c r="E132" s="121" t="str">
        <f t="shared" si="25"/>
        <v>a5116</v>
      </c>
      <c r="F132" s="121">
        <f t="shared" si="15"/>
        <v>1</v>
      </c>
      <c r="G132" s="121">
        <f t="shared" si="16"/>
        <v>1</v>
      </c>
      <c r="H132" s="121">
        <v>0</v>
      </c>
      <c r="I132" s="121">
        <f t="shared" si="17"/>
        <v>0</v>
      </c>
      <c r="J132" s="20">
        <v>1</v>
      </c>
      <c r="K132" s="20">
        <f t="shared" si="18"/>
        <v>1</v>
      </c>
      <c r="L132" s="20">
        <f t="shared" si="19"/>
        <v>1</v>
      </c>
      <c r="M132" s="20">
        <f t="shared" si="19"/>
        <v>0</v>
      </c>
      <c r="N132" s="20">
        <f t="shared" si="20"/>
        <v>1</v>
      </c>
      <c r="O132" s="121">
        <v>1</v>
      </c>
      <c r="P132" s="121">
        <f t="shared" si="21"/>
        <v>1</v>
      </c>
      <c r="Q132" s="121">
        <v>1</v>
      </c>
      <c r="R132" s="121">
        <v>1</v>
      </c>
      <c r="S132" s="121">
        <v>-1</v>
      </c>
      <c r="T132" s="20">
        <v>1</v>
      </c>
      <c r="U132" s="20" t="s">
        <v>154</v>
      </c>
      <c r="V132" s="20" t="s">
        <v>500</v>
      </c>
      <c r="W132" s="20" t="str">
        <f t="shared" si="27"/>
        <v>m5116</v>
      </c>
      <c r="X132" s="20">
        <f t="shared" si="22"/>
        <v>1</v>
      </c>
      <c r="Y132" s="20">
        <v>0</v>
      </c>
      <c r="Z132" s="20">
        <f t="shared" si="29"/>
        <v>0</v>
      </c>
      <c r="AA132" s="20">
        <f t="shared" si="29"/>
        <v>0</v>
      </c>
      <c r="AB132" s="20">
        <v>1</v>
      </c>
      <c r="AC132" s="20">
        <f t="shared" si="23"/>
        <v>1</v>
      </c>
      <c r="AD132" s="20">
        <f t="shared" si="23"/>
        <v>1</v>
      </c>
      <c r="AE132" s="20">
        <v>1</v>
      </c>
      <c r="AF132" s="20">
        <f t="shared" si="24"/>
        <v>1</v>
      </c>
      <c r="AG132" s="20">
        <v>1</v>
      </c>
      <c r="AH132" s="20">
        <v>1</v>
      </c>
      <c r="AI132" s="20">
        <v>0</v>
      </c>
      <c r="AJ132" s="21"/>
      <c r="AK132" s="21"/>
      <c r="AL132" s="21"/>
      <c r="AM132" s="22" t="s">
        <v>286</v>
      </c>
      <c r="AN132" s="23" t="s">
        <v>501</v>
      </c>
    </row>
    <row r="133" spans="1:40">
      <c r="A133" s="94"/>
      <c r="B133" s="99" t="s">
        <v>502</v>
      </c>
      <c r="C133" s="99" t="s">
        <v>503</v>
      </c>
      <c r="D133" s="98"/>
      <c r="E133" s="121" t="str">
        <f t="shared" si="25"/>
        <v>a511601</v>
      </c>
      <c r="F133" s="121">
        <f t="shared" si="15"/>
        <v>1</v>
      </c>
      <c r="G133" s="121">
        <f t="shared" si="16"/>
        <v>1</v>
      </c>
      <c r="H133" s="121">
        <v>0</v>
      </c>
      <c r="I133" s="121">
        <f t="shared" si="17"/>
        <v>0</v>
      </c>
      <c r="J133" s="20">
        <v>0</v>
      </c>
      <c r="K133" s="20">
        <f t="shared" si="18"/>
        <v>0</v>
      </c>
      <c r="L133" s="20">
        <f t="shared" si="19"/>
        <v>1</v>
      </c>
      <c r="M133" s="20">
        <f t="shared" si="19"/>
        <v>0</v>
      </c>
      <c r="N133" s="20">
        <f t="shared" si="20"/>
        <v>0</v>
      </c>
      <c r="O133" s="122">
        <v>0</v>
      </c>
      <c r="P133" s="122">
        <v>1</v>
      </c>
      <c r="Q133" s="122">
        <v>1</v>
      </c>
      <c r="R133" s="121">
        <v>0</v>
      </c>
      <c r="S133" s="121">
        <v>0</v>
      </c>
      <c r="T133" s="20">
        <v>4</v>
      </c>
      <c r="U133" s="20" t="s">
        <v>154</v>
      </c>
      <c r="V133" s="20" t="s">
        <v>504</v>
      </c>
      <c r="W133" s="20" t="str">
        <f t="shared" si="27"/>
        <v>m511601</v>
      </c>
      <c r="X133" s="20">
        <f t="shared" si="22"/>
        <v>1</v>
      </c>
      <c r="Y133" s="20">
        <v>0</v>
      </c>
      <c r="Z133" s="20">
        <f t="shared" si="29"/>
        <v>0</v>
      </c>
      <c r="AA133" s="20">
        <f t="shared" si="29"/>
        <v>0</v>
      </c>
      <c r="AB133" s="20">
        <v>0</v>
      </c>
      <c r="AC133" s="20">
        <f t="shared" si="23"/>
        <v>0</v>
      </c>
      <c r="AD133" s="20">
        <f t="shared" si="23"/>
        <v>0</v>
      </c>
      <c r="AE133" s="122">
        <v>0</v>
      </c>
      <c r="AF133" s="122">
        <v>1</v>
      </c>
      <c r="AG133" s="122">
        <v>1</v>
      </c>
      <c r="AH133" s="20">
        <v>0</v>
      </c>
      <c r="AI133" s="20">
        <v>0</v>
      </c>
      <c r="AJ133" s="21"/>
      <c r="AK133" s="21" t="s">
        <v>301</v>
      </c>
      <c r="AL133" s="21" t="s">
        <v>505</v>
      </c>
      <c r="AM133" s="22" t="s">
        <v>506</v>
      </c>
      <c r="AN133" s="23"/>
    </row>
    <row r="134" spans="1:40" ht="63.75">
      <c r="A134" s="94"/>
      <c r="B134" s="99" t="s">
        <v>507</v>
      </c>
      <c r="C134" s="99" t="s">
        <v>508</v>
      </c>
      <c r="D134" s="98"/>
      <c r="E134" s="121" t="str">
        <f t="shared" si="25"/>
        <v>a511602</v>
      </c>
      <c r="F134" s="121">
        <f t="shared" si="15"/>
        <v>1</v>
      </c>
      <c r="G134" s="121">
        <f t="shared" si="16"/>
        <v>1</v>
      </c>
      <c r="H134" s="121">
        <v>0</v>
      </c>
      <c r="I134" s="121">
        <f t="shared" si="17"/>
        <v>0</v>
      </c>
      <c r="J134" s="20">
        <v>0</v>
      </c>
      <c r="K134" s="20">
        <f t="shared" si="18"/>
        <v>0</v>
      </c>
      <c r="L134" s="20">
        <f t="shared" si="19"/>
        <v>1</v>
      </c>
      <c r="M134" s="20">
        <f t="shared" si="19"/>
        <v>0</v>
      </c>
      <c r="N134" s="20">
        <f t="shared" si="20"/>
        <v>0</v>
      </c>
      <c r="O134" s="121">
        <v>0</v>
      </c>
      <c r="P134" s="121">
        <f t="shared" si="21"/>
        <v>0</v>
      </c>
      <c r="Q134" s="121"/>
      <c r="R134" s="121">
        <v>0</v>
      </c>
      <c r="S134" s="121">
        <v>0</v>
      </c>
      <c r="T134" s="20">
        <v>2</v>
      </c>
      <c r="U134" s="20" t="s">
        <v>154</v>
      </c>
      <c r="V134" s="20" t="s">
        <v>509</v>
      </c>
      <c r="W134" s="20" t="str">
        <f t="shared" si="27"/>
        <v>m511602</v>
      </c>
      <c r="X134" s="20">
        <f t="shared" si="22"/>
        <v>1</v>
      </c>
      <c r="Y134" s="20">
        <v>0</v>
      </c>
      <c r="Z134" s="20">
        <f t="shared" si="29"/>
        <v>0</v>
      </c>
      <c r="AA134" s="20">
        <f t="shared" si="29"/>
        <v>0</v>
      </c>
      <c r="AB134" s="20">
        <v>0</v>
      </c>
      <c r="AC134" s="20">
        <f t="shared" si="23"/>
        <v>0</v>
      </c>
      <c r="AD134" s="20">
        <f t="shared" si="23"/>
        <v>0</v>
      </c>
      <c r="AE134" s="121">
        <v>0</v>
      </c>
      <c r="AF134" s="121">
        <f t="shared" si="24"/>
        <v>0</v>
      </c>
      <c r="AG134" s="121"/>
      <c r="AH134" s="20">
        <v>0</v>
      </c>
      <c r="AI134" s="20">
        <v>0</v>
      </c>
      <c r="AJ134" s="21"/>
      <c r="AK134" s="21" t="s">
        <v>301</v>
      </c>
      <c r="AL134" s="21"/>
      <c r="AM134" s="101" t="s">
        <v>510</v>
      </c>
      <c r="AN134" s="23" t="s">
        <v>511</v>
      </c>
    </row>
    <row r="135" spans="1:40">
      <c r="A135" s="94"/>
      <c r="B135" s="99" t="s">
        <v>512</v>
      </c>
      <c r="C135" s="99" t="s">
        <v>513</v>
      </c>
      <c r="D135" s="98"/>
      <c r="E135" s="121" t="str">
        <f t="shared" si="25"/>
        <v>a511603</v>
      </c>
      <c r="F135" s="121">
        <f t="shared" ref="F135:F198" si="30">IF(E135&lt;&gt;"",1,"")</f>
        <v>1</v>
      </c>
      <c r="G135" s="121">
        <f t="shared" ref="G135:G198" si="31">IF(F135&lt;&gt;"",F135,"")</f>
        <v>1</v>
      </c>
      <c r="H135" s="121">
        <v>0</v>
      </c>
      <c r="I135" s="121">
        <f t="shared" ref="I135:I198" si="32">IF(H135&lt;&gt;"",H135,"")</f>
        <v>0</v>
      </c>
      <c r="J135" s="20">
        <v>0</v>
      </c>
      <c r="K135" s="20">
        <f t="shared" ref="K135:K198" si="33">IF(J135&lt;&gt;"",J135,"")</f>
        <v>0</v>
      </c>
      <c r="L135" s="20">
        <f t="shared" ref="L135:M198" si="34">IF(G135&lt;&gt;"",G135,"")</f>
        <v>1</v>
      </c>
      <c r="M135" s="20">
        <f t="shared" si="34"/>
        <v>0</v>
      </c>
      <c r="N135" s="20">
        <f t="shared" ref="N135:N198" si="35">IF(J135&lt;&gt;"",J135,"")</f>
        <v>0</v>
      </c>
      <c r="O135" s="122">
        <v>0</v>
      </c>
      <c r="P135" s="122">
        <v>1</v>
      </c>
      <c r="Q135" s="122">
        <v>1</v>
      </c>
      <c r="R135" s="121">
        <v>0</v>
      </c>
      <c r="S135" s="121">
        <v>0</v>
      </c>
      <c r="T135" s="20">
        <v>3</v>
      </c>
      <c r="U135" s="20" t="s">
        <v>154</v>
      </c>
      <c r="V135" s="20" t="s">
        <v>514</v>
      </c>
      <c r="W135" s="20" t="str">
        <f t="shared" si="27"/>
        <v>m511603</v>
      </c>
      <c r="X135" s="20">
        <f t="shared" ref="X135:X198" si="36">IF(W135&lt;&gt;"",1,"")</f>
        <v>1</v>
      </c>
      <c r="Y135" s="20">
        <v>0</v>
      </c>
      <c r="Z135" s="20">
        <f t="shared" si="29"/>
        <v>0</v>
      </c>
      <c r="AA135" s="20">
        <f t="shared" si="29"/>
        <v>0</v>
      </c>
      <c r="AB135" s="20">
        <v>0</v>
      </c>
      <c r="AC135" s="20">
        <f t="shared" ref="AC135:AD198" si="37">IF(AB135&lt;&gt;"",AB135,"")</f>
        <v>0</v>
      </c>
      <c r="AD135" s="20">
        <f t="shared" si="37"/>
        <v>0</v>
      </c>
      <c r="AE135" s="122">
        <v>0</v>
      </c>
      <c r="AF135" s="122">
        <v>1</v>
      </c>
      <c r="AG135" s="122">
        <v>1</v>
      </c>
      <c r="AH135" s="20">
        <v>0</v>
      </c>
      <c r="AI135" s="20">
        <v>0</v>
      </c>
      <c r="AJ135" s="21"/>
      <c r="AK135" s="21" t="s">
        <v>301</v>
      </c>
      <c r="AL135" s="21" t="s">
        <v>515</v>
      </c>
      <c r="AM135" s="22" t="s">
        <v>506</v>
      </c>
      <c r="AN135" s="23"/>
    </row>
    <row r="136" spans="1:40">
      <c r="A136" s="94"/>
      <c r="B136" s="99" t="s">
        <v>516</v>
      </c>
      <c r="C136" s="99" t="s">
        <v>517</v>
      </c>
      <c r="D136" s="98"/>
      <c r="E136" s="121" t="str">
        <f t="shared" si="25"/>
        <v>a511604</v>
      </c>
      <c r="F136" s="121">
        <f t="shared" si="30"/>
        <v>1</v>
      </c>
      <c r="G136" s="121">
        <f t="shared" si="31"/>
        <v>1</v>
      </c>
      <c r="H136" s="121">
        <v>0</v>
      </c>
      <c r="I136" s="121">
        <f t="shared" si="32"/>
        <v>0</v>
      </c>
      <c r="J136" s="20">
        <v>0</v>
      </c>
      <c r="K136" s="20">
        <f t="shared" si="33"/>
        <v>0</v>
      </c>
      <c r="L136" s="20">
        <f t="shared" si="34"/>
        <v>1</v>
      </c>
      <c r="M136" s="20">
        <f t="shared" si="34"/>
        <v>0</v>
      </c>
      <c r="N136" s="20">
        <f t="shared" si="35"/>
        <v>0</v>
      </c>
      <c r="O136" s="122">
        <v>0</v>
      </c>
      <c r="P136" s="122">
        <v>1</v>
      </c>
      <c r="Q136" s="122">
        <v>1</v>
      </c>
      <c r="R136" s="121">
        <v>0</v>
      </c>
      <c r="S136" s="121">
        <v>0</v>
      </c>
      <c r="T136" s="20">
        <v>4</v>
      </c>
      <c r="U136" s="20" t="s">
        <v>154</v>
      </c>
      <c r="V136" s="20" t="s">
        <v>518</v>
      </c>
      <c r="W136" s="20" t="str">
        <f t="shared" si="27"/>
        <v>m511604</v>
      </c>
      <c r="X136" s="20">
        <f t="shared" si="36"/>
        <v>1</v>
      </c>
      <c r="Y136" s="20">
        <v>0</v>
      </c>
      <c r="Z136" s="20">
        <f t="shared" si="29"/>
        <v>0</v>
      </c>
      <c r="AA136" s="20">
        <f t="shared" si="29"/>
        <v>0</v>
      </c>
      <c r="AB136" s="20">
        <v>0</v>
      </c>
      <c r="AC136" s="20">
        <f t="shared" si="37"/>
        <v>0</v>
      </c>
      <c r="AD136" s="20">
        <f t="shared" si="37"/>
        <v>0</v>
      </c>
      <c r="AE136" s="122">
        <v>0</v>
      </c>
      <c r="AF136" s="122">
        <v>1</v>
      </c>
      <c r="AG136" s="122">
        <v>1</v>
      </c>
      <c r="AH136" s="20">
        <v>0</v>
      </c>
      <c r="AI136" s="20">
        <v>0</v>
      </c>
      <c r="AJ136" s="21"/>
      <c r="AK136" s="21" t="s">
        <v>301</v>
      </c>
      <c r="AL136" s="21" t="s">
        <v>519</v>
      </c>
      <c r="AM136" s="22" t="s">
        <v>479</v>
      </c>
      <c r="AN136" s="23"/>
    </row>
    <row r="137" spans="1:40">
      <c r="A137" s="94"/>
      <c r="B137" s="99" t="s">
        <v>520</v>
      </c>
      <c r="C137" s="99" t="s">
        <v>521</v>
      </c>
      <c r="D137" s="98"/>
      <c r="E137" s="121" t="str">
        <f t="shared" si="25"/>
        <v>a511605</v>
      </c>
      <c r="F137" s="121">
        <f t="shared" si="30"/>
        <v>1</v>
      </c>
      <c r="G137" s="121">
        <f t="shared" si="31"/>
        <v>1</v>
      </c>
      <c r="H137" s="121">
        <v>0</v>
      </c>
      <c r="I137" s="121">
        <f t="shared" si="32"/>
        <v>0</v>
      </c>
      <c r="J137" s="20">
        <v>0</v>
      </c>
      <c r="K137" s="20">
        <f t="shared" si="33"/>
        <v>0</v>
      </c>
      <c r="L137" s="20">
        <f t="shared" si="34"/>
        <v>1</v>
      </c>
      <c r="M137" s="20">
        <f t="shared" si="34"/>
        <v>0</v>
      </c>
      <c r="N137" s="20">
        <f t="shared" si="35"/>
        <v>0</v>
      </c>
      <c r="O137" s="121">
        <v>0</v>
      </c>
      <c r="P137" s="121">
        <f t="shared" ref="P137:P200" si="38">IF(O137&lt;&gt;"",O137,"")</f>
        <v>0</v>
      </c>
      <c r="Q137" s="121"/>
      <c r="R137" s="121">
        <v>0</v>
      </c>
      <c r="S137" s="121">
        <v>0</v>
      </c>
      <c r="T137" s="20">
        <v>4</v>
      </c>
      <c r="U137" s="20" t="s">
        <v>154</v>
      </c>
      <c r="V137" s="20" t="s">
        <v>522</v>
      </c>
      <c r="W137" s="20" t="str">
        <f t="shared" si="27"/>
        <v>m511605</v>
      </c>
      <c r="X137" s="20">
        <f t="shared" si="36"/>
        <v>1</v>
      </c>
      <c r="Y137" s="20">
        <v>0</v>
      </c>
      <c r="Z137" s="20">
        <f t="shared" si="29"/>
        <v>0</v>
      </c>
      <c r="AA137" s="20">
        <f t="shared" si="29"/>
        <v>0</v>
      </c>
      <c r="AB137" s="20">
        <v>0</v>
      </c>
      <c r="AC137" s="20">
        <f t="shared" si="37"/>
        <v>0</v>
      </c>
      <c r="AD137" s="20">
        <f t="shared" si="37"/>
        <v>0</v>
      </c>
      <c r="AE137" s="121">
        <v>0</v>
      </c>
      <c r="AF137" s="121">
        <f t="shared" ref="AF137:AF200" si="39">IF(AE137&lt;&gt;"",AE137,"")</f>
        <v>0</v>
      </c>
      <c r="AG137" s="121"/>
      <c r="AH137" s="20">
        <v>0</v>
      </c>
      <c r="AI137" s="20">
        <v>0</v>
      </c>
      <c r="AJ137" s="21"/>
      <c r="AK137" s="21" t="s">
        <v>301</v>
      </c>
      <c r="AL137" t="s">
        <v>523</v>
      </c>
      <c r="AM137" s="22" t="s">
        <v>479</v>
      </c>
      <c r="AN137" s="23" t="s">
        <v>524</v>
      </c>
    </row>
    <row r="138" spans="1:40" ht="51">
      <c r="A138" s="94"/>
      <c r="B138" s="99" t="s">
        <v>525</v>
      </c>
      <c r="C138" s="99" t="s">
        <v>526</v>
      </c>
      <c r="D138" s="98"/>
      <c r="E138" s="121" t="str">
        <f t="shared" si="25"/>
        <v>a511606</v>
      </c>
      <c r="F138" s="121">
        <f t="shared" si="30"/>
        <v>1</v>
      </c>
      <c r="G138" s="121">
        <f t="shared" si="31"/>
        <v>1</v>
      </c>
      <c r="H138" s="121">
        <v>0</v>
      </c>
      <c r="I138" s="121">
        <f t="shared" si="32"/>
        <v>0</v>
      </c>
      <c r="J138" s="20">
        <v>0</v>
      </c>
      <c r="K138" s="20">
        <f t="shared" si="33"/>
        <v>0</v>
      </c>
      <c r="L138" s="20">
        <f t="shared" si="34"/>
        <v>1</v>
      </c>
      <c r="M138" s="20">
        <f t="shared" si="34"/>
        <v>0</v>
      </c>
      <c r="N138" s="20">
        <f t="shared" si="35"/>
        <v>0</v>
      </c>
      <c r="O138" s="121">
        <v>0</v>
      </c>
      <c r="P138" s="121">
        <f t="shared" si="38"/>
        <v>0</v>
      </c>
      <c r="Q138" s="121"/>
      <c r="R138" s="121">
        <v>0</v>
      </c>
      <c r="S138" s="121">
        <v>0</v>
      </c>
      <c r="T138" s="20">
        <v>4</v>
      </c>
      <c r="U138" s="20" t="s">
        <v>154</v>
      </c>
      <c r="V138" s="20" t="s">
        <v>527</v>
      </c>
      <c r="W138" s="20" t="str">
        <f t="shared" si="27"/>
        <v>m511606</v>
      </c>
      <c r="X138" s="20">
        <f t="shared" si="36"/>
        <v>1</v>
      </c>
      <c r="Y138" s="20">
        <v>0</v>
      </c>
      <c r="Z138" s="20">
        <f t="shared" si="29"/>
        <v>0</v>
      </c>
      <c r="AA138" s="20">
        <f t="shared" si="29"/>
        <v>0</v>
      </c>
      <c r="AB138" s="20">
        <v>0</v>
      </c>
      <c r="AC138" s="20">
        <f t="shared" si="37"/>
        <v>0</v>
      </c>
      <c r="AD138" s="20">
        <f t="shared" si="37"/>
        <v>0</v>
      </c>
      <c r="AE138" s="121">
        <v>0</v>
      </c>
      <c r="AF138" s="121">
        <f t="shared" si="39"/>
        <v>0</v>
      </c>
      <c r="AG138" s="121"/>
      <c r="AH138" s="20">
        <v>0</v>
      </c>
      <c r="AI138" s="20">
        <v>0</v>
      </c>
      <c r="AJ138" s="21"/>
      <c r="AK138" s="21" t="s">
        <v>301</v>
      </c>
      <c r="AL138" s="21"/>
      <c r="AM138" s="101" t="s">
        <v>528</v>
      </c>
      <c r="AN138" s="23" t="s">
        <v>529</v>
      </c>
    </row>
    <row r="139" spans="1:40" ht="25.5">
      <c r="A139" s="94"/>
      <c r="B139" s="99" t="s">
        <v>530</v>
      </c>
      <c r="C139" s="99" t="s">
        <v>531</v>
      </c>
      <c r="D139" s="98"/>
      <c r="E139" s="121" t="str">
        <f t="shared" si="25"/>
        <v>a511607</v>
      </c>
      <c r="F139" s="121">
        <f t="shared" si="30"/>
        <v>1</v>
      </c>
      <c r="G139" s="121">
        <f t="shared" si="31"/>
        <v>1</v>
      </c>
      <c r="H139" s="121">
        <v>0</v>
      </c>
      <c r="I139" s="121">
        <f t="shared" si="32"/>
        <v>0</v>
      </c>
      <c r="J139" s="20">
        <v>0</v>
      </c>
      <c r="K139" s="20">
        <f t="shared" si="33"/>
        <v>0</v>
      </c>
      <c r="L139" s="20">
        <f t="shared" si="34"/>
        <v>1</v>
      </c>
      <c r="M139" s="20">
        <f t="shared" si="34"/>
        <v>0</v>
      </c>
      <c r="N139" s="20">
        <f t="shared" si="35"/>
        <v>0</v>
      </c>
      <c r="O139" s="121">
        <v>0</v>
      </c>
      <c r="P139" s="121">
        <f t="shared" si="38"/>
        <v>0</v>
      </c>
      <c r="Q139" s="121"/>
      <c r="R139" s="121">
        <v>0</v>
      </c>
      <c r="S139" s="121">
        <v>0</v>
      </c>
      <c r="T139" s="20">
        <v>4</v>
      </c>
      <c r="U139" s="20" t="s">
        <v>154</v>
      </c>
      <c r="V139" s="20" t="s">
        <v>532</v>
      </c>
      <c r="W139" s="20" t="str">
        <f t="shared" si="27"/>
        <v>m511607</v>
      </c>
      <c r="X139" s="20">
        <f t="shared" si="36"/>
        <v>1</v>
      </c>
      <c r="Y139" s="20">
        <v>0</v>
      </c>
      <c r="Z139" s="20">
        <f t="shared" si="29"/>
        <v>0</v>
      </c>
      <c r="AA139" s="20">
        <f t="shared" si="29"/>
        <v>0</v>
      </c>
      <c r="AB139" s="20">
        <v>0</v>
      </c>
      <c r="AC139" s="20">
        <f t="shared" si="37"/>
        <v>0</v>
      </c>
      <c r="AD139" s="20">
        <f t="shared" si="37"/>
        <v>0</v>
      </c>
      <c r="AE139" s="121">
        <v>0</v>
      </c>
      <c r="AF139" s="121">
        <f t="shared" si="39"/>
        <v>0</v>
      </c>
      <c r="AG139" s="121"/>
      <c r="AH139" s="20">
        <v>0</v>
      </c>
      <c r="AI139" s="20">
        <v>0</v>
      </c>
      <c r="AJ139" s="21"/>
      <c r="AK139" s="21" t="s">
        <v>301</v>
      </c>
      <c r="AL139" s="21" t="s">
        <v>533</v>
      </c>
      <c r="AM139" s="101" t="s">
        <v>534</v>
      </c>
      <c r="AN139" s="23" t="s">
        <v>535</v>
      </c>
    </row>
    <row r="140" spans="1:40">
      <c r="A140" s="94"/>
      <c r="B140" s="99" t="s">
        <v>536</v>
      </c>
      <c r="C140" s="99" t="s">
        <v>537</v>
      </c>
      <c r="D140" s="98"/>
      <c r="E140" s="121" t="str">
        <f t="shared" si="25"/>
        <v>a511608</v>
      </c>
      <c r="F140" s="121">
        <f t="shared" si="30"/>
        <v>1</v>
      </c>
      <c r="G140" s="121">
        <f t="shared" si="31"/>
        <v>1</v>
      </c>
      <c r="H140" s="121">
        <v>0</v>
      </c>
      <c r="I140" s="121">
        <f t="shared" si="32"/>
        <v>0</v>
      </c>
      <c r="J140" s="20">
        <v>0</v>
      </c>
      <c r="K140" s="20">
        <f t="shared" si="33"/>
        <v>0</v>
      </c>
      <c r="L140" s="20">
        <f t="shared" si="34"/>
        <v>1</v>
      </c>
      <c r="M140" s="20">
        <f t="shared" si="34"/>
        <v>0</v>
      </c>
      <c r="N140" s="20">
        <f t="shared" si="35"/>
        <v>0</v>
      </c>
      <c r="O140" s="121">
        <v>0</v>
      </c>
      <c r="P140" s="121">
        <f t="shared" si="38"/>
        <v>0</v>
      </c>
      <c r="Q140" s="121"/>
      <c r="R140" s="121">
        <v>0</v>
      </c>
      <c r="S140" s="121">
        <v>0</v>
      </c>
      <c r="T140" s="20">
        <v>4</v>
      </c>
      <c r="U140" s="20" t="s">
        <v>154</v>
      </c>
      <c r="V140" s="20" t="s">
        <v>538</v>
      </c>
      <c r="W140" s="20" t="str">
        <f t="shared" si="27"/>
        <v>m511608</v>
      </c>
      <c r="X140" s="20">
        <f t="shared" si="36"/>
        <v>1</v>
      </c>
      <c r="Y140" s="20">
        <v>0</v>
      </c>
      <c r="Z140" s="20">
        <f t="shared" si="29"/>
        <v>0</v>
      </c>
      <c r="AA140" s="20">
        <f t="shared" si="29"/>
        <v>0</v>
      </c>
      <c r="AB140" s="20">
        <v>0</v>
      </c>
      <c r="AC140" s="20">
        <f t="shared" si="37"/>
        <v>0</v>
      </c>
      <c r="AD140" s="20">
        <f t="shared" si="37"/>
        <v>0</v>
      </c>
      <c r="AE140" s="121">
        <v>0</v>
      </c>
      <c r="AF140" s="121">
        <f t="shared" si="39"/>
        <v>0</v>
      </c>
      <c r="AG140" s="121"/>
      <c r="AH140" s="20">
        <v>0</v>
      </c>
      <c r="AI140" s="20">
        <v>0</v>
      </c>
      <c r="AJ140" s="21"/>
      <c r="AK140" s="21" t="s">
        <v>301</v>
      </c>
      <c r="AL140" s="21" t="s">
        <v>539</v>
      </c>
      <c r="AM140" s="101"/>
      <c r="AN140" s="23"/>
    </row>
    <row r="141" spans="1:40">
      <c r="A141" s="94"/>
      <c r="B141" s="99" t="s">
        <v>540</v>
      </c>
      <c r="C141" s="99" t="s">
        <v>541</v>
      </c>
      <c r="D141" s="98"/>
      <c r="E141" s="121" t="str">
        <f t="shared" si="25"/>
        <v>a511609</v>
      </c>
      <c r="F141" s="121">
        <f t="shared" si="30"/>
        <v>1</v>
      </c>
      <c r="G141" s="121">
        <f t="shared" si="31"/>
        <v>1</v>
      </c>
      <c r="H141" s="121">
        <v>0</v>
      </c>
      <c r="I141" s="121">
        <f t="shared" si="32"/>
        <v>0</v>
      </c>
      <c r="J141" s="20">
        <v>0</v>
      </c>
      <c r="K141" s="20">
        <f t="shared" si="33"/>
        <v>0</v>
      </c>
      <c r="L141" s="20">
        <f t="shared" si="34"/>
        <v>1</v>
      </c>
      <c r="M141" s="20">
        <f t="shared" si="34"/>
        <v>0</v>
      </c>
      <c r="N141" s="20">
        <f t="shared" si="35"/>
        <v>0</v>
      </c>
      <c r="O141" s="121">
        <v>0</v>
      </c>
      <c r="P141" s="121">
        <f t="shared" si="38"/>
        <v>0</v>
      </c>
      <c r="Q141" s="121"/>
      <c r="R141" s="121">
        <v>0</v>
      </c>
      <c r="S141" s="121">
        <v>0</v>
      </c>
      <c r="T141" s="20">
        <v>4</v>
      </c>
      <c r="U141" s="20" t="s">
        <v>154</v>
      </c>
      <c r="V141" s="20" t="s">
        <v>542</v>
      </c>
      <c r="W141" s="20" t="str">
        <f t="shared" si="27"/>
        <v>m511609</v>
      </c>
      <c r="X141" s="20">
        <f t="shared" si="36"/>
        <v>1</v>
      </c>
      <c r="Y141" s="20">
        <v>0</v>
      </c>
      <c r="Z141" s="20">
        <f t="shared" si="29"/>
        <v>0</v>
      </c>
      <c r="AA141" s="20">
        <f t="shared" si="29"/>
        <v>0</v>
      </c>
      <c r="AB141" s="20">
        <v>0</v>
      </c>
      <c r="AC141" s="20">
        <f t="shared" si="37"/>
        <v>0</v>
      </c>
      <c r="AD141" s="20">
        <f t="shared" si="37"/>
        <v>0</v>
      </c>
      <c r="AE141" s="121">
        <v>0</v>
      </c>
      <c r="AF141" s="121">
        <f t="shared" si="39"/>
        <v>0</v>
      </c>
      <c r="AG141" s="121"/>
      <c r="AH141" s="20">
        <v>0</v>
      </c>
      <c r="AI141" s="20">
        <v>0</v>
      </c>
      <c r="AJ141" s="21"/>
      <c r="AK141" s="21" t="s">
        <v>301</v>
      </c>
      <c r="AL141" s="21" t="s">
        <v>543</v>
      </c>
      <c r="AM141" s="101" t="s">
        <v>544</v>
      </c>
      <c r="AN141" s="23"/>
    </row>
    <row r="142" spans="1:40" ht="63.75">
      <c r="A142" s="94"/>
      <c r="B142" s="99" t="s">
        <v>545</v>
      </c>
      <c r="C142" s="99" t="s">
        <v>546</v>
      </c>
      <c r="D142" s="98"/>
      <c r="E142" s="121" t="str">
        <f t="shared" si="25"/>
        <v>a511610</v>
      </c>
      <c r="F142" s="121">
        <f t="shared" si="30"/>
        <v>1</v>
      </c>
      <c r="G142" s="121">
        <f t="shared" si="31"/>
        <v>1</v>
      </c>
      <c r="H142" s="121">
        <v>0</v>
      </c>
      <c r="I142" s="121">
        <f t="shared" si="32"/>
        <v>0</v>
      </c>
      <c r="J142" s="20">
        <v>0</v>
      </c>
      <c r="K142" s="20">
        <f t="shared" si="33"/>
        <v>0</v>
      </c>
      <c r="L142" s="20">
        <f t="shared" si="34"/>
        <v>1</v>
      </c>
      <c r="M142" s="20">
        <f t="shared" si="34"/>
        <v>0</v>
      </c>
      <c r="N142" s="20">
        <f t="shared" si="35"/>
        <v>0</v>
      </c>
      <c r="O142" s="121">
        <v>0</v>
      </c>
      <c r="P142" s="121">
        <f t="shared" si="38"/>
        <v>0</v>
      </c>
      <c r="Q142" s="121"/>
      <c r="R142" s="121">
        <v>0</v>
      </c>
      <c r="S142" s="121">
        <v>0</v>
      </c>
      <c r="T142" s="20">
        <v>4</v>
      </c>
      <c r="U142" s="20" t="s">
        <v>154</v>
      </c>
      <c r="V142" s="20" t="s">
        <v>547</v>
      </c>
      <c r="W142" s="20" t="str">
        <f t="shared" si="27"/>
        <v>m511610</v>
      </c>
      <c r="X142" s="20">
        <f t="shared" si="36"/>
        <v>1</v>
      </c>
      <c r="Y142" s="20">
        <v>0</v>
      </c>
      <c r="Z142" s="20">
        <f t="shared" si="29"/>
        <v>0</v>
      </c>
      <c r="AA142" s="20">
        <f t="shared" si="29"/>
        <v>0</v>
      </c>
      <c r="AB142" s="20">
        <v>0</v>
      </c>
      <c r="AC142" s="20">
        <f t="shared" si="37"/>
        <v>0</v>
      </c>
      <c r="AD142" s="20">
        <f t="shared" si="37"/>
        <v>0</v>
      </c>
      <c r="AE142" s="121">
        <v>0</v>
      </c>
      <c r="AF142" s="121">
        <f t="shared" si="39"/>
        <v>0</v>
      </c>
      <c r="AG142" s="121"/>
      <c r="AH142" s="20">
        <v>0</v>
      </c>
      <c r="AI142" s="20">
        <v>0</v>
      </c>
      <c r="AJ142" s="21"/>
      <c r="AK142" s="21" t="s">
        <v>301</v>
      </c>
      <c r="AL142" s="21"/>
      <c r="AM142" s="101" t="s">
        <v>548</v>
      </c>
      <c r="AN142" s="23" t="s">
        <v>549</v>
      </c>
    </row>
    <row r="143" spans="1:40" ht="76.5">
      <c r="A143" s="94"/>
      <c r="B143" s="99" t="s">
        <v>550</v>
      </c>
      <c r="C143" s="99" t="s">
        <v>551</v>
      </c>
      <c r="D143" s="98"/>
      <c r="E143" s="121" t="str">
        <f t="shared" si="25"/>
        <v>a511611</v>
      </c>
      <c r="F143" s="121">
        <f t="shared" si="30"/>
        <v>1</v>
      </c>
      <c r="G143" s="121">
        <f t="shared" si="31"/>
        <v>1</v>
      </c>
      <c r="H143" s="121">
        <v>0</v>
      </c>
      <c r="I143" s="121">
        <f t="shared" si="32"/>
        <v>0</v>
      </c>
      <c r="J143" s="20">
        <v>0</v>
      </c>
      <c r="K143" s="20">
        <f t="shared" si="33"/>
        <v>0</v>
      </c>
      <c r="L143" s="20">
        <f t="shared" si="34"/>
        <v>1</v>
      </c>
      <c r="M143" s="20">
        <f t="shared" si="34"/>
        <v>0</v>
      </c>
      <c r="N143" s="20">
        <f t="shared" si="35"/>
        <v>0</v>
      </c>
      <c r="O143" s="121">
        <v>0</v>
      </c>
      <c r="P143" s="121">
        <f t="shared" si="38"/>
        <v>0</v>
      </c>
      <c r="Q143" s="121"/>
      <c r="R143" s="121">
        <v>0</v>
      </c>
      <c r="S143" s="121">
        <v>0</v>
      </c>
      <c r="T143" s="20">
        <v>4</v>
      </c>
      <c r="U143" s="20" t="s">
        <v>154</v>
      </c>
      <c r="V143" s="20" t="s">
        <v>552</v>
      </c>
      <c r="W143" s="20" t="str">
        <f t="shared" si="27"/>
        <v>m511611</v>
      </c>
      <c r="X143" s="20">
        <f t="shared" si="36"/>
        <v>1</v>
      </c>
      <c r="Y143" s="20">
        <v>0</v>
      </c>
      <c r="Z143" s="20">
        <f t="shared" si="29"/>
        <v>0</v>
      </c>
      <c r="AA143" s="20">
        <f t="shared" si="29"/>
        <v>0</v>
      </c>
      <c r="AB143" s="20">
        <v>0</v>
      </c>
      <c r="AC143" s="20">
        <f t="shared" si="37"/>
        <v>0</v>
      </c>
      <c r="AD143" s="20">
        <f t="shared" si="37"/>
        <v>0</v>
      </c>
      <c r="AE143" s="121">
        <v>0</v>
      </c>
      <c r="AF143" s="121">
        <f t="shared" si="39"/>
        <v>0</v>
      </c>
      <c r="AG143" s="121"/>
      <c r="AH143" s="20">
        <v>0</v>
      </c>
      <c r="AI143" s="20">
        <v>0</v>
      </c>
      <c r="AJ143" s="21"/>
      <c r="AK143" s="21" t="s">
        <v>301</v>
      </c>
      <c r="AL143" s="21"/>
      <c r="AM143" s="101" t="s">
        <v>553</v>
      </c>
      <c r="AN143" s="23" t="s">
        <v>554</v>
      </c>
    </row>
    <row r="144" spans="1:40" ht="51">
      <c r="A144" s="94"/>
      <c r="B144" s="99" t="s">
        <v>555</v>
      </c>
      <c r="C144" s="99" t="s">
        <v>556</v>
      </c>
      <c r="D144" s="98"/>
      <c r="E144" s="121" t="str">
        <f t="shared" si="25"/>
        <v>a511612</v>
      </c>
      <c r="F144" s="121">
        <f t="shared" si="30"/>
        <v>1</v>
      </c>
      <c r="G144" s="121">
        <f t="shared" si="31"/>
        <v>1</v>
      </c>
      <c r="H144" s="121">
        <v>0</v>
      </c>
      <c r="I144" s="121">
        <f t="shared" si="32"/>
        <v>0</v>
      </c>
      <c r="J144" s="20">
        <v>0</v>
      </c>
      <c r="K144" s="20">
        <f t="shared" si="33"/>
        <v>0</v>
      </c>
      <c r="L144" s="20">
        <f t="shared" si="34"/>
        <v>1</v>
      </c>
      <c r="M144" s="20">
        <f t="shared" si="34"/>
        <v>0</v>
      </c>
      <c r="N144" s="20">
        <f t="shared" si="35"/>
        <v>0</v>
      </c>
      <c r="O144" s="121">
        <v>0</v>
      </c>
      <c r="P144" s="121">
        <f t="shared" si="38"/>
        <v>0</v>
      </c>
      <c r="Q144" s="121"/>
      <c r="R144" s="121">
        <v>0</v>
      </c>
      <c r="S144" s="121">
        <v>0</v>
      </c>
      <c r="T144" s="20">
        <v>4</v>
      </c>
      <c r="U144" s="20" t="s">
        <v>154</v>
      </c>
      <c r="V144" s="20" t="s">
        <v>557</v>
      </c>
      <c r="W144" s="20" t="str">
        <f t="shared" si="27"/>
        <v>m511612</v>
      </c>
      <c r="X144" s="20">
        <f t="shared" si="36"/>
        <v>1</v>
      </c>
      <c r="Y144" s="20">
        <v>0</v>
      </c>
      <c r="Z144" s="20">
        <f t="shared" si="29"/>
        <v>0</v>
      </c>
      <c r="AA144" s="20">
        <f t="shared" si="29"/>
        <v>0</v>
      </c>
      <c r="AB144" s="20">
        <v>0</v>
      </c>
      <c r="AC144" s="20">
        <f t="shared" si="37"/>
        <v>0</v>
      </c>
      <c r="AD144" s="20">
        <f t="shared" si="37"/>
        <v>0</v>
      </c>
      <c r="AE144" s="121">
        <v>0</v>
      </c>
      <c r="AF144" s="121">
        <f t="shared" si="39"/>
        <v>0</v>
      </c>
      <c r="AG144" s="121"/>
      <c r="AH144" s="20">
        <v>0</v>
      </c>
      <c r="AI144" s="20">
        <v>0</v>
      </c>
      <c r="AJ144" s="21"/>
      <c r="AK144" s="21" t="s">
        <v>301</v>
      </c>
      <c r="AL144" s="21" t="s">
        <v>558</v>
      </c>
      <c r="AM144" s="101" t="s">
        <v>559</v>
      </c>
      <c r="AN144" s="23"/>
    </row>
    <row r="145" spans="1:40" ht="76.5">
      <c r="A145" s="94"/>
      <c r="B145" s="99" t="s">
        <v>560</v>
      </c>
      <c r="C145" s="99" t="s">
        <v>561</v>
      </c>
      <c r="D145" s="98"/>
      <c r="E145" s="121" t="str">
        <f t="shared" si="25"/>
        <v>a511613</v>
      </c>
      <c r="F145" s="121">
        <f t="shared" si="30"/>
        <v>1</v>
      </c>
      <c r="G145" s="121">
        <f t="shared" si="31"/>
        <v>1</v>
      </c>
      <c r="H145" s="121">
        <v>0</v>
      </c>
      <c r="I145" s="121">
        <f t="shared" si="32"/>
        <v>0</v>
      </c>
      <c r="J145" s="20">
        <v>0</v>
      </c>
      <c r="K145" s="20">
        <f t="shared" si="33"/>
        <v>0</v>
      </c>
      <c r="L145" s="20">
        <f t="shared" si="34"/>
        <v>1</v>
      </c>
      <c r="M145" s="20">
        <f t="shared" si="34"/>
        <v>0</v>
      </c>
      <c r="N145" s="20">
        <f t="shared" si="35"/>
        <v>0</v>
      </c>
      <c r="O145" s="123">
        <v>0</v>
      </c>
      <c r="P145" s="123">
        <f t="shared" si="38"/>
        <v>0</v>
      </c>
      <c r="Q145" s="123"/>
      <c r="R145" s="121">
        <v>0</v>
      </c>
      <c r="S145" s="121">
        <v>0</v>
      </c>
      <c r="T145" s="20">
        <v>4</v>
      </c>
      <c r="U145" s="20" t="s">
        <v>154</v>
      </c>
      <c r="V145" s="20" t="s">
        <v>562</v>
      </c>
      <c r="W145" s="20" t="str">
        <f t="shared" si="27"/>
        <v>m511613</v>
      </c>
      <c r="X145" s="20">
        <f t="shared" si="36"/>
        <v>1</v>
      </c>
      <c r="Y145" s="20">
        <v>0</v>
      </c>
      <c r="Z145" s="20">
        <f t="shared" si="29"/>
        <v>0</v>
      </c>
      <c r="AA145" s="20">
        <f t="shared" si="29"/>
        <v>0</v>
      </c>
      <c r="AB145" s="20">
        <v>0</v>
      </c>
      <c r="AC145" s="20">
        <f t="shared" si="37"/>
        <v>0</v>
      </c>
      <c r="AD145" s="20">
        <f t="shared" si="37"/>
        <v>0</v>
      </c>
      <c r="AE145" s="123">
        <v>0</v>
      </c>
      <c r="AF145" s="123">
        <f t="shared" si="39"/>
        <v>0</v>
      </c>
      <c r="AG145" s="123"/>
      <c r="AH145" s="20">
        <v>0</v>
      </c>
      <c r="AI145" s="20">
        <v>0</v>
      </c>
      <c r="AJ145" s="21"/>
      <c r="AK145" s="21"/>
      <c r="AL145" s="21"/>
      <c r="AM145" s="101" t="s">
        <v>563</v>
      </c>
      <c r="AN145" s="23"/>
    </row>
    <row r="146" spans="1:40">
      <c r="A146" s="94"/>
      <c r="B146" s="98" t="s">
        <v>564</v>
      </c>
      <c r="C146" s="98" t="s">
        <v>565</v>
      </c>
      <c r="D146" s="98"/>
      <c r="E146" s="121" t="str">
        <f t="shared" si="25"/>
        <v>a5117</v>
      </c>
      <c r="F146" s="121">
        <f t="shared" si="30"/>
        <v>1</v>
      </c>
      <c r="G146" s="121">
        <f t="shared" si="31"/>
        <v>1</v>
      </c>
      <c r="H146" s="121">
        <v>0</v>
      </c>
      <c r="I146" s="121">
        <f t="shared" si="32"/>
        <v>0</v>
      </c>
      <c r="J146" s="20">
        <v>1</v>
      </c>
      <c r="K146" s="20">
        <f t="shared" si="33"/>
        <v>1</v>
      </c>
      <c r="L146" s="20">
        <f t="shared" si="34"/>
        <v>1</v>
      </c>
      <c r="M146" s="20">
        <f t="shared" si="34"/>
        <v>0</v>
      </c>
      <c r="N146" s="20">
        <f t="shared" si="35"/>
        <v>1</v>
      </c>
      <c r="O146" s="121">
        <v>1</v>
      </c>
      <c r="P146" s="121">
        <f t="shared" si="38"/>
        <v>1</v>
      </c>
      <c r="Q146" s="121">
        <v>1</v>
      </c>
      <c r="R146" s="121">
        <v>1</v>
      </c>
      <c r="S146" s="121">
        <v>-1</v>
      </c>
      <c r="T146" s="20">
        <v>1</v>
      </c>
      <c r="U146" s="20" t="s">
        <v>154</v>
      </c>
      <c r="V146" s="20" t="s">
        <v>566</v>
      </c>
      <c r="W146" s="20" t="str">
        <f t="shared" si="27"/>
        <v>m5117a</v>
      </c>
      <c r="X146" s="20">
        <f t="shared" si="36"/>
        <v>1</v>
      </c>
      <c r="Y146" s="20">
        <v>0</v>
      </c>
      <c r="Z146" s="20">
        <f t="shared" ref="Z146:AA165" si="40">IF(Y146&lt;&gt;"",Y146,"")</f>
        <v>0</v>
      </c>
      <c r="AA146" s="20">
        <f t="shared" si="40"/>
        <v>0</v>
      </c>
      <c r="AB146" s="20">
        <v>1</v>
      </c>
      <c r="AC146" s="20">
        <f t="shared" si="37"/>
        <v>1</v>
      </c>
      <c r="AD146" s="20">
        <f t="shared" si="37"/>
        <v>1</v>
      </c>
      <c r="AE146" s="121">
        <v>1</v>
      </c>
      <c r="AF146" s="121">
        <f t="shared" si="39"/>
        <v>1</v>
      </c>
      <c r="AG146" s="121">
        <v>1</v>
      </c>
      <c r="AH146" s="20">
        <v>1</v>
      </c>
      <c r="AI146" s="20">
        <v>0</v>
      </c>
      <c r="AJ146" s="21"/>
      <c r="AK146" s="21"/>
      <c r="AL146" s="21"/>
      <c r="AM146" s="22" t="s">
        <v>286</v>
      </c>
      <c r="AN146" s="23" t="s">
        <v>567</v>
      </c>
    </row>
    <row r="147" spans="1:40" ht="51">
      <c r="A147" s="94"/>
      <c r="B147" s="99" t="s">
        <v>568</v>
      </c>
      <c r="C147" s="99" t="s">
        <v>569</v>
      </c>
      <c r="D147" s="98"/>
      <c r="E147" s="121" t="str">
        <f t="shared" si="25"/>
        <v>a511701</v>
      </c>
      <c r="F147" s="121">
        <f t="shared" si="30"/>
        <v>1</v>
      </c>
      <c r="G147" s="121">
        <f t="shared" si="31"/>
        <v>1</v>
      </c>
      <c r="H147" s="121">
        <v>0</v>
      </c>
      <c r="I147" s="121">
        <f t="shared" si="32"/>
        <v>0</v>
      </c>
      <c r="J147" s="20">
        <v>0</v>
      </c>
      <c r="K147" s="20">
        <f t="shared" si="33"/>
        <v>0</v>
      </c>
      <c r="L147" s="20">
        <f t="shared" si="34"/>
        <v>1</v>
      </c>
      <c r="M147" s="20">
        <f t="shared" si="34"/>
        <v>0</v>
      </c>
      <c r="N147" s="20">
        <f t="shared" si="35"/>
        <v>0</v>
      </c>
      <c r="O147" s="122">
        <v>0</v>
      </c>
      <c r="P147" s="122">
        <v>1</v>
      </c>
      <c r="Q147" s="122">
        <v>1</v>
      </c>
      <c r="R147" s="121">
        <v>0</v>
      </c>
      <c r="S147" s="121">
        <v>0</v>
      </c>
      <c r="T147" s="20">
        <v>3</v>
      </c>
      <c r="U147" s="20" t="s">
        <v>154</v>
      </c>
      <c r="V147" s="20" t="s">
        <v>570</v>
      </c>
      <c r="W147" s="20" t="str">
        <f t="shared" si="27"/>
        <v>m511701</v>
      </c>
      <c r="X147" s="20">
        <f t="shared" si="36"/>
        <v>1</v>
      </c>
      <c r="Y147" s="20">
        <v>0</v>
      </c>
      <c r="Z147" s="20">
        <f t="shared" si="40"/>
        <v>0</v>
      </c>
      <c r="AA147" s="20">
        <f t="shared" si="40"/>
        <v>0</v>
      </c>
      <c r="AB147" s="20">
        <v>0</v>
      </c>
      <c r="AC147" s="20">
        <f t="shared" si="37"/>
        <v>0</v>
      </c>
      <c r="AD147" s="20">
        <f t="shared" si="37"/>
        <v>0</v>
      </c>
      <c r="AE147" s="122">
        <v>0</v>
      </c>
      <c r="AF147" s="122">
        <v>1</v>
      </c>
      <c r="AG147" s="122">
        <v>1</v>
      </c>
      <c r="AH147" s="20">
        <v>0</v>
      </c>
      <c r="AI147" s="20">
        <v>0</v>
      </c>
      <c r="AJ147" s="21"/>
      <c r="AK147" s="21" t="s">
        <v>301</v>
      </c>
      <c r="AL147" s="21"/>
      <c r="AM147" s="101" t="s">
        <v>571</v>
      </c>
      <c r="AN147" s="23" t="s">
        <v>572</v>
      </c>
    </row>
    <row r="148" spans="1:40">
      <c r="A148" s="94"/>
      <c r="B148" s="99" t="s">
        <v>573</v>
      </c>
      <c r="C148" s="99" t="s">
        <v>574</v>
      </c>
      <c r="D148" s="98"/>
      <c r="E148" s="121" t="str">
        <f t="shared" ref="E148:E211" si="41">LOWER(C148)</f>
        <v>a511702</v>
      </c>
      <c r="F148" s="121">
        <f t="shared" si="30"/>
        <v>1</v>
      </c>
      <c r="G148" s="121">
        <f t="shared" si="31"/>
        <v>1</v>
      </c>
      <c r="H148" s="121">
        <v>0</v>
      </c>
      <c r="I148" s="121">
        <f t="shared" si="32"/>
        <v>0</v>
      </c>
      <c r="J148" s="20">
        <v>0</v>
      </c>
      <c r="K148" s="20">
        <f t="shared" si="33"/>
        <v>0</v>
      </c>
      <c r="L148" s="20">
        <f t="shared" si="34"/>
        <v>1</v>
      </c>
      <c r="M148" s="20">
        <f t="shared" si="34"/>
        <v>0</v>
      </c>
      <c r="N148" s="20">
        <f t="shared" si="35"/>
        <v>0</v>
      </c>
      <c r="O148" s="122">
        <v>0</v>
      </c>
      <c r="P148" s="122">
        <v>1</v>
      </c>
      <c r="Q148" s="122">
        <v>1</v>
      </c>
      <c r="R148" s="121">
        <v>0</v>
      </c>
      <c r="S148" s="121">
        <v>0</v>
      </c>
      <c r="T148" s="20">
        <v>3</v>
      </c>
      <c r="U148" s="20" t="s">
        <v>154</v>
      </c>
      <c r="V148" s="20" t="s">
        <v>575</v>
      </c>
      <c r="W148" s="20" t="str">
        <f t="shared" si="27"/>
        <v>m511702</v>
      </c>
      <c r="X148" s="20">
        <f t="shared" si="36"/>
        <v>1</v>
      </c>
      <c r="Y148" s="20">
        <v>0</v>
      </c>
      <c r="Z148" s="20">
        <f t="shared" si="40"/>
        <v>0</v>
      </c>
      <c r="AA148" s="20">
        <f t="shared" si="40"/>
        <v>0</v>
      </c>
      <c r="AB148" s="20">
        <v>0</v>
      </c>
      <c r="AC148" s="20">
        <f t="shared" si="37"/>
        <v>0</v>
      </c>
      <c r="AD148" s="20">
        <f t="shared" si="37"/>
        <v>0</v>
      </c>
      <c r="AE148" s="122">
        <v>0</v>
      </c>
      <c r="AF148" s="122">
        <v>1</v>
      </c>
      <c r="AG148" s="122">
        <v>1</v>
      </c>
      <c r="AH148" s="20">
        <v>0</v>
      </c>
      <c r="AI148" s="20">
        <v>0</v>
      </c>
      <c r="AJ148" s="21"/>
      <c r="AK148" s="21" t="s">
        <v>301</v>
      </c>
      <c r="AL148" s="21"/>
      <c r="AM148" s="22" t="s">
        <v>576</v>
      </c>
      <c r="AN148" s="124" t="s">
        <v>577</v>
      </c>
    </row>
    <row r="149" spans="1:40" ht="102">
      <c r="A149" s="94"/>
      <c r="B149" s="99" t="s">
        <v>578</v>
      </c>
      <c r="C149" s="99" t="s">
        <v>579</v>
      </c>
      <c r="D149" s="98"/>
      <c r="E149" s="121" t="str">
        <f t="shared" si="41"/>
        <v>a511703</v>
      </c>
      <c r="F149" s="121">
        <f t="shared" si="30"/>
        <v>1</v>
      </c>
      <c r="G149" s="121">
        <f t="shared" si="31"/>
        <v>1</v>
      </c>
      <c r="H149" s="121">
        <v>0</v>
      </c>
      <c r="I149" s="121">
        <f t="shared" si="32"/>
        <v>0</v>
      </c>
      <c r="J149" s="20">
        <v>0</v>
      </c>
      <c r="K149" s="20">
        <f t="shared" si="33"/>
        <v>0</v>
      </c>
      <c r="L149" s="20">
        <f t="shared" si="34"/>
        <v>1</v>
      </c>
      <c r="M149" s="20">
        <f t="shared" si="34"/>
        <v>0</v>
      </c>
      <c r="N149" s="20">
        <f t="shared" si="35"/>
        <v>0</v>
      </c>
      <c r="O149" s="121">
        <v>0</v>
      </c>
      <c r="P149" s="121">
        <f t="shared" si="38"/>
        <v>0</v>
      </c>
      <c r="Q149" s="121"/>
      <c r="R149" s="121">
        <v>0</v>
      </c>
      <c r="S149" s="121">
        <v>0</v>
      </c>
      <c r="T149" s="20">
        <v>4</v>
      </c>
      <c r="U149" s="20" t="s">
        <v>154</v>
      </c>
      <c r="V149" s="20" t="s">
        <v>318</v>
      </c>
      <c r="W149" s="20" t="str">
        <f t="shared" si="27"/>
        <v/>
      </c>
      <c r="X149" s="20" t="str">
        <f t="shared" si="36"/>
        <v/>
      </c>
      <c r="Y149" s="20"/>
      <c r="Z149" s="20" t="str">
        <f t="shared" si="40"/>
        <v/>
      </c>
      <c r="AA149" s="20" t="str">
        <f t="shared" si="40"/>
        <v/>
      </c>
      <c r="AB149" s="20"/>
      <c r="AC149" s="20" t="str">
        <f t="shared" si="37"/>
        <v/>
      </c>
      <c r="AD149" s="20" t="str">
        <f t="shared" si="37"/>
        <v/>
      </c>
      <c r="AE149" s="121"/>
      <c r="AF149" s="121" t="str">
        <f t="shared" si="39"/>
        <v/>
      </c>
      <c r="AG149" s="121"/>
      <c r="AH149" s="20">
        <v>0</v>
      </c>
      <c r="AI149" s="20">
        <v>0</v>
      </c>
      <c r="AJ149" s="21"/>
      <c r="AK149" s="21" t="s">
        <v>301</v>
      </c>
      <c r="AL149" s="21" t="s">
        <v>580</v>
      </c>
      <c r="AM149" s="101" t="s">
        <v>581</v>
      </c>
      <c r="AN149" s="124"/>
    </row>
    <row r="150" spans="1:40">
      <c r="A150" s="94"/>
      <c r="B150" s="99" t="s">
        <v>582</v>
      </c>
      <c r="C150" s="99" t="s">
        <v>583</v>
      </c>
      <c r="D150" s="98"/>
      <c r="E150" s="121" t="str">
        <f t="shared" si="41"/>
        <v>a511704</v>
      </c>
      <c r="F150" s="121">
        <f t="shared" si="30"/>
        <v>1</v>
      </c>
      <c r="G150" s="121">
        <f t="shared" si="31"/>
        <v>1</v>
      </c>
      <c r="H150" s="121">
        <v>0</v>
      </c>
      <c r="I150" s="121">
        <f t="shared" si="32"/>
        <v>0</v>
      </c>
      <c r="J150" s="20">
        <v>0</v>
      </c>
      <c r="K150" s="20">
        <f t="shared" si="33"/>
        <v>0</v>
      </c>
      <c r="L150" s="20">
        <f t="shared" si="34"/>
        <v>1</v>
      </c>
      <c r="M150" s="20">
        <f t="shared" si="34"/>
        <v>0</v>
      </c>
      <c r="N150" s="20">
        <f t="shared" si="35"/>
        <v>0</v>
      </c>
      <c r="O150" s="122">
        <v>0</v>
      </c>
      <c r="P150" s="122">
        <v>1</v>
      </c>
      <c r="Q150" s="122">
        <v>1</v>
      </c>
      <c r="R150" s="121">
        <v>0</v>
      </c>
      <c r="S150" s="121">
        <v>0</v>
      </c>
      <c r="T150" s="20">
        <v>3</v>
      </c>
      <c r="U150" s="20" t="s">
        <v>154</v>
      </c>
      <c r="V150" s="20" t="s">
        <v>584</v>
      </c>
      <c r="W150" s="20" t="str">
        <f t="shared" si="27"/>
        <v>m511704</v>
      </c>
      <c r="X150" s="20">
        <f t="shared" si="36"/>
        <v>1</v>
      </c>
      <c r="Y150" s="20">
        <v>0</v>
      </c>
      <c r="Z150" s="20">
        <f t="shared" si="40"/>
        <v>0</v>
      </c>
      <c r="AA150" s="20">
        <f t="shared" si="40"/>
        <v>0</v>
      </c>
      <c r="AB150" s="20">
        <v>0</v>
      </c>
      <c r="AC150" s="20">
        <f t="shared" si="37"/>
        <v>0</v>
      </c>
      <c r="AD150" s="20">
        <f t="shared" si="37"/>
        <v>0</v>
      </c>
      <c r="AE150" s="122">
        <v>0</v>
      </c>
      <c r="AF150" s="122">
        <v>1</v>
      </c>
      <c r="AG150" s="122">
        <v>1</v>
      </c>
      <c r="AH150" s="20">
        <v>0</v>
      </c>
      <c r="AI150" s="20">
        <v>0</v>
      </c>
      <c r="AJ150" s="21"/>
      <c r="AK150" s="21" t="s">
        <v>301</v>
      </c>
      <c r="AL150" s="21"/>
      <c r="AM150" s="22" t="s">
        <v>585</v>
      </c>
      <c r="AN150" s="124"/>
    </row>
    <row r="151" spans="1:40" ht="114.75">
      <c r="A151" s="94"/>
      <c r="B151" s="99" t="s">
        <v>586</v>
      </c>
      <c r="C151" s="99" t="s">
        <v>587</v>
      </c>
      <c r="D151" s="98"/>
      <c r="E151" s="121" t="str">
        <f t="shared" si="41"/>
        <v>a511705</v>
      </c>
      <c r="F151" s="121">
        <f t="shared" si="30"/>
        <v>1</v>
      </c>
      <c r="G151" s="121">
        <f t="shared" si="31"/>
        <v>1</v>
      </c>
      <c r="H151" s="121">
        <v>0</v>
      </c>
      <c r="I151" s="121">
        <f t="shared" si="32"/>
        <v>0</v>
      </c>
      <c r="J151" s="20">
        <v>0</v>
      </c>
      <c r="K151" s="20">
        <f t="shared" si="33"/>
        <v>0</v>
      </c>
      <c r="L151" s="20">
        <f t="shared" si="34"/>
        <v>1</v>
      </c>
      <c r="M151" s="20">
        <f t="shared" si="34"/>
        <v>0</v>
      </c>
      <c r="N151" s="20">
        <f t="shared" si="35"/>
        <v>0</v>
      </c>
      <c r="O151" s="122">
        <v>0</v>
      </c>
      <c r="P151" s="122">
        <v>1</v>
      </c>
      <c r="Q151" s="122">
        <v>1</v>
      </c>
      <c r="R151" s="121">
        <v>0</v>
      </c>
      <c r="S151" s="121">
        <v>0</v>
      </c>
      <c r="T151" s="20">
        <v>3</v>
      </c>
      <c r="U151" s="20" t="s">
        <v>154</v>
      </c>
      <c r="V151" s="20" t="s">
        <v>588</v>
      </c>
      <c r="W151" s="20" t="str">
        <f t="shared" ref="W151:W214" si="42">LOWER(V151)</f>
        <v>m511705</v>
      </c>
      <c r="X151" s="20">
        <f t="shared" si="36"/>
        <v>1</v>
      </c>
      <c r="Y151" s="20">
        <v>0</v>
      </c>
      <c r="Z151" s="20">
        <f t="shared" si="40"/>
        <v>0</v>
      </c>
      <c r="AA151" s="20">
        <f t="shared" si="40"/>
        <v>0</v>
      </c>
      <c r="AB151" s="20">
        <v>0</v>
      </c>
      <c r="AC151" s="20">
        <f t="shared" si="37"/>
        <v>0</v>
      </c>
      <c r="AD151" s="20">
        <f t="shared" si="37"/>
        <v>0</v>
      </c>
      <c r="AE151" s="122">
        <v>0</v>
      </c>
      <c r="AF151" s="122">
        <v>1</v>
      </c>
      <c r="AG151" s="122">
        <v>1</v>
      </c>
      <c r="AH151" s="20">
        <v>0</v>
      </c>
      <c r="AI151" s="20">
        <v>0</v>
      </c>
      <c r="AJ151" s="21"/>
      <c r="AK151" s="21" t="s">
        <v>301</v>
      </c>
      <c r="AL151" s="21" t="s">
        <v>589</v>
      </c>
      <c r="AM151" s="101" t="s">
        <v>590</v>
      </c>
      <c r="AN151" s="124"/>
    </row>
    <row r="152" spans="1:40">
      <c r="A152" s="94"/>
      <c r="B152" s="99" t="s">
        <v>591</v>
      </c>
      <c r="C152" s="99" t="s">
        <v>592</v>
      </c>
      <c r="D152" s="98"/>
      <c r="E152" s="121" t="str">
        <f t="shared" si="41"/>
        <v>a511706</v>
      </c>
      <c r="F152" s="121">
        <f t="shared" si="30"/>
        <v>1</v>
      </c>
      <c r="G152" s="121">
        <f t="shared" si="31"/>
        <v>1</v>
      </c>
      <c r="H152" s="121">
        <v>0</v>
      </c>
      <c r="I152" s="121">
        <f t="shared" si="32"/>
        <v>0</v>
      </c>
      <c r="J152" s="20">
        <v>0</v>
      </c>
      <c r="K152" s="20">
        <f t="shared" si="33"/>
        <v>0</v>
      </c>
      <c r="L152" s="20">
        <f t="shared" si="34"/>
        <v>1</v>
      </c>
      <c r="M152" s="20">
        <f t="shared" si="34"/>
        <v>0</v>
      </c>
      <c r="N152" s="20">
        <f t="shared" si="35"/>
        <v>0</v>
      </c>
      <c r="O152" s="123">
        <v>0</v>
      </c>
      <c r="P152" s="123">
        <f t="shared" si="38"/>
        <v>0</v>
      </c>
      <c r="Q152" s="123"/>
      <c r="R152" s="121">
        <v>0</v>
      </c>
      <c r="S152" s="121">
        <v>0</v>
      </c>
      <c r="T152" s="20">
        <v>4</v>
      </c>
      <c r="U152" s="20" t="s">
        <v>154</v>
      </c>
      <c r="V152" s="20" t="s">
        <v>593</v>
      </c>
      <c r="W152" s="20" t="str">
        <f t="shared" si="42"/>
        <v>m511706</v>
      </c>
      <c r="X152" s="20">
        <f t="shared" si="36"/>
        <v>1</v>
      </c>
      <c r="Y152" s="20">
        <v>0</v>
      </c>
      <c r="Z152" s="20">
        <f t="shared" si="40"/>
        <v>0</v>
      </c>
      <c r="AA152" s="20">
        <f t="shared" si="40"/>
        <v>0</v>
      </c>
      <c r="AB152" s="20">
        <v>0</v>
      </c>
      <c r="AC152" s="20">
        <f t="shared" si="37"/>
        <v>0</v>
      </c>
      <c r="AD152" s="20">
        <f t="shared" si="37"/>
        <v>0</v>
      </c>
      <c r="AE152" s="123">
        <v>0</v>
      </c>
      <c r="AF152" s="123">
        <f t="shared" si="39"/>
        <v>0</v>
      </c>
      <c r="AG152" s="123"/>
      <c r="AH152" s="20">
        <v>0</v>
      </c>
      <c r="AI152" s="20">
        <v>0</v>
      </c>
      <c r="AJ152" s="21"/>
      <c r="AK152" s="21" t="s">
        <v>301</v>
      </c>
      <c r="AL152" s="21" t="s">
        <v>594</v>
      </c>
      <c r="AM152" s="22" t="s">
        <v>595</v>
      </c>
      <c r="AN152" s="124"/>
    </row>
    <row r="153" spans="1:40">
      <c r="A153" s="94"/>
      <c r="B153" s="99" t="s">
        <v>596</v>
      </c>
      <c r="C153" s="99" t="s">
        <v>597</v>
      </c>
      <c r="D153" s="98"/>
      <c r="E153" s="121" t="str">
        <f t="shared" si="41"/>
        <v>a511707</v>
      </c>
      <c r="F153" s="121">
        <f t="shared" si="30"/>
        <v>1</v>
      </c>
      <c r="G153" s="121">
        <f t="shared" si="31"/>
        <v>1</v>
      </c>
      <c r="H153" s="121">
        <v>0</v>
      </c>
      <c r="I153" s="121">
        <f t="shared" si="32"/>
        <v>0</v>
      </c>
      <c r="J153" s="20">
        <v>0</v>
      </c>
      <c r="K153" s="20">
        <f t="shared" si="33"/>
        <v>0</v>
      </c>
      <c r="L153" s="20">
        <f t="shared" si="34"/>
        <v>1</v>
      </c>
      <c r="M153" s="20">
        <f t="shared" si="34"/>
        <v>0</v>
      </c>
      <c r="N153" s="20">
        <f t="shared" si="35"/>
        <v>0</v>
      </c>
      <c r="O153" s="122">
        <v>0</v>
      </c>
      <c r="P153" s="122">
        <v>1</v>
      </c>
      <c r="Q153" s="122">
        <v>1</v>
      </c>
      <c r="R153" s="121">
        <v>0</v>
      </c>
      <c r="S153" s="121">
        <v>0</v>
      </c>
      <c r="T153" s="20">
        <v>3</v>
      </c>
      <c r="U153" s="20" t="s">
        <v>154</v>
      </c>
      <c r="V153" s="20" t="s">
        <v>598</v>
      </c>
      <c r="W153" s="20" t="str">
        <f t="shared" si="42"/>
        <v>m511707</v>
      </c>
      <c r="X153" s="20">
        <f t="shared" si="36"/>
        <v>1</v>
      </c>
      <c r="Y153" s="20">
        <v>0</v>
      </c>
      <c r="Z153" s="20">
        <f t="shared" si="40"/>
        <v>0</v>
      </c>
      <c r="AA153" s="20">
        <f t="shared" si="40"/>
        <v>0</v>
      </c>
      <c r="AB153" s="20">
        <v>0</v>
      </c>
      <c r="AC153" s="20">
        <f t="shared" si="37"/>
        <v>0</v>
      </c>
      <c r="AD153" s="20">
        <f t="shared" si="37"/>
        <v>0</v>
      </c>
      <c r="AE153" s="122">
        <v>0</v>
      </c>
      <c r="AF153" s="122">
        <v>1</v>
      </c>
      <c r="AG153" s="122">
        <v>1</v>
      </c>
      <c r="AH153" s="20">
        <v>0</v>
      </c>
      <c r="AI153" s="20">
        <v>0</v>
      </c>
      <c r="AJ153" s="21"/>
      <c r="AK153" s="21" t="s">
        <v>301</v>
      </c>
      <c r="AL153" s="21"/>
      <c r="AM153" s="22" t="s">
        <v>599</v>
      </c>
      <c r="AN153" s="124" t="s">
        <v>600</v>
      </c>
    </row>
    <row r="154" spans="1:40">
      <c r="A154" s="94"/>
      <c r="B154" s="99" t="s">
        <v>601</v>
      </c>
      <c r="C154" s="99" t="s">
        <v>602</v>
      </c>
      <c r="D154" s="98"/>
      <c r="E154" s="121" t="str">
        <f t="shared" si="41"/>
        <v>a511708</v>
      </c>
      <c r="F154" s="121">
        <f t="shared" si="30"/>
        <v>1</v>
      </c>
      <c r="G154" s="121">
        <f t="shared" si="31"/>
        <v>1</v>
      </c>
      <c r="H154" s="121">
        <v>0</v>
      </c>
      <c r="I154" s="121">
        <f t="shared" si="32"/>
        <v>0</v>
      </c>
      <c r="J154" s="20">
        <v>0</v>
      </c>
      <c r="K154" s="20">
        <f t="shared" si="33"/>
        <v>0</v>
      </c>
      <c r="L154" s="20">
        <f t="shared" si="34"/>
        <v>1</v>
      </c>
      <c r="M154" s="20">
        <f t="shared" si="34"/>
        <v>0</v>
      </c>
      <c r="N154" s="20">
        <f t="shared" si="35"/>
        <v>0</v>
      </c>
      <c r="O154" s="122">
        <v>0</v>
      </c>
      <c r="P154" s="122">
        <v>1</v>
      </c>
      <c r="Q154" s="122">
        <v>1</v>
      </c>
      <c r="R154" s="121">
        <v>0</v>
      </c>
      <c r="S154" s="121">
        <v>0</v>
      </c>
      <c r="T154" s="20">
        <v>3</v>
      </c>
      <c r="U154" s="20" t="s">
        <v>154</v>
      </c>
      <c r="V154" s="20" t="s">
        <v>603</v>
      </c>
      <c r="W154" s="20" t="str">
        <f t="shared" si="42"/>
        <v>m511708</v>
      </c>
      <c r="X154" s="20">
        <f t="shared" si="36"/>
        <v>1</v>
      </c>
      <c r="Y154" s="20">
        <v>0</v>
      </c>
      <c r="Z154" s="20">
        <f t="shared" si="40"/>
        <v>0</v>
      </c>
      <c r="AA154" s="20">
        <f t="shared" si="40"/>
        <v>0</v>
      </c>
      <c r="AB154" s="20">
        <v>0</v>
      </c>
      <c r="AC154" s="20">
        <f t="shared" si="37"/>
        <v>0</v>
      </c>
      <c r="AD154" s="20">
        <f t="shared" si="37"/>
        <v>0</v>
      </c>
      <c r="AE154" s="122">
        <v>0</v>
      </c>
      <c r="AF154" s="122">
        <v>1</v>
      </c>
      <c r="AG154" s="122">
        <v>1</v>
      </c>
      <c r="AH154" s="20">
        <v>0</v>
      </c>
      <c r="AI154" s="20">
        <v>0</v>
      </c>
      <c r="AJ154" s="21"/>
      <c r="AK154" s="21" t="s">
        <v>301</v>
      </c>
      <c r="AL154" s="21" t="s">
        <v>604</v>
      </c>
      <c r="AM154" s="22"/>
      <c r="AN154" s="124"/>
    </row>
    <row r="155" spans="1:40">
      <c r="A155" s="94"/>
      <c r="B155" s="99" t="s">
        <v>605</v>
      </c>
      <c r="C155" s="99" t="s">
        <v>606</v>
      </c>
      <c r="D155" s="98"/>
      <c r="E155" s="121" t="str">
        <f t="shared" si="41"/>
        <v>a511709</v>
      </c>
      <c r="F155" s="121">
        <f t="shared" si="30"/>
        <v>1</v>
      </c>
      <c r="G155" s="121">
        <f t="shared" si="31"/>
        <v>1</v>
      </c>
      <c r="H155" s="121">
        <v>0</v>
      </c>
      <c r="I155" s="121">
        <f t="shared" si="32"/>
        <v>0</v>
      </c>
      <c r="J155" s="20">
        <v>0</v>
      </c>
      <c r="K155" s="20">
        <f t="shared" si="33"/>
        <v>0</v>
      </c>
      <c r="L155" s="20">
        <f t="shared" si="34"/>
        <v>1</v>
      </c>
      <c r="M155" s="20">
        <f t="shared" si="34"/>
        <v>0</v>
      </c>
      <c r="N155" s="20">
        <f t="shared" si="35"/>
        <v>0</v>
      </c>
      <c r="O155" s="123">
        <v>0</v>
      </c>
      <c r="P155" s="123">
        <f t="shared" si="38"/>
        <v>0</v>
      </c>
      <c r="Q155" s="123"/>
      <c r="R155" s="121">
        <v>0</v>
      </c>
      <c r="S155" s="121">
        <v>0</v>
      </c>
      <c r="T155" s="20">
        <v>4</v>
      </c>
      <c r="U155" s="20" t="s">
        <v>154</v>
      </c>
      <c r="V155" s="20" t="s">
        <v>607</v>
      </c>
      <c r="W155" s="20" t="str">
        <f t="shared" si="42"/>
        <v>m511709</v>
      </c>
      <c r="X155" s="20">
        <f t="shared" si="36"/>
        <v>1</v>
      </c>
      <c r="Y155" s="20">
        <v>0</v>
      </c>
      <c r="Z155" s="20">
        <f t="shared" si="40"/>
        <v>0</v>
      </c>
      <c r="AA155" s="20">
        <f t="shared" si="40"/>
        <v>0</v>
      </c>
      <c r="AB155" s="20">
        <v>0</v>
      </c>
      <c r="AC155" s="20">
        <f t="shared" si="37"/>
        <v>0</v>
      </c>
      <c r="AD155" s="20">
        <f t="shared" si="37"/>
        <v>0</v>
      </c>
      <c r="AE155" s="123">
        <v>0</v>
      </c>
      <c r="AF155" s="123">
        <f t="shared" si="39"/>
        <v>0</v>
      </c>
      <c r="AG155" s="123"/>
      <c r="AH155" s="20">
        <v>0</v>
      </c>
      <c r="AI155" s="20">
        <v>0</v>
      </c>
      <c r="AJ155" s="21"/>
      <c r="AK155" s="21" t="s">
        <v>301</v>
      </c>
      <c r="AL155" s="21" t="s">
        <v>604</v>
      </c>
      <c r="AM155" s="22" t="s">
        <v>608</v>
      </c>
      <c r="AN155" s="124"/>
    </row>
    <row r="156" spans="1:40" ht="165.75">
      <c r="A156" s="94"/>
      <c r="B156" s="99" t="s">
        <v>609</v>
      </c>
      <c r="C156" s="99" t="s">
        <v>610</v>
      </c>
      <c r="D156" s="98"/>
      <c r="E156" s="121" t="str">
        <f t="shared" si="41"/>
        <v>a511710</v>
      </c>
      <c r="F156" s="121">
        <f t="shared" si="30"/>
        <v>1</v>
      </c>
      <c r="G156" s="121">
        <f t="shared" si="31"/>
        <v>1</v>
      </c>
      <c r="H156" s="121">
        <v>0</v>
      </c>
      <c r="I156" s="121">
        <f t="shared" si="32"/>
        <v>0</v>
      </c>
      <c r="J156" s="20">
        <v>0</v>
      </c>
      <c r="K156" s="20">
        <f t="shared" si="33"/>
        <v>0</v>
      </c>
      <c r="L156" s="20">
        <f t="shared" si="34"/>
        <v>1</v>
      </c>
      <c r="M156" s="20">
        <f t="shared" si="34"/>
        <v>0</v>
      </c>
      <c r="N156" s="20">
        <f t="shared" si="35"/>
        <v>0</v>
      </c>
      <c r="O156" s="122">
        <v>0</v>
      </c>
      <c r="P156" s="122">
        <v>1</v>
      </c>
      <c r="Q156" s="122">
        <v>1</v>
      </c>
      <c r="R156" s="121">
        <v>0</v>
      </c>
      <c r="S156" s="121">
        <v>0</v>
      </c>
      <c r="T156" s="20">
        <v>4</v>
      </c>
      <c r="U156" s="20" t="s">
        <v>154</v>
      </c>
      <c r="V156" s="20" t="s">
        <v>611</v>
      </c>
      <c r="W156" s="20" t="str">
        <f t="shared" si="42"/>
        <v>m511710</v>
      </c>
      <c r="X156" s="20">
        <f t="shared" si="36"/>
        <v>1</v>
      </c>
      <c r="Y156" s="20">
        <v>0</v>
      </c>
      <c r="Z156" s="20">
        <f t="shared" si="40"/>
        <v>0</v>
      </c>
      <c r="AA156" s="20">
        <f t="shared" si="40"/>
        <v>0</v>
      </c>
      <c r="AB156" s="20">
        <v>0</v>
      </c>
      <c r="AC156" s="20">
        <f t="shared" si="37"/>
        <v>0</v>
      </c>
      <c r="AD156" s="20">
        <f t="shared" si="37"/>
        <v>0</v>
      </c>
      <c r="AE156" s="122">
        <v>0</v>
      </c>
      <c r="AF156" s="122">
        <v>1</v>
      </c>
      <c r="AG156" s="122">
        <v>1</v>
      </c>
      <c r="AH156" s="20">
        <v>0</v>
      </c>
      <c r="AI156" s="20">
        <v>0</v>
      </c>
      <c r="AJ156" s="21"/>
      <c r="AK156" s="21" t="s">
        <v>301</v>
      </c>
      <c r="AL156" s="21"/>
      <c r="AM156" s="101" t="s">
        <v>612</v>
      </c>
      <c r="AN156" s="124" t="s">
        <v>613</v>
      </c>
    </row>
    <row r="157" spans="1:40">
      <c r="A157" s="94"/>
      <c r="B157" s="99" t="s">
        <v>614</v>
      </c>
      <c r="C157" s="99" t="s">
        <v>615</v>
      </c>
      <c r="D157" s="98"/>
      <c r="E157" s="121" t="str">
        <f t="shared" si="41"/>
        <v>a511711</v>
      </c>
      <c r="F157" s="121">
        <f t="shared" si="30"/>
        <v>1</v>
      </c>
      <c r="G157" s="121">
        <f t="shared" si="31"/>
        <v>1</v>
      </c>
      <c r="H157" s="121">
        <v>0</v>
      </c>
      <c r="I157" s="121">
        <f t="shared" si="32"/>
        <v>0</v>
      </c>
      <c r="J157" s="20">
        <v>0</v>
      </c>
      <c r="K157" s="20">
        <f t="shared" si="33"/>
        <v>0</v>
      </c>
      <c r="L157" s="20">
        <f t="shared" si="34"/>
        <v>1</v>
      </c>
      <c r="M157" s="20">
        <f t="shared" si="34"/>
        <v>0</v>
      </c>
      <c r="N157" s="20">
        <f t="shared" si="35"/>
        <v>0</v>
      </c>
      <c r="O157" s="123">
        <v>0</v>
      </c>
      <c r="P157" s="123">
        <f t="shared" si="38"/>
        <v>0</v>
      </c>
      <c r="Q157" s="123"/>
      <c r="R157" s="121">
        <v>0</v>
      </c>
      <c r="S157" s="121">
        <v>-1</v>
      </c>
      <c r="T157" s="20">
        <v>4</v>
      </c>
      <c r="U157" s="20" t="s">
        <v>154</v>
      </c>
      <c r="V157" s="20" t="s">
        <v>616</v>
      </c>
      <c r="W157" s="20" t="str">
        <f t="shared" si="42"/>
        <v>m511711</v>
      </c>
      <c r="X157" s="20">
        <f t="shared" si="36"/>
        <v>1</v>
      </c>
      <c r="Y157" s="20">
        <v>0</v>
      </c>
      <c r="Z157" s="20">
        <f t="shared" si="40"/>
        <v>0</v>
      </c>
      <c r="AA157" s="20">
        <f t="shared" si="40"/>
        <v>0</v>
      </c>
      <c r="AB157" s="20">
        <v>0</v>
      </c>
      <c r="AC157" s="20">
        <f t="shared" si="37"/>
        <v>0</v>
      </c>
      <c r="AD157" s="20">
        <f t="shared" si="37"/>
        <v>0</v>
      </c>
      <c r="AE157" s="123">
        <v>0</v>
      </c>
      <c r="AF157" s="123">
        <f t="shared" si="39"/>
        <v>0</v>
      </c>
      <c r="AG157" s="123"/>
      <c r="AH157" s="20">
        <v>0</v>
      </c>
      <c r="AI157" s="20">
        <v>0</v>
      </c>
      <c r="AJ157" s="21"/>
      <c r="AK157" s="21"/>
      <c r="AL157" s="21"/>
      <c r="AM157" s="22" t="s">
        <v>617</v>
      </c>
      <c r="AN157" s="124" t="s">
        <v>618</v>
      </c>
    </row>
    <row r="158" spans="1:40">
      <c r="A158" s="94"/>
      <c r="B158" s="99" t="s">
        <v>619</v>
      </c>
      <c r="C158" s="99" t="s">
        <v>620</v>
      </c>
      <c r="D158" s="98"/>
      <c r="E158" s="121" t="str">
        <f t="shared" si="41"/>
        <v>a511712</v>
      </c>
      <c r="F158" s="121">
        <f t="shared" si="30"/>
        <v>1</v>
      </c>
      <c r="G158" s="121">
        <f t="shared" si="31"/>
        <v>1</v>
      </c>
      <c r="H158" s="121">
        <v>0</v>
      </c>
      <c r="I158" s="121">
        <f t="shared" si="32"/>
        <v>0</v>
      </c>
      <c r="J158" s="20">
        <v>0</v>
      </c>
      <c r="K158" s="20">
        <f t="shared" si="33"/>
        <v>0</v>
      </c>
      <c r="L158" s="20">
        <f t="shared" si="34"/>
        <v>1</v>
      </c>
      <c r="M158" s="20">
        <f t="shared" si="34"/>
        <v>0</v>
      </c>
      <c r="N158" s="20">
        <f t="shared" si="35"/>
        <v>0</v>
      </c>
      <c r="O158" s="121">
        <v>0</v>
      </c>
      <c r="P158" s="121">
        <f t="shared" si="38"/>
        <v>0</v>
      </c>
      <c r="Q158" s="121"/>
      <c r="R158" s="121">
        <v>0</v>
      </c>
      <c r="S158" s="121">
        <v>0</v>
      </c>
      <c r="T158" s="20">
        <v>4</v>
      </c>
      <c r="U158" s="20" t="s">
        <v>154</v>
      </c>
      <c r="V158" s="20" t="s">
        <v>621</v>
      </c>
      <c r="W158" s="20" t="str">
        <f t="shared" si="42"/>
        <v>m511712</v>
      </c>
      <c r="X158" s="20">
        <f t="shared" si="36"/>
        <v>1</v>
      </c>
      <c r="Y158" s="20">
        <v>0</v>
      </c>
      <c r="Z158" s="20">
        <f t="shared" si="40"/>
        <v>0</v>
      </c>
      <c r="AA158" s="20">
        <f t="shared" si="40"/>
        <v>0</v>
      </c>
      <c r="AB158" s="20">
        <v>0</v>
      </c>
      <c r="AC158" s="20">
        <f t="shared" si="37"/>
        <v>0</v>
      </c>
      <c r="AD158" s="20">
        <f t="shared" si="37"/>
        <v>0</v>
      </c>
      <c r="AE158" s="121">
        <v>0</v>
      </c>
      <c r="AF158" s="121">
        <f t="shared" si="39"/>
        <v>0</v>
      </c>
      <c r="AG158" s="121"/>
      <c r="AH158" s="20">
        <v>0</v>
      </c>
      <c r="AI158" s="20">
        <v>0</v>
      </c>
      <c r="AJ158" s="21"/>
      <c r="AK158" s="21" t="s">
        <v>301</v>
      </c>
      <c r="AL158" s="21"/>
      <c r="AM158" s="22" t="s">
        <v>622</v>
      </c>
      <c r="AN158" s="124"/>
    </row>
    <row r="159" spans="1:40">
      <c r="A159" s="94"/>
      <c r="B159" s="99" t="s">
        <v>623</v>
      </c>
      <c r="C159" s="99" t="s">
        <v>624</v>
      </c>
      <c r="D159" s="98"/>
      <c r="E159" s="121" t="str">
        <f t="shared" si="41"/>
        <v>a511713</v>
      </c>
      <c r="F159" s="121">
        <f t="shared" si="30"/>
        <v>1</v>
      </c>
      <c r="G159" s="121">
        <f t="shared" si="31"/>
        <v>1</v>
      </c>
      <c r="H159" s="121">
        <v>0</v>
      </c>
      <c r="I159" s="121">
        <f t="shared" si="32"/>
        <v>0</v>
      </c>
      <c r="J159" s="20">
        <v>0</v>
      </c>
      <c r="K159" s="20">
        <f t="shared" si="33"/>
        <v>0</v>
      </c>
      <c r="L159" s="20">
        <f t="shared" si="34"/>
        <v>1</v>
      </c>
      <c r="M159" s="20">
        <f t="shared" si="34"/>
        <v>0</v>
      </c>
      <c r="N159" s="20">
        <f t="shared" si="35"/>
        <v>0</v>
      </c>
      <c r="O159" s="121">
        <v>0</v>
      </c>
      <c r="P159" s="121">
        <f t="shared" si="38"/>
        <v>0</v>
      </c>
      <c r="Q159" s="121"/>
      <c r="R159" s="121">
        <v>0</v>
      </c>
      <c r="S159" s="121">
        <v>0</v>
      </c>
      <c r="T159" s="20">
        <v>3</v>
      </c>
      <c r="U159" s="20" t="s">
        <v>154</v>
      </c>
      <c r="V159" s="20" t="s">
        <v>625</v>
      </c>
      <c r="W159" s="20" t="str">
        <f t="shared" si="42"/>
        <v>m511713</v>
      </c>
      <c r="X159" s="20">
        <f t="shared" si="36"/>
        <v>1</v>
      </c>
      <c r="Y159" s="20">
        <v>0</v>
      </c>
      <c r="Z159" s="20">
        <f t="shared" si="40"/>
        <v>0</v>
      </c>
      <c r="AA159" s="20">
        <f t="shared" si="40"/>
        <v>0</v>
      </c>
      <c r="AB159" s="20">
        <v>0</v>
      </c>
      <c r="AC159" s="20">
        <f t="shared" si="37"/>
        <v>0</v>
      </c>
      <c r="AD159" s="20">
        <f t="shared" si="37"/>
        <v>0</v>
      </c>
      <c r="AE159" s="121">
        <v>0</v>
      </c>
      <c r="AF159" s="121">
        <f t="shared" si="39"/>
        <v>0</v>
      </c>
      <c r="AG159" s="121"/>
      <c r="AH159" s="20">
        <v>0</v>
      </c>
      <c r="AI159" s="20">
        <v>0</v>
      </c>
      <c r="AJ159" s="21"/>
      <c r="AK159" s="21" t="s">
        <v>301</v>
      </c>
      <c r="AL159" s="21"/>
      <c r="AM159" s="22"/>
      <c r="AN159" s="124" t="s">
        <v>387</v>
      </c>
    </row>
    <row r="160" spans="1:40" ht="51">
      <c r="A160" s="94"/>
      <c r="B160" s="99" t="s">
        <v>626</v>
      </c>
      <c r="C160" s="99" t="s">
        <v>627</v>
      </c>
      <c r="D160" s="98"/>
      <c r="E160" s="121" t="str">
        <f t="shared" si="41"/>
        <v>a511714</v>
      </c>
      <c r="F160" s="121">
        <f t="shared" si="30"/>
        <v>1</v>
      </c>
      <c r="G160" s="121">
        <f t="shared" si="31"/>
        <v>1</v>
      </c>
      <c r="H160" s="121">
        <v>0</v>
      </c>
      <c r="I160" s="121">
        <f t="shared" si="32"/>
        <v>0</v>
      </c>
      <c r="J160" s="20">
        <v>0</v>
      </c>
      <c r="K160" s="20">
        <f t="shared" si="33"/>
        <v>0</v>
      </c>
      <c r="L160" s="20">
        <f t="shared" si="34"/>
        <v>1</v>
      </c>
      <c r="M160" s="20">
        <f t="shared" si="34"/>
        <v>0</v>
      </c>
      <c r="N160" s="20">
        <f t="shared" si="35"/>
        <v>0</v>
      </c>
      <c r="O160" s="122">
        <v>0</v>
      </c>
      <c r="P160" s="122">
        <v>1</v>
      </c>
      <c r="Q160" s="122"/>
      <c r="R160" s="121">
        <v>0</v>
      </c>
      <c r="S160" s="121">
        <v>0</v>
      </c>
      <c r="T160" s="20">
        <v>4</v>
      </c>
      <c r="U160" s="20" t="s">
        <v>154</v>
      </c>
      <c r="V160" s="20" t="s">
        <v>628</v>
      </c>
      <c r="W160" s="20" t="str">
        <f t="shared" si="42"/>
        <v>m511714</v>
      </c>
      <c r="X160" s="20">
        <f t="shared" si="36"/>
        <v>1</v>
      </c>
      <c r="Y160" s="20">
        <v>0</v>
      </c>
      <c r="Z160" s="20">
        <f t="shared" si="40"/>
        <v>0</v>
      </c>
      <c r="AA160" s="20">
        <f t="shared" si="40"/>
        <v>0</v>
      </c>
      <c r="AB160" s="20">
        <v>0</v>
      </c>
      <c r="AC160" s="20">
        <f t="shared" si="37"/>
        <v>0</v>
      </c>
      <c r="AD160" s="20">
        <f t="shared" si="37"/>
        <v>0</v>
      </c>
      <c r="AE160" s="122">
        <v>0</v>
      </c>
      <c r="AF160" s="122">
        <v>1</v>
      </c>
      <c r="AG160" s="122"/>
      <c r="AH160" s="20">
        <v>0</v>
      </c>
      <c r="AI160" s="20">
        <v>0</v>
      </c>
      <c r="AJ160" s="21"/>
      <c r="AK160" s="21" t="s">
        <v>301</v>
      </c>
      <c r="AL160" t="s">
        <v>629</v>
      </c>
      <c r="AM160" s="22" t="s">
        <v>506</v>
      </c>
      <c r="AN160" s="23" t="s">
        <v>630</v>
      </c>
    </row>
    <row r="161" spans="1:40">
      <c r="A161" s="94"/>
      <c r="B161" s="99" t="s">
        <v>631</v>
      </c>
      <c r="C161" s="99" t="s">
        <v>632</v>
      </c>
      <c r="D161" s="98"/>
      <c r="E161" s="121" t="str">
        <f t="shared" si="41"/>
        <v>a511715</v>
      </c>
      <c r="F161" s="121">
        <f t="shared" si="30"/>
        <v>1</v>
      </c>
      <c r="G161" s="121">
        <f t="shared" si="31"/>
        <v>1</v>
      </c>
      <c r="H161" s="121">
        <v>0</v>
      </c>
      <c r="I161" s="121">
        <f t="shared" si="32"/>
        <v>0</v>
      </c>
      <c r="J161" s="20">
        <v>0</v>
      </c>
      <c r="K161" s="20">
        <f t="shared" si="33"/>
        <v>0</v>
      </c>
      <c r="L161" s="20">
        <f t="shared" si="34"/>
        <v>1</v>
      </c>
      <c r="M161" s="20">
        <f t="shared" si="34"/>
        <v>0</v>
      </c>
      <c r="N161" s="20">
        <f t="shared" si="35"/>
        <v>0</v>
      </c>
      <c r="O161" s="122">
        <v>0</v>
      </c>
      <c r="P161" s="122">
        <v>1</v>
      </c>
      <c r="Q161" s="122">
        <v>1</v>
      </c>
      <c r="R161" s="121">
        <v>0</v>
      </c>
      <c r="S161" s="121">
        <v>0</v>
      </c>
      <c r="T161" s="20">
        <v>3</v>
      </c>
      <c r="U161" s="20" t="s">
        <v>154</v>
      </c>
      <c r="V161" s="20" t="s">
        <v>633</v>
      </c>
      <c r="W161" s="20" t="str">
        <f t="shared" si="42"/>
        <v>m511715</v>
      </c>
      <c r="X161" s="20">
        <f t="shared" si="36"/>
        <v>1</v>
      </c>
      <c r="Y161" s="20">
        <v>0</v>
      </c>
      <c r="Z161" s="20">
        <f t="shared" si="40"/>
        <v>0</v>
      </c>
      <c r="AA161" s="20">
        <f t="shared" si="40"/>
        <v>0</v>
      </c>
      <c r="AB161" s="20">
        <v>0</v>
      </c>
      <c r="AC161" s="20">
        <f t="shared" si="37"/>
        <v>0</v>
      </c>
      <c r="AD161" s="20">
        <f t="shared" si="37"/>
        <v>0</v>
      </c>
      <c r="AE161" s="122">
        <v>0</v>
      </c>
      <c r="AF161" s="122">
        <v>1</v>
      </c>
      <c r="AG161" s="122">
        <v>1</v>
      </c>
      <c r="AH161" s="20">
        <v>0</v>
      </c>
      <c r="AI161" s="20">
        <v>0</v>
      </c>
      <c r="AJ161" s="21"/>
      <c r="AK161" s="21" t="s">
        <v>301</v>
      </c>
      <c r="AL161" s="21"/>
      <c r="AM161" s="22" t="s">
        <v>506</v>
      </c>
      <c r="AN161" s="124" t="s">
        <v>387</v>
      </c>
    </row>
    <row r="162" spans="1:40">
      <c r="A162" s="94"/>
      <c r="B162" s="98" t="s">
        <v>634</v>
      </c>
      <c r="C162" s="98" t="s">
        <v>635</v>
      </c>
      <c r="D162" s="98"/>
      <c r="E162" s="121" t="str">
        <f t="shared" si="41"/>
        <v>a5118</v>
      </c>
      <c r="F162" s="121">
        <f t="shared" si="30"/>
        <v>1</v>
      </c>
      <c r="G162" s="121">
        <f t="shared" si="31"/>
        <v>1</v>
      </c>
      <c r="H162" s="121">
        <v>0</v>
      </c>
      <c r="I162" s="121">
        <f t="shared" si="32"/>
        <v>0</v>
      </c>
      <c r="J162" s="20">
        <v>1</v>
      </c>
      <c r="K162" s="20">
        <f t="shared" si="33"/>
        <v>1</v>
      </c>
      <c r="L162" s="20">
        <f t="shared" si="34"/>
        <v>1</v>
      </c>
      <c r="M162" s="20">
        <f t="shared" si="34"/>
        <v>0</v>
      </c>
      <c r="N162" s="20">
        <f t="shared" si="35"/>
        <v>1</v>
      </c>
      <c r="O162" s="121">
        <v>1</v>
      </c>
      <c r="P162" s="121">
        <f t="shared" si="38"/>
        <v>1</v>
      </c>
      <c r="Q162" s="121">
        <v>1</v>
      </c>
      <c r="R162" s="121">
        <v>1</v>
      </c>
      <c r="S162" s="121">
        <v>-1</v>
      </c>
      <c r="T162" s="20">
        <v>2</v>
      </c>
      <c r="U162" s="20" t="s">
        <v>154</v>
      </c>
      <c r="V162" s="20" t="s">
        <v>636</v>
      </c>
      <c r="W162" s="20" t="str">
        <f t="shared" si="42"/>
        <v>m5118a</v>
      </c>
      <c r="X162" s="20">
        <f t="shared" si="36"/>
        <v>1</v>
      </c>
      <c r="Y162" s="20">
        <v>0</v>
      </c>
      <c r="Z162" s="20">
        <f t="shared" si="40"/>
        <v>0</v>
      </c>
      <c r="AA162" s="20">
        <f t="shared" si="40"/>
        <v>0</v>
      </c>
      <c r="AB162" s="20">
        <v>1</v>
      </c>
      <c r="AC162" s="20">
        <f t="shared" si="37"/>
        <v>1</v>
      </c>
      <c r="AD162" s="20">
        <f t="shared" si="37"/>
        <v>1</v>
      </c>
      <c r="AE162" s="121">
        <v>1</v>
      </c>
      <c r="AF162" s="121">
        <f t="shared" si="39"/>
        <v>1</v>
      </c>
      <c r="AG162" s="121">
        <v>1</v>
      </c>
      <c r="AH162" s="20">
        <v>1</v>
      </c>
      <c r="AI162" s="20"/>
      <c r="AJ162" s="21"/>
      <c r="AK162" s="21"/>
      <c r="AL162" s="21"/>
      <c r="AM162" s="22" t="s">
        <v>286</v>
      </c>
      <c r="AN162" s="23" t="s">
        <v>637</v>
      </c>
    </row>
    <row r="163" spans="1:40">
      <c r="A163" s="94"/>
      <c r="B163" s="99" t="s">
        <v>638</v>
      </c>
      <c r="C163" s="99" t="s">
        <v>639</v>
      </c>
      <c r="D163" s="98"/>
      <c r="E163" s="121" t="str">
        <f t="shared" si="41"/>
        <v>a511801</v>
      </c>
      <c r="F163" s="121">
        <f t="shared" si="30"/>
        <v>1</v>
      </c>
      <c r="G163" s="121">
        <f t="shared" si="31"/>
        <v>1</v>
      </c>
      <c r="H163" s="121">
        <v>0</v>
      </c>
      <c r="I163" s="121">
        <f t="shared" si="32"/>
        <v>0</v>
      </c>
      <c r="J163" s="20">
        <v>0</v>
      </c>
      <c r="K163" s="20">
        <f t="shared" si="33"/>
        <v>0</v>
      </c>
      <c r="L163" s="20">
        <f t="shared" si="34"/>
        <v>1</v>
      </c>
      <c r="M163" s="20">
        <f t="shared" si="34"/>
        <v>0</v>
      </c>
      <c r="N163" s="20">
        <f t="shared" si="35"/>
        <v>0</v>
      </c>
      <c r="O163" s="121">
        <v>0</v>
      </c>
      <c r="P163" s="121">
        <f t="shared" si="38"/>
        <v>0</v>
      </c>
      <c r="Q163" s="121"/>
      <c r="R163" s="121">
        <v>0</v>
      </c>
      <c r="S163" s="121">
        <v>0</v>
      </c>
      <c r="T163" s="20">
        <v>4</v>
      </c>
      <c r="U163" s="20" t="s">
        <v>154</v>
      </c>
      <c r="V163" s="20" t="s">
        <v>640</v>
      </c>
      <c r="W163" s="20" t="str">
        <f t="shared" si="42"/>
        <v>m511801</v>
      </c>
      <c r="X163" s="20">
        <f t="shared" si="36"/>
        <v>1</v>
      </c>
      <c r="Y163" s="20">
        <v>0</v>
      </c>
      <c r="Z163" s="20">
        <f t="shared" si="40"/>
        <v>0</v>
      </c>
      <c r="AA163" s="20">
        <f t="shared" si="40"/>
        <v>0</v>
      </c>
      <c r="AB163" s="20">
        <v>0</v>
      </c>
      <c r="AC163" s="20">
        <f t="shared" si="37"/>
        <v>0</v>
      </c>
      <c r="AD163" s="20">
        <f t="shared" si="37"/>
        <v>0</v>
      </c>
      <c r="AE163" s="121">
        <v>0</v>
      </c>
      <c r="AF163" s="121">
        <f t="shared" si="39"/>
        <v>0</v>
      </c>
      <c r="AG163" s="121"/>
      <c r="AH163" s="20">
        <v>0</v>
      </c>
      <c r="AI163" s="20">
        <v>0</v>
      </c>
      <c r="AJ163" s="21"/>
      <c r="AK163" s="21" t="s">
        <v>301</v>
      </c>
      <c r="AL163" s="21" t="s">
        <v>641</v>
      </c>
      <c r="AM163" s="22" t="s">
        <v>642</v>
      </c>
      <c r="AN163" s="124"/>
    </row>
    <row r="164" spans="1:40">
      <c r="A164" s="94"/>
      <c r="B164" s="99" t="s">
        <v>643</v>
      </c>
      <c r="C164" s="99" t="s">
        <v>644</v>
      </c>
      <c r="D164" s="98"/>
      <c r="E164" s="121" t="str">
        <f t="shared" si="41"/>
        <v>a511802</v>
      </c>
      <c r="F164" s="121">
        <f t="shared" si="30"/>
        <v>1</v>
      </c>
      <c r="G164" s="121">
        <f t="shared" si="31"/>
        <v>1</v>
      </c>
      <c r="H164" s="121">
        <v>0</v>
      </c>
      <c r="I164" s="121">
        <f t="shared" si="32"/>
        <v>0</v>
      </c>
      <c r="J164" s="20">
        <v>0</v>
      </c>
      <c r="K164" s="20">
        <f t="shared" si="33"/>
        <v>0</v>
      </c>
      <c r="L164" s="20">
        <f t="shared" si="34"/>
        <v>1</v>
      </c>
      <c r="M164" s="20">
        <f t="shared" si="34"/>
        <v>0</v>
      </c>
      <c r="N164" s="20">
        <f t="shared" si="35"/>
        <v>0</v>
      </c>
      <c r="O164" s="121">
        <v>0</v>
      </c>
      <c r="P164" s="121">
        <f t="shared" si="38"/>
        <v>0</v>
      </c>
      <c r="Q164" s="121"/>
      <c r="R164" s="121">
        <v>0</v>
      </c>
      <c r="S164" s="121">
        <v>0</v>
      </c>
      <c r="T164" s="20">
        <v>3</v>
      </c>
      <c r="U164" s="20" t="s">
        <v>154</v>
      </c>
      <c r="V164" s="20" t="s">
        <v>645</v>
      </c>
      <c r="W164" s="20" t="str">
        <f t="shared" si="42"/>
        <v>m511802</v>
      </c>
      <c r="X164" s="20">
        <f t="shared" si="36"/>
        <v>1</v>
      </c>
      <c r="Y164" s="20">
        <v>0</v>
      </c>
      <c r="Z164" s="20">
        <f t="shared" si="40"/>
        <v>0</v>
      </c>
      <c r="AA164" s="20">
        <f t="shared" si="40"/>
        <v>0</v>
      </c>
      <c r="AB164" s="20">
        <v>0</v>
      </c>
      <c r="AC164" s="20">
        <f t="shared" si="37"/>
        <v>0</v>
      </c>
      <c r="AD164" s="20">
        <f t="shared" si="37"/>
        <v>0</v>
      </c>
      <c r="AE164" s="121">
        <v>0</v>
      </c>
      <c r="AF164" s="121">
        <f t="shared" si="39"/>
        <v>0</v>
      </c>
      <c r="AG164" s="121"/>
      <c r="AH164" s="20">
        <v>0</v>
      </c>
      <c r="AI164" s="20">
        <v>0</v>
      </c>
      <c r="AJ164" s="21"/>
      <c r="AK164" s="21" t="s">
        <v>301</v>
      </c>
      <c r="AL164" s="21"/>
      <c r="AM164" s="22" t="s">
        <v>387</v>
      </c>
      <c r="AN164" s="124"/>
    </row>
    <row r="165" spans="1:40">
      <c r="A165" s="94"/>
      <c r="B165" s="99" t="s">
        <v>646</v>
      </c>
      <c r="C165" s="99" t="s">
        <v>647</v>
      </c>
      <c r="D165" s="98"/>
      <c r="E165" s="121" t="str">
        <f t="shared" si="41"/>
        <v>a511803</v>
      </c>
      <c r="F165" s="121">
        <f t="shared" si="30"/>
        <v>1</v>
      </c>
      <c r="G165" s="121">
        <f t="shared" si="31"/>
        <v>1</v>
      </c>
      <c r="H165" s="121">
        <v>0</v>
      </c>
      <c r="I165" s="121">
        <f t="shared" si="32"/>
        <v>0</v>
      </c>
      <c r="J165" s="20">
        <v>0</v>
      </c>
      <c r="K165" s="20">
        <f t="shared" si="33"/>
        <v>0</v>
      </c>
      <c r="L165" s="20">
        <f t="shared" si="34"/>
        <v>1</v>
      </c>
      <c r="M165" s="20">
        <f t="shared" si="34"/>
        <v>0</v>
      </c>
      <c r="N165" s="20">
        <f t="shared" si="35"/>
        <v>0</v>
      </c>
      <c r="O165" s="121">
        <v>0</v>
      </c>
      <c r="P165" s="121">
        <f t="shared" si="38"/>
        <v>0</v>
      </c>
      <c r="Q165" s="121"/>
      <c r="R165" s="121">
        <v>0</v>
      </c>
      <c r="S165" s="121">
        <v>0</v>
      </c>
      <c r="T165" s="20">
        <v>4</v>
      </c>
      <c r="U165" s="20" t="s">
        <v>154</v>
      </c>
      <c r="V165" s="20" t="s">
        <v>648</v>
      </c>
      <c r="W165" s="20" t="str">
        <f t="shared" si="42"/>
        <v>m511803</v>
      </c>
      <c r="X165" s="20">
        <f t="shared" si="36"/>
        <v>1</v>
      </c>
      <c r="Y165" s="20">
        <v>0</v>
      </c>
      <c r="Z165" s="20">
        <f t="shared" si="40"/>
        <v>0</v>
      </c>
      <c r="AA165" s="20">
        <f t="shared" si="40"/>
        <v>0</v>
      </c>
      <c r="AB165" s="20">
        <v>0</v>
      </c>
      <c r="AC165" s="20">
        <f t="shared" si="37"/>
        <v>0</v>
      </c>
      <c r="AD165" s="20">
        <f t="shared" si="37"/>
        <v>0</v>
      </c>
      <c r="AE165" s="121">
        <v>0</v>
      </c>
      <c r="AF165" s="121">
        <f t="shared" si="39"/>
        <v>0</v>
      </c>
      <c r="AG165" s="121"/>
      <c r="AH165" s="20">
        <v>0</v>
      </c>
      <c r="AI165" s="20">
        <v>0</v>
      </c>
      <c r="AJ165" s="21"/>
      <c r="AK165" s="21" t="s">
        <v>301</v>
      </c>
      <c r="AL165" s="21"/>
      <c r="AM165" s="22" t="s">
        <v>387</v>
      </c>
      <c r="AN165" s="124" t="s">
        <v>649</v>
      </c>
    </row>
    <row r="166" spans="1:40">
      <c r="A166" s="94"/>
      <c r="B166" s="99" t="s">
        <v>650</v>
      </c>
      <c r="C166" s="99" t="s">
        <v>651</v>
      </c>
      <c r="D166" s="98"/>
      <c r="E166" s="121" t="str">
        <f t="shared" si="41"/>
        <v>a511804</v>
      </c>
      <c r="F166" s="121">
        <f t="shared" si="30"/>
        <v>1</v>
      </c>
      <c r="G166" s="121">
        <f t="shared" si="31"/>
        <v>1</v>
      </c>
      <c r="H166" s="121">
        <v>0</v>
      </c>
      <c r="I166" s="121">
        <f t="shared" si="32"/>
        <v>0</v>
      </c>
      <c r="J166" s="20">
        <v>0</v>
      </c>
      <c r="K166" s="20">
        <f t="shared" si="33"/>
        <v>0</v>
      </c>
      <c r="L166" s="20">
        <f t="shared" si="34"/>
        <v>1</v>
      </c>
      <c r="M166" s="20">
        <f t="shared" si="34"/>
        <v>0</v>
      </c>
      <c r="N166" s="20">
        <f t="shared" si="35"/>
        <v>0</v>
      </c>
      <c r="O166" s="122">
        <v>0</v>
      </c>
      <c r="P166" s="122">
        <v>1</v>
      </c>
      <c r="Q166" s="122">
        <v>1</v>
      </c>
      <c r="R166" s="121">
        <v>0</v>
      </c>
      <c r="S166" s="121">
        <v>0</v>
      </c>
      <c r="T166" s="20">
        <v>3</v>
      </c>
      <c r="U166" s="20" t="s">
        <v>154</v>
      </c>
      <c r="V166" s="20" t="s">
        <v>652</v>
      </c>
      <c r="W166" s="20" t="str">
        <f t="shared" si="42"/>
        <v>m511804</v>
      </c>
      <c r="X166" s="20">
        <f t="shared" si="36"/>
        <v>1</v>
      </c>
      <c r="Y166" s="20">
        <v>0</v>
      </c>
      <c r="Z166" s="20">
        <f t="shared" ref="Z166:AA185" si="43">IF(Y166&lt;&gt;"",Y166,"")</f>
        <v>0</v>
      </c>
      <c r="AA166" s="20">
        <f t="shared" si="43"/>
        <v>0</v>
      </c>
      <c r="AB166" s="20">
        <v>0</v>
      </c>
      <c r="AC166" s="20">
        <f t="shared" si="37"/>
        <v>0</v>
      </c>
      <c r="AD166" s="20">
        <f t="shared" si="37"/>
        <v>0</v>
      </c>
      <c r="AE166" s="122">
        <v>0</v>
      </c>
      <c r="AF166" s="122">
        <v>1</v>
      </c>
      <c r="AG166" s="122">
        <v>1</v>
      </c>
      <c r="AH166" s="20">
        <v>0</v>
      </c>
      <c r="AI166" s="20">
        <v>0</v>
      </c>
      <c r="AJ166" s="21"/>
      <c r="AK166" s="21" t="s">
        <v>301</v>
      </c>
      <c r="AL166" t="s">
        <v>653</v>
      </c>
      <c r="AM166" s="22" t="s">
        <v>654</v>
      </c>
      <c r="AN166" s="124"/>
    </row>
    <row r="167" spans="1:40">
      <c r="A167" s="94"/>
      <c r="B167" s="99" t="s">
        <v>655</v>
      </c>
      <c r="C167" s="99" t="s">
        <v>656</v>
      </c>
      <c r="D167" s="98"/>
      <c r="E167" s="121" t="str">
        <f t="shared" si="41"/>
        <v>a511805</v>
      </c>
      <c r="F167" s="121">
        <f t="shared" si="30"/>
        <v>1</v>
      </c>
      <c r="G167" s="121">
        <f t="shared" si="31"/>
        <v>1</v>
      </c>
      <c r="H167" s="121">
        <v>0</v>
      </c>
      <c r="I167" s="121">
        <f t="shared" si="32"/>
        <v>0</v>
      </c>
      <c r="J167" s="20">
        <v>0</v>
      </c>
      <c r="K167" s="20">
        <f t="shared" si="33"/>
        <v>0</v>
      </c>
      <c r="L167" s="20">
        <f t="shared" si="34"/>
        <v>1</v>
      </c>
      <c r="M167" s="20">
        <f t="shared" si="34"/>
        <v>0</v>
      </c>
      <c r="N167" s="20">
        <f t="shared" si="35"/>
        <v>0</v>
      </c>
      <c r="O167" s="122">
        <v>0</v>
      </c>
      <c r="P167" s="122">
        <v>1</v>
      </c>
      <c r="Q167" s="122">
        <v>1</v>
      </c>
      <c r="R167" s="121">
        <v>0</v>
      </c>
      <c r="S167" s="121">
        <v>0</v>
      </c>
      <c r="T167" s="20">
        <v>3</v>
      </c>
      <c r="U167" s="20" t="s">
        <v>154</v>
      </c>
      <c r="V167" s="20" t="s">
        <v>318</v>
      </c>
      <c r="W167" s="20" t="str">
        <f t="shared" si="42"/>
        <v/>
      </c>
      <c r="X167" s="20" t="str">
        <f t="shared" si="36"/>
        <v/>
      </c>
      <c r="Y167" s="20"/>
      <c r="Z167" s="20" t="str">
        <f t="shared" si="43"/>
        <v/>
      </c>
      <c r="AA167" s="20" t="str">
        <f t="shared" si="43"/>
        <v/>
      </c>
      <c r="AB167" s="20"/>
      <c r="AC167" s="20" t="str">
        <f t="shared" si="37"/>
        <v/>
      </c>
      <c r="AD167" s="20" t="str">
        <f t="shared" si="37"/>
        <v/>
      </c>
      <c r="AE167" s="123"/>
      <c r="AF167" s="123" t="str">
        <f t="shared" si="39"/>
        <v/>
      </c>
      <c r="AG167" s="123"/>
      <c r="AH167" s="20"/>
      <c r="AI167" s="20">
        <v>0</v>
      </c>
      <c r="AJ167" s="21"/>
      <c r="AK167" s="21" t="s">
        <v>301</v>
      </c>
      <c r="AL167" s="21"/>
      <c r="AM167" s="22" t="s">
        <v>387</v>
      </c>
      <c r="AN167" s="124" t="s">
        <v>657</v>
      </c>
    </row>
    <row r="168" spans="1:40">
      <c r="A168" s="94"/>
      <c r="B168" s="99" t="s">
        <v>658</v>
      </c>
      <c r="C168" s="99" t="s">
        <v>659</v>
      </c>
      <c r="D168" s="98"/>
      <c r="E168" s="121" t="str">
        <f t="shared" si="41"/>
        <v>a511806</v>
      </c>
      <c r="F168" s="121">
        <f t="shared" si="30"/>
        <v>1</v>
      </c>
      <c r="G168" s="121">
        <f t="shared" si="31"/>
        <v>1</v>
      </c>
      <c r="H168" s="121">
        <v>0</v>
      </c>
      <c r="I168" s="121">
        <f t="shared" si="32"/>
        <v>0</v>
      </c>
      <c r="J168" s="20">
        <v>0</v>
      </c>
      <c r="K168" s="20">
        <f t="shared" si="33"/>
        <v>0</v>
      </c>
      <c r="L168" s="20">
        <f t="shared" si="34"/>
        <v>1</v>
      </c>
      <c r="M168" s="20">
        <f t="shared" si="34"/>
        <v>0</v>
      </c>
      <c r="N168" s="20">
        <f t="shared" si="35"/>
        <v>0</v>
      </c>
      <c r="O168" s="121">
        <v>0</v>
      </c>
      <c r="P168" s="121">
        <f t="shared" si="38"/>
        <v>0</v>
      </c>
      <c r="Q168" s="121"/>
      <c r="R168" s="121">
        <v>0</v>
      </c>
      <c r="S168" s="121">
        <v>0</v>
      </c>
      <c r="T168" s="20">
        <v>4</v>
      </c>
      <c r="U168" s="20" t="s">
        <v>154</v>
      </c>
      <c r="V168" s="20" t="s">
        <v>660</v>
      </c>
      <c r="W168" s="20" t="str">
        <f t="shared" si="42"/>
        <v>m511806</v>
      </c>
      <c r="X168" s="20">
        <f t="shared" si="36"/>
        <v>1</v>
      </c>
      <c r="Y168" s="20">
        <v>0</v>
      </c>
      <c r="Z168" s="20">
        <f t="shared" si="43"/>
        <v>0</v>
      </c>
      <c r="AA168" s="20">
        <f t="shared" si="43"/>
        <v>0</v>
      </c>
      <c r="AB168" s="20">
        <v>0</v>
      </c>
      <c r="AC168" s="20">
        <f t="shared" si="37"/>
        <v>0</v>
      </c>
      <c r="AD168" s="20">
        <f t="shared" si="37"/>
        <v>0</v>
      </c>
      <c r="AE168" s="121">
        <v>0</v>
      </c>
      <c r="AF168" s="121">
        <f t="shared" si="39"/>
        <v>0</v>
      </c>
      <c r="AG168" s="121"/>
      <c r="AH168" s="20">
        <v>0</v>
      </c>
      <c r="AI168" s="20">
        <v>0</v>
      </c>
      <c r="AJ168" s="21"/>
      <c r="AK168" s="21" t="s">
        <v>301</v>
      </c>
      <c r="AL168" s="21"/>
      <c r="AM168" s="22" t="s">
        <v>661</v>
      </c>
      <c r="AN168" s="124"/>
    </row>
    <row r="169" spans="1:40" ht="89.25">
      <c r="A169" s="94"/>
      <c r="B169" s="99" t="s">
        <v>662</v>
      </c>
      <c r="C169" s="99" t="s">
        <v>663</v>
      </c>
      <c r="D169" s="98"/>
      <c r="E169" s="121" t="str">
        <f t="shared" si="41"/>
        <v>a511807</v>
      </c>
      <c r="F169" s="121">
        <f t="shared" si="30"/>
        <v>1</v>
      </c>
      <c r="G169" s="121">
        <f t="shared" si="31"/>
        <v>1</v>
      </c>
      <c r="H169" s="121">
        <v>0</v>
      </c>
      <c r="I169" s="121">
        <f t="shared" si="32"/>
        <v>0</v>
      </c>
      <c r="J169" s="20">
        <v>0</v>
      </c>
      <c r="K169" s="20">
        <f t="shared" si="33"/>
        <v>0</v>
      </c>
      <c r="L169" s="20">
        <f t="shared" si="34"/>
        <v>1</v>
      </c>
      <c r="M169" s="20">
        <f t="shared" si="34"/>
        <v>0</v>
      </c>
      <c r="N169" s="20">
        <f t="shared" si="35"/>
        <v>0</v>
      </c>
      <c r="O169" s="121">
        <v>0</v>
      </c>
      <c r="P169" s="121">
        <f t="shared" si="38"/>
        <v>0</v>
      </c>
      <c r="Q169" s="121"/>
      <c r="R169" s="121">
        <v>0</v>
      </c>
      <c r="S169" s="121">
        <v>0</v>
      </c>
      <c r="T169" s="20">
        <v>4</v>
      </c>
      <c r="U169" s="20" t="s">
        <v>154</v>
      </c>
      <c r="V169" s="20" t="s">
        <v>318</v>
      </c>
      <c r="W169" s="20" t="str">
        <f t="shared" si="42"/>
        <v/>
      </c>
      <c r="X169" s="20" t="str">
        <f t="shared" si="36"/>
        <v/>
      </c>
      <c r="Y169" s="20"/>
      <c r="Z169" s="20" t="str">
        <f t="shared" si="43"/>
        <v/>
      </c>
      <c r="AA169" s="20" t="str">
        <f t="shared" si="43"/>
        <v/>
      </c>
      <c r="AB169" s="20"/>
      <c r="AC169" s="20" t="str">
        <f t="shared" si="37"/>
        <v/>
      </c>
      <c r="AD169" s="20" t="str">
        <f t="shared" si="37"/>
        <v/>
      </c>
      <c r="AE169" s="121"/>
      <c r="AF169" s="121" t="str">
        <f t="shared" si="39"/>
        <v/>
      </c>
      <c r="AG169" s="121"/>
      <c r="AH169" s="20"/>
      <c r="AI169" s="20">
        <v>0</v>
      </c>
      <c r="AJ169" s="21"/>
      <c r="AK169" s="21" t="s">
        <v>301</v>
      </c>
      <c r="AL169" s="21"/>
      <c r="AM169" s="22" t="s">
        <v>387</v>
      </c>
      <c r="AN169" s="23" t="s">
        <v>664</v>
      </c>
    </row>
    <row r="170" spans="1:40">
      <c r="A170" s="94"/>
      <c r="B170" s="98" t="s">
        <v>665</v>
      </c>
      <c r="C170" s="98" t="s">
        <v>666</v>
      </c>
      <c r="D170" s="98"/>
      <c r="E170" s="121" t="str">
        <f t="shared" si="41"/>
        <v>a5119</v>
      </c>
      <c r="F170" s="121">
        <f t="shared" si="30"/>
        <v>1</v>
      </c>
      <c r="G170" s="121">
        <f t="shared" si="31"/>
        <v>1</v>
      </c>
      <c r="H170" s="121">
        <v>0</v>
      </c>
      <c r="I170" s="121">
        <f t="shared" si="32"/>
        <v>0</v>
      </c>
      <c r="J170" s="20">
        <v>0</v>
      </c>
      <c r="K170" s="20">
        <f t="shared" si="33"/>
        <v>0</v>
      </c>
      <c r="L170" s="20">
        <f t="shared" si="34"/>
        <v>1</v>
      </c>
      <c r="M170" s="20">
        <f t="shared" si="34"/>
        <v>0</v>
      </c>
      <c r="N170" s="20">
        <f t="shared" si="35"/>
        <v>0</v>
      </c>
      <c r="O170" s="121">
        <v>0</v>
      </c>
      <c r="P170" s="121">
        <f t="shared" si="38"/>
        <v>0</v>
      </c>
      <c r="Q170" s="121"/>
      <c r="R170" s="121">
        <v>0</v>
      </c>
      <c r="S170" s="121">
        <v>-1</v>
      </c>
      <c r="T170" s="20">
        <v>2</v>
      </c>
      <c r="U170" s="20" t="s">
        <v>154</v>
      </c>
      <c r="V170" s="20" t="s">
        <v>318</v>
      </c>
      <c r="W170" s="20" t="str">
        <f t="shared" si="42"/>
        <v/>
      </c>
      <c r="X170" s="20" t="str">
        <f t="shared" si="36"/>
        <v/>
      </c>
      <c r="Y170" s="20"/>
      <c r="Z170" s="20" t="str">
        <f t="shared" si="43"/>
        <v/>
      </c>
      <c r="AA170" s="20" t="str">
        <f t="shared" si="43"/>
        <v/>
      </c>
      <c r="AB170" s="20"/>
      <c r="AC170" s="20" t="str">
        <f t="shared" si="37"/>
        <v/>
      </c>
      <c r="AD170" s="20" t="str">
        <f t="shared" si="37"/>
        <v/>
      </c>
      <c r="AE170" s="20"/>
      <c r="AF170" s="20" t="str">
        <f t="shared" si="39"/>
        <v/>
      </c>
      <c r="AG170" s="20"/>
      <c r="AH170" s="20"/>
      <c r="AI170" s="20">
        <v>0</v>
      </c>
      <c r="AJ170" s="21" t="s">
        <v>667</v>
      </c>
      <c r="AK170" s="21"/>
      <c r="AL170" s="21"/>
      <c r="AM170" s="22"/>
      <c r="AN170" s="124" t="s">
        <v>618</v>
      </c>
    </row>
    <row r="171" spans="1:40" ht="102">
      <c r="A171" s="94"/>
      <c r="B171" s="99" t="s">
        <v>668</v>
      </c>
      <c r="C171" s="99" t="s">
        <v>669</v>
      </c>
      <c r="D171" s="98"/>
      <c r="E171" s="121" t="str">
        <f t="shared" si="41"/>
        <v>a511901</v>
      </c>
      <c r="F171" s="121">
        <f t="shared" si="30"/>
        <v>1</v>
      </c>
      <c r="G171" s="121">
        <f t="shared" si="31"/>
        <v>1</v>
      </c>
      <c r="H171" s="121">
        <v>0</v>
      </c>
      <c r="I171" s="121">
        <f t="shared" si="32"/>
        <v>0</v>
      </c>
      <c r="J171" s="20">
        <v>0</v>
      </c>
      <c r="K171" s="20">
        <f t="shared" si="33"/>
        <v>0</v>
      </c>
      <c r="L171" s="20">
        <f t="shared" si="34"/>
        <v>1</v>
      </c>
      <c r="M171" s="20">
        <f t="shared" si="34"/>
        <v>0</v>
      </c>
      <c r="N171" s="20">
        <f t="shared" si="35"/>
        <v>0</v>
      </c>
      <c r="O171" s="121">
        <v>0</v>
      </c>
      <c r="P171" s="121">
        <f t="shared" si="38"/>
        <v>0</v>
      </c>
      <c r="Q171" s="121"/>
      <c r="R171" s="121">
        <v>0</v>
      </c>
      <c r="S171" s="121">
        <v>0</v>
      </c>
      <c r="T171" s="20">
        <v>2</v>
      </c>
      <c r="U171" s="20" t="s">
        <v>154</v>
      </c>
      <c r="V171" s="20" t="s">
        <v>318</v>
      </c>
      <c r="W171" s="20" t="str">
        <f t="shared" si="42"/>
        <v/>
      </c>
      <c r="X171" s="20" t="str">
        <f t="shared" si="36"/>
        <v/>
      </c>
      <c r="Y171" s="20"/>
      <c r="Z171" s="20" t="str">
        <f t="shared" si="43"/>
        <v/>
      </c>
      <c r="AA171" s="20" t="str">
        <f t="shared" si="43"/>
        <v/>
      </c>
      <c r="AB171" s="20"/>
      <c r="AC171" s="20" t="str">
        <f t="shared" si="37"/>
        <v/>
      </c>
      <c r="AD171" s="20" t="str">
        <f t="shared" si="37"/>
        <v/>
      </c>
      <c r="AE171" s="20"/>
      <c r="AF171" s="20" t="str">
        <f t="shared" si="39"/>
        <v/>
      </c>
      <c r="AG171" s="20"/>
      <c r="AH171" s="20"/>
      <c r="AI171" s="20">
        <v>0</v>
      </c>
      <c r="AJ171" s="21"/>
      <c r="AK171" s="21" t="s">
        <v>301</v>
      </c>
      <c r="AL171" s="21"/>
      <c r="AM171" s="22" t="s">
        <v>387</v>
      </c>
      <c r="AN171" s="23" t="s">
        <v>670</v>
      </c>
    </row>
    <row r="172" spans="1:40">
      <c r="A172" s="94"/>
      <c r="B172" s="99" t="s">
        <v>671</v>
      </c>
      <c r="C172" s="99" t="s">
        <v>672</v>
      </c>
      <c r="D172" s="98"/>
      <c r="E172" s="121" t="str">
        <f t="shared" si="41"/>
        <v>a511902</v>
      </c>
      <c r="F172" s="121">
        <f t="shared" si="30"/>
        <v>1</v>
      </c>
      <c r="G172" s="121">
        <f t="shared" si="31"/>
        <v>1</v>
      </c>
      <c r="H172" s="121">
        <v>0</v>
      </c>
      <c r="I172" s="121">
        <f t="shared" si="32"/>
        <v>0</v>
      </c>
      <c r="J172" s="20">
        <v>0</v>
      </c>
      <c r="K172" s="20">
        <f t="shared" si="33"/>
        <v>0</v>
      </c>
      <c r="L172" s="20">
        <f t="shared" si="34"/>
        <v>1</v>
      </c>
      <c r="M172" s="20">
        <f t="shared" si="34"/>
        <v>0</v>
      </c>
      <c r="N172" s="20">
        <f t="shared" si="35"/>
        <v>0</v>
      </c>
      <c r="O172" s="121">
        <v>0</v>
      </c>
      <c r="P172" s="121">
        <f t="shared" si="38"/>
        <v>0</v>
      </c>
      <c r="Q172" s="121"/>
      <c r="R172" s="121">
        <v>0</v>
      </c>
      <c r="S172" s="121">
        <v>-1</v>
      </c>
      <c r="T172" s="20">
        <v>4</v>
      </c>
      <c r="U172" s="20" t="s">
        <v>154</v>
      </c>
      <c r="V172" s="20" t="s">
        <v>318</v>
      </c>
      <c r="W172" s="20" t="str">
        <f t="shared" si="42"/>
        <v/>
      </c>
      <c r="X172" s="20" t="str">
        <f t="shared" si="36"/>
        <v/>
      </c>
      <c r="Y172" s="20"/>
      <c r="Z172" s="20" t="str">
        <f t="shared" si="43"/>
        <v/>
      </c>
      <c r="AA172" s="20" t="str">
        <f t="shared" si="43"/>
        <v/>
      </c>
      <c r="AB172" s="20"/>
      <c r="AC172" s="20" t="str">
        <f t="shared" si="37"/>
        <v/>
      </c>
      <c r="AD172" s="20" t="str">
        <f t="shared" si="37"/>
        <v/>
      </c>
      <c r="AE172" s="20"/>
      <c r="AF172" s="20" t="str">
        <f t="shared" si="39"/>
        <v/>
      </c>
      <c r="AG172" s="20"/>
      <c r="AH172" s="20"/>
      <c r="AI172" s="20">
        <v>0</v>
      </c>
      <c r="AJ172" s="21"/>
      <c r="AK172" s="21"/>
      <c r="AL172" s="21"/>
      <c r="AM172" s="22"/>
      <c r="AN172" s="124" t="s">
        <v>618</v>
      </c>
    </row>
    <row r="173" spans="1:40" ht="89.25">
      <c r="A173" s="94"/>
      <c r="B173" s="99" t="s">
        <v>673</v>
      </c>
      <c r="C173" s="99" t="s">
        <v>674</v>
      </c>
      <c r="D173" s="98"/>
      <c r="E173" s="121" t="str">
        <f t="shared" si="41"/>
        <v>a511903</v>
      </c>
      <c r="F173" s="121">
        <f t="shared" si="30"/>
        <v>1</v>
      </c>
      <c r="G173" s="121">
        <f t="shared" si="31"/>
        <v>1</v>
      </c>
      <c r="H173" s="121">
        <v>0</v>
      </c>
      <c r="I173" s="121">
        <f t="shared" si="32"/>
        <v>0</v>
      </c>
      <c r="J173" s="20">
        <v>0</v>
      </c>
      <c r="K173" s="20">
        <f t="shared" si="33"/>
        <v>0</v>
      </c>
      <c r="L173" s="20">
        <f t="shared" si="34"/>
        <v>1</v>
      </c>
      <c r="M173" s="20">
        <f t="shared" si="34"/>
        <v>0</v>
      </c>
      <c r="N173" s="20">
        <f t="shared" si="35"/>
        <v>0</v>
      </c>
      <c r="O173" s="121">
        <v>0</v>
      </c>
      <c r="P173" s="121">
        <f t="shared" si="38"/>
        <v>0</v>
      </c>
      <c r="Q173" s="121"/>
      <c r="R173" s="121">
        <v>0</v>
      </c>
      <c r="S173" s="121">
        <v>0</v>
      </c>
      <c r="T173" s="20">
        <v>4</v>
      </c>
      <c r="U173" s="20" t="s">
        <v>154</v>
      </c>
      <c r="V173" s="20" t="s">
        <v>318</v>
      </c>
      <c r="W173" s="20" t="str">
        <f t="shared" si="42"/>
        <v/>
      </c>
      <c r="X173" s="20" t="str">
        <f t="shared" si="36"/>
        <v/>
      </c>
      <c r="Y173" s="20"/>
      <c r="Z173" s="20" t="str">
        <f t="shared" si="43"/>
        <v/>
      </c>
      <c r="AA173" s="20" t="str">
        <f t="shared" si="43"/>
        <v/>
      </c>
      <c r="AB173" s="20"/>
      <c r="AC173" s="20" t="str">
        <f t="shared" si="37"/>
        <v/>
      </c>
      <c r="AD173" s="20" t="str">
        <f t="shared" si="37"/>
        <v/>
      </c>
      <c r="AE173" s="20"/>
      <c r="AF173" s="20" t="str">
        <f t="shared" si="39"/>
        <v/>
      </c>
      <c r="AG173" s="20"/>
      <c r="AH173" s="20"/>
      <c r="AI173" s="20">
        <v>0</v>
      </c>
      <c r="AJ173" s="21"/>
      <c r="AK173" s="21" t="s">
        <v>301</v>
      </c>
      <c r="AL173" s="21"/>
      <c r="AM173" s="22" t="s">
        <v>387</v>
      </c>
      <c r="AN173" s="23" t="s">
        <v>675</v>
      </c>
    </row>
    <row r="174" spans="1:40">
      <c r="A174" s="94"/>
      <c r="B174" s="99" t="s">
        <v>676</v>
      </c>
      <c r="C174" s="99" t="s">
        <v>677</v>
      </c>
      <c r="D174" s="98"/>
      <c r="E174" s="121" t="str">
        <f t="shared" si="41"/>
        <v>a511904</v>
      </c>
      <c r="F174" s="121">
        <f t="shared" si="30"/>
        <v>1</v>
      </c>
      <c r="G174" s="121">
        <f t="shared" si="31"/>
        <v>1</v>
      </c>
      <c r="H174" s="121">
        <v>0</v>
      </c>
      <c r="I174" s="121">
        <f t="shared" si="32"/>
        <v>0</v>
      </c>
      <c r="J174" s="20">
        <v>0</v>
      </c>
      <c r="K174" s="20">
        <f t="shared" si="33"/>
        <v>0</v>
      </c>
      <c r="L174" s="20">
        <f t="shared" si="34"/>
        <v>1</v>
      </c>
      <c r="M174" s="20">
        <f t="shared" si="34"/>
        <v>0</v>
      </c>
      <c r="N174" s="20">
        <f t="shared" si="35"/>
        <v>0</v>
      </c>
      <c r="O174" s="121">
        <v>0</v>
      </c>
      <c r="P174" s="121">
        <f t="shared" si="38"/>
        <v>0</v>
      </c>
      <c r="Q174" s="121"/>
      <c r="R174" s="121">
        <v>0</v>
      </c>
      <c r="S174" s="121">
        <v>-1</v>
      </c>
      <c r="T174" s="20">
        <v>4</v>
      </c>
      <c r="U174" s="20" t="s">
        <v>154</v>
      </c>
      <c r="V174" s="20" t="s">
        <v>318</v>
      </c>
      <c r="W174" s="20" t="str">
        <f t="shared" si="42"/>
        <v/>
      </c>
      <c r="X174" s="20" t="str">
        <f t="shared" si="36"/>
        <v/>
      </c>
      <c r="Y174" s="20"/>
      <c r="Z174" s="20" t="str">
        <f t="shared" si="43"/>
        <v/>
      </c>
      <c r="AA174" s="20" t="str">
        <f t="shared" si="43"/>
        <v/>
      </c>
      <c r="AB174" s="20"/>
      <c r="AC174" s="20" t="str">
        <f t="shared" si="37"/>
        <v/>
      </c>
      <c r="AD174" s="20" t="str">
        <f t="shared" si="37"/>
        <v/>
      </c>
      <c r="AE174" s="20"/>
      <c r="AF174" s="20" t="str">
        <f t="shared" si="39"/>
        <v/>
      </c>
      <c r="AG174" s="20"/>
      <c r="AH174" s="20"/>
      <c r="AI174" s="20">
        <v>0</v>
      </c>
      <c r="AJ174" s="21"/>
      <c r="AK174" s="21"/>
      <c r="AL174" s="21"/>
      <c r="AM174" s="22"/>
      <c r="AN174" s="124" t="s">
        <v>618</v>
      </c>
    </row>
    <row r="175" spans="1:40" ht="63.75">
      <c r="A175" s="94"/>
      <c r="B175" s="99" t="s">
        <v>678</v>
      </c>
      <c r="C175" s="99" t="s">
        <v>679</v>
      </c>
      <c r="D175" s="98"/>
      <c r="E175" s="121" t="str">
        <f t="shared" si="41"/>
        <v>a511905</v>
      </c>
      <c r="F175" s="121">
        <f t="shared" si="30"/>
        <v>1</v>
      </c>
      <c r="G175" s="121">
        <f t="shared" si="31"/>
        <v>1</v>
      </c>
      <c r="H175" s="121">
        <v>0</v>
      </c>
      <c r="I175" s="121">
        <f t="shared" si="32"/>
        <v>0</v>
      </c>
      <c r="J175" s="20">
        <v>1</v>
      </c>
      <c r="K175" s="20">
        <f t="shared" si="33"/>
        <v>1</v>
      </c>
      <c r="L175" s="20">
        <f t="shared" si="34"/>
        <v>1</v>
      </c>
      <c r="M175" s="20">
        <f t="shared" si="34"/>
        <v>0</v>
      </c>
      <c r="N175" s="20">
        <f t="shared" si="35"/>
        <v>1</v>
      </c>
      <c r="O175" s="122">
        <v>1</v>
      </c>
      <c r="P175" s="122">
        <f t="shared" si="38"/>
        <v>1</v>
      </c>
      <c r="Q175" s="122">
        <v>1</v>
      </c>
      <c r="R175" s="121">
        <v>1</v>
      </c>
      <c r="S175" s="121">
        <v>0</v>
      </c>
      <c r="T175" s="20">
        <v>3</v>
      </c>
      <c r="U175" s="20" t="s">
        <v>154</v>
      </c>
      <c r="V175" s="20" t="s">
        <v>318</v>
      </c>
      <c r="W175" s="20" t="str">
        <f t="shared" si="42"/>
        <v/>
      </c>
      <c r="X175" s="20" t="str">
        <f t="shared" si="36"/>
        <v/>
      </c>
      <c r="Y175" s="20"/>
      <c r="Z175" s="20" t="str">
        <f t="shared" si="43"/>
        <v/>
      </c>
      <c r="AA175" s="20" t="str">
        <f t="shared" si="43"/>
        <v/>
      </c>
      <c r="AB175" s="20"/>
      <c r="AC175" s="20" t="str">
        <f t="shared" si="37"/>
        <v/>
      </c>
      <c r="AD175" s="20" t="str">
        <f t="shared" si="37"/>
        <v/>
      </c>
      <c r="AE175" s="20"/>
      <c r="AF175" s="20" t="str">
        <f t="shared" si="39"/>
        <v/>
      </c>
      <c r="AG175" s="20"/>
      <c r="AH175" s="20"/>
      <c r="AI175" s="20">
        <v>0</v>
      </c>
      <c r="AJ175" s="21"/>
      <c r="AK175" s="21" t="s">
        <v>301</v>
      </c>
      <c r="AL175" s="21"/>
      <c r="AM175" s="22" t="s">
        <v>387</v>
      </c>
      <c r="AN175" s="23" t="s">
        <v>680</v>
      </c>
    </row>
    <row r="176" spans="1:40">
      <c r="A176" s="94"/>
      <c r="B176" s="99" t="s">
        <v>681</v>
      </c>
      <c r="C176" s="99" t="s">
        <v>682</v>
      </c>
      <c r="D176" s="98"/>
      <c r="E176" s="121" t="str">
        <f t="shared" si="41"/>
        <v>a511906</v>
      </c>
      <c r="F176" s="121">
        <f t="shared" si="30"/>
        <v>1</v>
      </c>
      <c r="G176" s="121">
        <f t="shared" si="31"/>
        <v>1</v>
      </c>
      <c r="H176" s="121">
        <v>0</v>
      </c>
      <c r="I176" s="121">
        <f t="shared" si="32"/>
        <v>0</v>
      </c>
      <c r="J176" s="20">
        <v>1</v>
      </c>
      <c r="K176" s="20">
        <f t="shared" si="33"/>
        <v>1</v>
      </c>
      <c r="L176" s="20">
        <f t="shared" si="34"/>
        <v>1</v>
      </c>
      <c r="M176" s="20">
        <f t="shared" si="34"/>
        <v>0</v>
      </c>
      <c r="N176" s="20">
        <f t="shared" si="35"/>
        <v>1</v>
      </c>
      <c r="O176" s="122">
        <v>1</v>
      </c>
      <c r="P176" s="122">
        <f t="shared" si="38"/>
        <v>1</v>
      </c>
      <c r="Q176" s="122"/>
      <c r="R176" s="121">
        <v>1</v>
      </c>
      <c r="S176" s="121">
        <v>0</v>
      </c>
      <c r="T176" s="20">
        <v>4</v>
      </c>
      <c r="U176" s="20" t="s">
        <v>154</v>
      </c>
      <c r="V176" s="20" t="s">
        <v>318</v>
      </c>
      <c r="W176" s="20" t="str">
        <f t="shared" si="42"/>
        <v/>
      </c>
      <c r="X176" s="20" t="str">
        <f t="shared" si="36"/>
        <v/>
      </c>
      <c r="Y176" s="20"/>
      <c r="Z176" s="20" t="str">
        <f t="shared" si="43"/>
        <v/>
      </c>
      <c r="AA176" s="20" t="str">
        <f t="shared" si="43"/>
        <v/>
      </c>
      <c r="AB176" s="20"/>
      <c r="AC176" s="20" t="str">
        <f t="shared" si="37"/>
        <v/>
      </c>
      <c r="AD176" s="20" t="str">
        <f t="shared" si="37"/>
        <v/>
      </c>
      <c r="AE176" s="20"/>
      <c r="AF176" s="20" t="str">
        <f t="shared" si="39"/>
        <v/>
      </c>
      <c r="AG176" s="20"/>
      <c r="AH176" s="20"/>
      <c r="AI176" s="20">
        <v>0</v>
      </c>
      <c r="AJ176" s="21"/>
      <c r="AK176" s="21" t="s">
        <v>301</v>
      </c>
      <c r="AL176" s="21"/>
      <c r="AM176" s="22" t="s">
        <v>683</v>
      </c>
      <c r="AN176" s="124" t="s">
        <v>684</v>
      </c>
    </row>
    <row r="177" spans="1:40">
      <c r="A177" s="94"/>
      <c r="B177" s="99" t="s">
        <v>685</v>
      </c>
      <c r="C177" s="99" t="s">
        <v>686</v>
      </c>
      <c r="D177" s="98"/>
      <c r="E177" s="121" t="str">
        <f t="shared" si="41"/>
        <v>a511907</v>
      </c>
      <c r="F177" s="121">
        <f t="shared" si="30"/>
        <v>1</v>
      </c>
      <c r="G177" s="121">
        <f t="shared" si="31"/>
        <v>1</v>
      </c>
      <c r="H177" s="121">
        <v>0</v>
      </c>
      <c r="I177" s="121">
        <f t="shared" si="32"/>
        <v>0</v>
      </c>
      <c r="J177" s="20">
        <v>0</v>
      </c>
      <c r="K177" s="20">
        <f t="shared" si="33"/>
        <v>0</v>
      </c>
      <c r="L177" s="20">
        <f t="shared" si="34"/>
        <v>1</v>
      </c>
      <c r="M177" s="20">
        <f t="shared" si="34"/>
        <v>0</v>
      </c>
      <c r="N177" s="20">
        <f t="shared" si="35"/>
        <v>0</v>
      </c>
      <c r="O177" s="121">
        <v>0</v>
      </c>
      <c r="P177" s="121">
        <f t="shared" si="38"/>
        <v>0</v>
      </c>
      <c r="Q177" s="121"/>
      <c r="R177" s="121">
        <v>0</v>
      </c>
      <c r="S177" s="121">
        <v>-1</v>
      </c>
      <c r="T177" s="20">
        <v>4</v>
      </c>
      <c r="U177" s="20" t="s">
        <v>154</v>
      </c>
      <c r="V177" s="20" t="s">
        <v>318</v>
      </c>
      <c r="W177" s="20" t="str">
        <f t="shared" si="42"/>
        <v/>
      </c>
      <c r="X177" s="20" t="str">
        <f t="shared" si="36"/>
        <v/>
      </c>
      <c r="Y177" s="20"/>
      <c r="Z177" s="20" t="str">
        <f t="shared" si="43"/>
        <v/>
      </c>
      <c r="AA177" s="20" t="str">
        <f t="shared" si="43"/>
        <v/>
      </c>
      <c r="AB177" s="20"/>
      <c r="AC177" s="20" t="str">
        <f t="shared" si="37"/>
        <v/>
      </c>
      <c r="AD177" s="20" t="str">
        <f t="shared" si="37"/>
        <v/>
      </c>
      <c r="AE177" s="20"/>
      <c r="AF177" s="20" t="str">
        <f t="shared" si="39"/>
        <v/>
      </c>
      <c r="AG177" s="20"/>
      <c r="AH177" s="20"/>
      <c r="AI177" s="20">
        <v>0</v>
      </c>
      <c r="AJ177" s="21"/>
      <c r="AK177" s="21"/>
      <c r="AL177" s="21"/>
      <c r="AM177" s="22"/>
      <c r="AN177" s="124" t="s">
        <v>618</v>
      </c>
    </row>
    <row r="178" spans="1:40">
      <c r="A178" s="94"/>
      <c r="B178" s="99" t="s">
        <v>687</v>
      </c>
      <c r="C178" s="99" t="s">
        <v>688</v>
      </c>
      <c r="D178" s="98"/>
      <c r="E178" s="121" t="str">
        <f t="shared" si="41"/>
        <v>a511908</v>
      </c>
      <c r="F178" s="121">
        <f t="shared" si="30"/>
        <v>1</v>
      </c>
      <c r="G178" s="121">
        <f t="shared" si="31"/>
        <v>1</v>
      </c>
      <c r="H178" s="121">
        <v>0</v>
      </c>
      <c r="I178" s="121">
        <f t="shared" si="32"/>
        <v>0</v>
      </c>
      <c r="J178" s="20">
        <v>1</v>
      </c>
      <c r="K178" s="20">
        <f t="shared" si="33"/>
        <v>1</v>
      </c>
      <c r="L178" s="20">
        <f t="shared" si="34"/>
        <v>1</v>
      </c>
      <c r="M178" s="20">
        <f t="shared" si="34"/>
        <v>0</v>
      </c>
      <c r="N178" s="20">
        <f t="shared" si="35"/>
        <v>1</v>
      </c>
      <c r="O178" s="122">
        <v>1</v>
      </c>
      <c r="P178" s="122">
        <f t="shared" si="38"/>
        <v>1</v>
      </c>
      <c r="Q178" s="122"/>
      <c r="R178" s="121">
        <v>1</v>
      </c>
      <c r="S178" s="121">
        <v>-1</v>
      </c>
      <c r="T178" s="20">
        <v>4</v>
      </c>
      <c r="U178" s="20" t="s">
        <v>154</v>
      </c>
      <c r="V178" s="20" t="s">
        <v>318</v>
      </c>
      <c r="W178" s="20" t="str">
        <f t="shared" si="42"/>
        <v/>
      </c>
      <c r="X178" s="20" t="str">
        <f t="shared" si="36"/>
        <v/>
      </c>
      <c r="Y178" s="20"/>
      <c r="Z178" s="20" t="str">
        <f t="shared" si="43"/>
        <v/>
      </c>
      <c r="AA178" s="20" t="str">
        <f t="shared" si="43"/>
        <v/>
      </c>
      <c r="AB178" s="20"/>
      <c r="AC178" s="20" t="str">
        <f t="shared" si="37"/>
        <v/>
      </c>
      <c r="AD178" s="20" t="str">
        <f t="shared" si="37"/>
        <v/>
      </c>
      <c r="AE178" s="20"/>
      <c r="AF178" s="20" t="str">
        <f t="shared" si="39"/>
        <v/>
      </c>
      <c r="AG178" s="20"/>
      <c r="AH178" s="20"/>
      <c r="AI178" s="20">
        <v>0</v>
      </c>
      <c r="AJ178" s="21"/>
      <c r="AK178" s="21"/>
      <c r="AL178" s="21"/>
      <c r="AM178" s="22"/>
      <c r="AN178" s="124" t="s">
        <v>618</v>
      </c>
    </row>
    <row r="179" spans="1:40">
      <c r="A179" s="94"/>
      <c r="B179" s="97" t="s">
        <v>689</v>
      </c>
      <c r="C179" s="97" t="s">
        <v>690</v>
      </c>
      <c r="D179" s="98"/>
      <c r="E179" s="121" t="str">
        <f t="shared" si="41"/>
        <v>a512</v>
      </c>
      <c r="F179" s="121">
        <f t="shared" si="30"/>
        <v>1</v>
      </c>
      <c r="G179" s="121">
        <f t="shared" si="31"/>
        <v>1</v>
      </c>
      <c r="H179" s="121">
        <v>0</v>
      </c>
      <c r="I179" s="121">
        <f t="shared" si="32"/>
        <v>0</v>
      </c>
      <c r="J179" s="20">
        <v>0</v>
      </c>
      <c r="K179" s="20">
        <f t="shared" si="33"/>
        <v>0</v>
      </c>
      <c r="L179" s="20">
        <f t="shared" si="34"/>
        <v>1</v>
      </c>
      <c r="M179" s="20">
        <f t="shared" si="34"/>
        <v>0</v>
      </c>
      <c r="N179" s="20">
        <f t="shared" si="35"/>
        <v>0</v>
      </c>
      <c r="O179" s="122">
        <v>0</v>
      </c>
      <c r="P179" s="122">
        <v>1</v>
      </c>
      <c r="Q179" s="122"/>
      <c r="R179" s="121">
        <v>0</v>
      </c>
      <c r="S179" s="121">
        <v>-1</v>
      </c>
      <c r="T179" s="20">
        <v>2</v>
      </c>
      <c r="U179" s="20" t="s">
        <v>154</v>
      </c>
      <c r="V179" s="20" t="s">
        <v>318</v>
      </c>
      <c r="W179" s="20" t="str">
        <f t="shared" si="42"/>
        <v/>
      </c>
      <c r="X179" s="20" t="str">
        <f t="shared" si="36"/>
        <v/>
      </c>
      <c r="Y179" s="20"/>
      <c r="Z179" s="20" t="str">
        <f t="shared" si="43"/>
        <v/>
      </c>
      <c r="AA179" s="20" t="str">
        <f t="shared" si="43"/>
        <v/>
      </c>
      <c r="AB179" s="20"/>
      <c r="AC179" s="20" t="str">
        <f t="shared" si="37"/>
        <v/>
      </c>
      <c r="AD179" s="20" t="str">
        <f t="shared" si="37"/>
        <v/>
      </c>
      <c r="AE179" s="115"/>
      <c r="AF179" s="115" t="str">
        <f t="shared" si="39"/>
        <v/>
      </c>
      <c r="AG179" s="115"/>
      <c r="AH179" s="20"/>
      <c r="AI179" s="20">
        <v>0</v>
      </c>
      <c r="AJ179" s="21"/>
      <c r="AK179" s="21"/>
      <c r="AL179" s="21"/>
      <c r="AM179" s="22" t="s">
        <v>286</v>
      </c>
      <c r="AN179" s="23" t="s">
        <v>691</v>
      </c>
    </row>
    <row r="180" spans="1:40">
      <c r="A180" s="94"/>
      <c r="B180" s="98" t="s">
        <v>692</v>
      </c>
      <c r="C180" s="98" t="s">
        <v>693</v>
      </c>
      <c r="D180" s="98"/>
      <c r="E180" s="121" t="str">
        <f t="shared" si="41"/>
        <v>a5121</v>
      </c>
      <c r="F180" s="121">
        <f t="shared" si="30"/>
        <v>1</v>
      </c>
      <c r="G180" s="121">
        <f t="shared" si="31"/>
        <v>1</v>
      </c>
      <c r="H180" s="121">
        <v>0</v>
      </c>
      <c r="I180" s="121">
        <f t="shared" si="32"/>
        <v>0</v>
      </c>
      <c r="J180" s="20">
        <v>1</v>
      </c>
      <c r="K180" s="20">
        <f t="shared" si="33"/>
        <v>1</v>
      </c>
      <c r="L180" s="20">
        <f t="shared" si="34"/>
        <v>1</v>
      </c>
      <c r="M180" s="20">
        <f t="shared" si="34"/>
        <v>0</v>
      </c>
      <c r="N180" s="20">
        <f t="shared" si="35"/>
        <v>1</v>
      </c>
      <c r="O180" s="121">
        <v>1</v>
      </c>
      <c r="P180" s="121">
        <f t="shared" si="38"/>
        <v>1</v>
      </c>
      <c r="Q180" s="121"/>
      <c r="R180" s="121">
        <v>1</v>
      </c>
      <c r="S180" s="121">
        <v>-1</v>
      </c>
      <c r="T180" s="20">
        <v>3</v>
      </c>
      <c r="U180" s="20" t="s">
        <v>154</v>
      </c>
      <c r="V180" s="20" t="s">
        <v>694</v>
      </c>
      <c r="W180" s="20" t="str">
        <f t="shared" si="42"/>
        <v>m5121</v>
      </c>
      <c r="X180" s="20">
        <f t="shared" si="36"/>
        <v>1</v>
      </c>
      <c r="Y180" s="20">
        <v>0</v>
      </c>
      <c r="Z180" s="20">
        <f t="shared" si="43"/>
        <v>0</v>
      </c>
      <c r="AA180" s="20">
        <f t="shared" si="43"/>
        <v>0</v>
      </c>
      <c r="AB180" s="20">
        <v>1</v>
      </c>
      <c r="AC180" s="20">
        <f t="shared" si="37"/>
        <v>1</v>
      </c>
      <c r="AD180" s="20">
        <f t="shared" si="37"/>
        <v>1</v>
      </c>
      <c r="AE180" s="121">
        <v>1</v>
      </c>
      <c r="AF180" s="121">
        <f t="shared" si="39"/>
        <v>1</v>
      </c>
      <c r="AG180" s="121"/>
      <c r="AH180" s="20">
        <v>1</v>
      </c>
      <c r="AI180" s="20">
        <v>0</v>
      </c>
      <c r="AJ180" s="21"/>
      <c r="AK180" s="21"/>
      <c r="AL180" s="21"/>
      <c r="AM180" s="22" t="s">
        <v>286</v>
      </c>
      <c r="AN180" s="23" t="s">
        <v>695</v>
      </c>
    </row>
    <row r="181" spans="1:40" ht="89.25">
      <c r="A181" s="94"/>
      <c r="B181" s="99" t="s">
        <v>696</v>
      </c>
      <c r="C181" s="99" t="s">
        <v>697</v>
      </c>
      <c r="D181" s="98"/>
      <c r="E181" s="121" t="str">
        <f t="shared" si="41"/>
        <v>a512101</v>
      </c>
      <c r="F181" s="121">
        <f t="shared" si="30"/>
        <v>1</v>
      </c>
      <c r="G181" s="121">
        <f t="shared" si="31"/>
        <v>1</v>
      </c>
      <c r="H181" s="121">
        <v>0</v>
      </c>
      <c r="I181" s="121">
        <f t="shared" si="32"/>
        <v>0</v>
      </c>
      <c r="J181" s="20">
        <v>0</v>
      </c>
      <c r="K181" s="20">
        <f t="shared" si="33"/>
        <v>0</v>
      </c>
      <c r="L181" s="20">
        <f t="shared" si="34"/>
        <v>1</v>
      </c>
      <c r="M181" s="20">
        <f t="shared" si="34"/>
        <v>0</v>
      </c>
      <c r="N181" s="20">
        <f t="shared" si="35"/>
        <v>0</v>
      </c>
      <c r="O181" s="121">
        <v>0</v>
      </c>
      <c r="P181" s="121">
        <f t="shared" si="38"/>
        <v>0</v>
      </c>
      <c r="Q181" s="121"/>
      <c r="R181" s="121">
        <v>0</v>
      </c>
      <c r="S181" s="121">
        <v>0</v>
      </c>
      <c r="T181" s="20">
        <v>4</v>
      </c>
      <c r="U181" s="20" t="s">
        <v>154</v>
      </c>
      <c r="V181" s="20" t="s">
        <v>698</v>
      </c>
      <c r="W181" s="20" t="str">
        <f t="shared" si="42"/>
        <v>m512101</v>
      </c>
      <c r="X181" s="20">
        <f t="shared" si="36"/>
        <v>1</v>
      </c>
      <c r="Y181" s="20">
        <v>0</v>
      </c>
      <c r="Z181" s="20">
        <f t="shared" si="43"/>
        <v>0</v>
      </c>
      <c r="AA181" s="20">
        <f t="shared" si="43"/>
        <v>0</v>
      </c>
      <c r="AB181" s="20">
        <v>0</v>
      </c>
      <c r="AC181" s="20">
        <f t="shared" si="37"/>
        <v>0</v>
      </c>
      <c r="AD181" s="20">
        <f t="shared" si="37"/>
        <v>0</v>
      </c>
      <c r="AE181" s="121">
        <v>0</v>
      </c>
      <c r="AF181" s="121">
        <f t="shared" si="39"/>
        <v>0</v>
      </c>
      <c r="AG181" s="121"/>
      <c r="AH181" s="20">
        <v>0</v>
      </c>
      <c r="AI181" s="20">
        <v>0</v>
      </c>
      <c r="AJ181" s="21"/>
      <c r="AK181" s="21" t="s">
        <v>301</v>
      </c>
      <c r="AL181" s="21"/>
      <c r="AM181" s="101" t="s">
        <v>699</v>
      </c>
      <c r="AN181" s="124" t="s">
        <v>700</v>
      </c>
    </row>
    <row r="182" spans="1:40" ht="89.25">
      <c r="A182" s="94"/>
      <c r="B182" s="99" t="s">
        <v>701</v>
      </c>
      <c r="C182" s="99" t="s">
        <v>702</v>
      </c>
      <c r="D182" s="98"/>
      <c r="E182" s="121" t="str">
        <f t="shared" si="41"/>
        <v>a512102</v>
      </c>
      <c r="F182" s="121">
        <f t="shared" si="30"/>
        <v>1</v>
      </c>
      <c r="G182" s="121">
        <f t="shared" si="31"/>
        <v>1</v>
      </c>
      <c r="H182" s="121">
        <v>0</v>
      </c>
      <c r="I182" s="121">
        <f t="shared" si="32"/>
        <v>0</v>
      </c>
      <c r="J182" s="20">
        <v>0</v>
      </c>
      <c r="K182" s="20">
        <f t="shared" si="33"/>
        <v>0</v>
      </c>
      <c r="L182" s="20">
        <f t="shared" si="34"/>
        <v>1</v>
      </c>
      <c r="M182" s="20">
        <f t="shared" si="34"/>
        <v>0</v>
      </c>
      <c r="N182" s="20">
        <f t="shared" si="35"/>
        <v>0</v>
      </c>
      <c r="O182" s="121">
        <v>0</v>
      </c>
      <c r="P182" s="121">
        <f t="shared" si="38"/>
        <v>0</v>
      </c>
      <c r="Q182" s="121"/>
      <c r="R182" s="121">
        <v>0</v>
      </c>
      <c r="S182" s="121">
        <v>0</v>
      </c>
      <c r="T182" s="20">
        <v>4</v>
      </c>
      <c r="U182" s="20" t="s">
        <v>154</v>
      </c>
      <c r="V182" s="20" t="s">
        <v>703</v>
      </c>
      <c r="W182" s="20" t="str">
        <f t="shared" si="42"/>
        <v>m512102</v>
      </c>
      <c r="X182" s="20">
        <f t="shared" si="36"/>
        <v>1</v>
      </c>
      <c r="Y182" s="20">
        <v>0</v>
      </c>
      <c r="Z182" s="20">
        <f t="shared" si="43"/>
        <v>0</v>
      </c>
      <c r="AA182" s="20">
        <f t="shared" si="43"/>
        <v>0</v>
      </c>
      <c r="AB182" s="20">
        <v>0</v>
      </c>
      <c r="AC182" s="20">
        <f t="shared" si="37"/>
        <v>0</v>
      </c>
      <c r="AD182" s="20">
        <f t="shared" si="37"/>
        <v>0</v>
      </c>
      <c r="AE182" s="121">
        <v>0</v>
      </c>
      <c r="AF182" s="121">
        <f t="shared" si="39"/>
        <v>0</v>
      </c>
      <c r="AG182" s="121"/>
      <c r="AH182" s="20">
        <v>0</v>
      </c>
      <c r="AI182" s="20">
        <v>0</v>
      </c>
      <c r="AJ182" s="21"/>
      <c r="AK182" s="21" t="s">
        <v>301</v>
      </c>
      <c r="AL182" s="21"/>
      <c r="AM182" s="101" t="s">
        <v>704</v>
      </c>
      <c r="AN182" s="124" t="s">
        <v>649</v>
      </c>
    </row>
    <row r="183" spans="1:40" ht="89.25">
      <c r="A183" s="94"/>
      <c r="B183" s="99" t="s">
        <v>705</v>
      </c>
      <c r="C183" s="99" t="s">
        <v>706</v>
      </c>
      <c r="D183" s="98"/>
      <c r="E183" s="121" t="str">
        <f t="shared" si="41"/>
        <v>a512103</v>
      </c>
      <c r="F183" s="121">
        <f t="shared" si="30"/>
        <v>1</v>
      </c>
      <c r="G183" s="121">
        <f t="shared" si="31"/>
        <v>1</v>
      </c>
      <c r="H183" s="121">
        <v>0</v>
      </c>
      <c r="I183" s="121">
        <f t="shared" si="32"/>
        <v>0</v>
      </c>
      <c r="J183" s="20">
        <v>0</v>
      </c>
      <c r="K183" s="20">
        <f t="shared" si="33"/>
        <v>0</v>
      </c>
      <c r="L183" s="20">
        <f t="shared" si="34"/>
        <v>1</v>
      </c>
      <c r="M183" s="20">
        <f t="shared" si="34"/>
        <v>0</v>
      </c>
      <c r="N183" s="20">
        <f t="shared" si="35"/>
        <v>0</v>
      </c>
      <c r="O183" s="121">
        <v>0</v>
      </c>
      <c r="P183" s="121">
        <f t="shared" si="38"/>
        <v>0</v>
      </c>
      <c r="Q183" s="121"/>
      <c r="R183" s="121">
        <v>0</v>
      </c>
      <c r="S183" s="121">
        <v>0</v>
      </c>
      <c r="T183" s="20">
        <v>4</v>
      </c>
      <c r="U183" s="20" t="s">
        <v>154</v>
      </c>
      <c r="V183" s="20" t="s">
        <v>707</v>
      </c>
      <c r="W183" s="20" t="str">
        <f t="shared" si="42"/>
        <v>m512103</v>
      </c>
      <c r="X183" s="20">
        <f t="shared" si="36"/>
        <v>1</v>
      </c>
      <c r="Y183" s="20">
        <v>0</v>
      </c>
      <c r="Z183" s="20">
        <f t="shared" si="43"/>
        <v>0</v>
      </c>
      <c r="AA183" s="20">
        <f t="shared" si="43"/>
        <v>0</v>
      </c>
      <c r="AB183" s="20">
        <v>0</v>
      </c>
      <c r="AC183" s="20">
        <f t="shared" si="37"/>
        <v>0</v>
      </c>
      <c r="AD183" s="20">
        <f t="shared" si="37"/>
        <v>0</v>
      </c>
      <c r="AE183" s="121">
        <v>0</v>
      </c>
      <c r="AF183" s="121">
        <f t="shared" si="39"/>
        <v>0</v>
      </c>
      <c r="AG183" s="121"/>
      <c r="AH183" s="20">
        <v>0</v>
      </c>
      <c r="AI183" s="20">
        <v>0</v>
      </c>
      <c r="AJ183" s="21"/>
      <c r="AK183" s="21" t="s">
        <v>301</v>
      </c>
      <c r="AL183" s="21"/>
      <c r="AM183" s="101" t="s">
        <v>704</v>
      </c>
      <c r="AN183" s="124"/>
    </row>
    <row r="184" spans="1:40" ht="51">
      <c r="A184" s="94"/>
      <c r="B184" s="99" t="s">
        <v>708</v>
      </c>
      <c r="C184" s="99" t="s">
        <v>709</v>
      </c>
      <c r="D184" s="98"/>
      <c r="E184" s="121" t="str">
        <f t="shared" si="41"/>
        <v>a512104</v>
      </c>
      <c r="F184" s="121">
        <f t="shared" si="30"/>
        <v>1</v>
      </c>
      <c r="G184" s="121">
        <f t="shared" si="31"/>
        <v>1</v>
      </c>
      <c r="H184" s="121">
        <v>0</v>
      </c>
      <c r="I184" s="121">
        <f t="shared" si="32"/>
        <v>0</v>
      </c>
      <c r="J184" s="20">
        <v>0</v>
      </c>
      <c r="K184" s="20">
        <f t="shared" si="33"/>
        <v>0</v>
      </c>
      <c r="L184" s="20">
        <f t="shared" si="34"/>
        <v>1</v>
      </c>
      <c r="M184" s="20">
        <f t="shared" si="34"/>
        <v>0</v>
      </c>
      <c r="N184" s="20">
        <f t="shared" si="35"/>
        <v>0</v>
      </c>
      <c r="O184" s="121">
        <v>0</v>
      </c>
      <c r="P184" s="121">
        <f t="shared" si="38"/>
        <v>0</v>
      </c>
      <c r="Q184" s="121"/>
      <c r="R184" s="121">
        <v>0</v>
      </c>
      <c r="S184" s="121">
        <v>0</v>
      </c>
      <c r="T184" s="20">
        <v>4</v>
      </c>
      <c r="U184" s="20" t="s">
        <v>154</v>
      </c>
      <c r="V184" s="20" t="s">
        <v>710</v>
      </c>
      <c r="W184" s="20" t="str">
        <f t="shared" si="42"/>
        <v>m512104</v>
      </c>
      <c r="X184" s="20">
        <f t="shared" si="36"/>
        <v>1</v>
      </c>
      <c r="Y184" s="20">
        <v>0</v>
      </c>
      <c r="Z184" s="20">
        <f t="shared" si="43"/>
        <v>0</v>
      </c>
      <c r="AA184" s="20">
        <f t="shared" si="43"/>
        <v>0</v>
      </c>
      <c r="AB184" s="20">
        <v>0</v>
      </c>
      <c r="AC184" s="20">
        <f t="shared" si="37"/>
        <v>0</v>
      </c>
      <c r="AD184" s="20">
        <f t="shared" si="37"/>
        <v>0</v>
      </c>
      <c r="AE184" s="121">
        <v>0</v>
      </c>
      <c r="AF184" s="121">
        <f t="shared" si="39"/>
        <v>0</v>
      </c>
      <c r="AG184" s="121"/>
      <c r="AH184" s="20">
        <v>0</v>
      </c>
      <c r="AI184" s="20">
        <v>0</v>
      </c>
      <c r="AJ184" s="21"/>
      <c r="AK184" s="21" t="s">
        <v>301</v>
      </c>
      <c r="AL184" s="21"/>
      <c r="AM184" s="101" t="s">
        <v>711</v>
      </c>
      <c r="AN184" s="124"/>
    </row>
    <row r="185" spans="1:40">
      <c r="A185" s="94"/>
      <c r="B185" s="98" t="s">
        <v>712</v>
      </c>
      <c r="C185" s="98" t="s">
        <v>713</v>
      </c>
      <c r="D185" s="98"/>
      <c r="E185" s="121" t="str">
        <f t="shared" si="41"/>
        <v>a5122</v>
      </c>
      <c r="F185" s="121">
        <f t="shared" si="30"/>
        <v>1</v>
      </c>
      <c r="G185" s="121">
        <f t="shared" si="31"/>
        <v>1</v>
      </c>
      <c r="H185" s="121">
        <v>0</v>
      </c>
      <c r="I185" s="121">
        <f t="shared" si="32"/>
        <v>0</v>
      </c>
      <c r="J185" s="20">
        <v>1</v>
      </c>
      <c r="K185" s="20">
        <f t="shared" si="33"/>
        <v>1</v>
      </c>
      <c r="L185" s="20">
        <f t="shared" si="34"/>
        <v>1</v>
      </c>
      <c r="M185" s="20">
        <f t="shared" si="34"/>
        <v>0</v>
      </c>
      <c r="N185" s="20">
        <f t="shared" si="35"/>
        <v>1</v>
      </c>
      <c r="O185" s="121">
        <v>1</v>
      </c>
      <c r="P185" s="121">
        <f t="shared" si="38"/>
        <v>1</v>
      </c>
      <c r="Q185" s="121">
        <v>1</v>
      </c>
      <c r="R185" s="121">
        <v>1</v>
      </c>
      <c r="S185" s="121">
        <v>-1</v>
      </c>
      <c r="T185" s="20">
        <v>3</v>
      </c>
      <c r="U185" s="20" t="s">
        <v>154</v>
      </c>
      <c r="V185" s="20" t="s">
        <v>714</v>
      </c>
      <c r="W185" s="20" t="str">
        <f t="shared" si="42"/>
        <v>m5122</v>
      </c>
      <c r="X185" s="20">
        <f t="shared" si="36"/>
        <v>1</v>
      </c>
      <c r="Y185" s="20">
        <v>0</v>
      </c>
      <c r="Z185" s="20">
        <f t="shared" si="43"/>
        <v>0</v>
      </c>
      <c r="AA185" s="20">
        <f t="shared" si="43"/>
        <v>0</v>
      </c>
      <c r="AB185" s="20">
        <v>1</v>
      </c>
      <c r="AC185" s="20">
        <f t="shared" si="37"/>
        <v>1</v>
      </c>
      <c r="AD185" s="20">
        <f t="shared" si="37"/>
        <v>1</v>
      </c>
      <c r="AE185" s="121">
        <v>1</v>
      </c>
      <c r="AF185" s="121">
        <f t="shared" si="39"/>
        <v>1</v>
      </c>
      <c r="AG185" s="121">
        <v>1</v>
      </c>
      <c r="AH185" s="20">
        <v>1</v>
      </c>
      <c r="AI185" s="20">
        <v>1</v>
      </c>
      <c r="AJ185" s="21"/>
      <c r="AK185" s="21"/>
      <c r="AL185" s="21"/>
      <c r="AM185" s="22" t="s">
        <v>286</v>
      </c>
      <c r="AN185" s="23" t="s">
        <v>715</v>
      </c>
    </row>
    <row r="186" spans="1:40">
      <c r="A186" s="94"/>
      <c r="B186" s="99" t="s">
        <v>716</v>
      </c>
      <c r="C186" s="99" t="s">
        <v>717</v>
      </c>
      <c r="D186" s="98"/>
      <c r="E186" s="121" t="str">
        <f t="shared" si="41"/>
        <v>a512201</v>
      </c>
      <c r="F186" s="121">
        <f t="shared" si="30"/>
        <v>1</v>
      </c>
      <c r="G186" s="121">
        <f t="shared" si="31"/>
        <v>1</v>
      </c>
      <c r="H186" s="121">
        <v>0</v>
      </c>
      <c r="I186" s="121">
        <f t="shared" si="32"/>
        <v>0</v>
      </c>
      <c r="J186" s="20">
        <v>0</v>
      </c>
      <c r="K186" s="20">
        <f t="shared" si="33"/>
        <v>0</v>
      </c>
      <c r="L186" s="20">
        <f t="shared" si="34"/>
        <v>1</v>
      </c>
      <c r="M186" s="20">
        <f t="shared" si="34"/>
        <v>0</v>
      </c>
      <c r="N186" s="20">
        <f t="shared" si="35"/>
        <v>0</v>
      </c>
      <c r="O186" s="122">
        <v>0</v>
      </c>
      <c r="P186" s="122">
        <v>1</v>
      </c>
      <c r="Q186" s="122">
        <v>1</v>
      </c>
      <c r="R186" s="121">
        <v>0</v>
      </c>
      <c r="S186" s="121">
        <v>0</v>
      </c>
      <c r="T186" s="20">
        <v>4</v>
      </c>
      <c r="U186" s="20" t="s">
        <v>154</v>
      </c>
      <c r="V186" s="20" t="s">
        <v>718</v>
      </c>
      <c r="W186" s="20" t="str">
        <f t="shared" si="42"/>
        <v>m512201</v>
      </c>
      <c r="X186" s="20">
        <f t="shared" si="36"/>
        <v>1</v>
      </c>
      <c r="Y186" s="20">
        <v>0</v>
      </c>
      <c r="Z186" s="20">
        <f t="shared" ref="Z186:AA205" si="44">IF(Y186&lt;&gt;"",Y186,"")</f>
        <v>0</v>
      </c>
      <c r="AA186" s="20">
        <f t="shared" si="44"/>
        <v>0</v>
      </c>
      <c r="AB186" s="20">
        <v>0</v>
      </c>
      <c r="AC186" s="20">
        <f t="shared" si="37"/>
        <v>0</v>
      </c>
      <c r="AD186" s="20">
        <f t="shared" si="37"/>
        <v>0</v>
      </c>
      <c r="AE186" s="122">
        <v>0</v>
      </c>
      <c r="AF186" s="122">
        <v>1</v>
      </c>
      <c r="AG186" s="122">
        <v>1</v>
      </c>
      <c r="AH186" s="20">
        <v>0</v>
      </c>
      <c r="AI186" s="20">
        <v>0</v>
      </c>
      <c r="AJ186" s="21"/>
      <c r="AK186" s="21"/>
      <c r="AL186" s="21"/>
      <c r="AM186" s="22" t="s">
        <v>719</v>
      </c>
      <c r="AN186" s="124"/>
    </row>
    <row r="187" spans="1:40" ht="51">
      <c r="A187" s="94"/>
      <c r="B187" s="99" t="s">
        <v>720</v>
      </c>
      <c r="C187" s="99" t="s">
        <v>721</v>
      </c>
      <c r="D187" s="98"/>
      <c r="E187" s="121" t="str">
        <f t="shared" si="41"/>
        <v>a512202</v>
      </c>
      <c r="F187" s="121">
        <f t="shared" si="30"/>
        <v>1</v>
      </c>
      <c r="G187" s="121">
        <f t="shared" si="31"/>
        <v>1</v>
      </c>
      <c r="H187" s="121">
        <v>0</v>
      </c>
      <c r="I187" s="121">
        <f t="shared" si="32"/>
        <v>0</v>
      </c>
      <c r="J187" s="20">
        <v>0</v>
      </c>
      <c r="K187" s="20">
        <f t="shared" si="33"/>
        <v>0</v>
      </c>
      <c r="L187" s="20">
        <f t="shared" si="34"/>
        <v>1</v>
      </c>
      <c r="M187" s="20">
        <f t="shared" si="34"/>
        <v>0</v>
      </c>
      <c r="N187" s="20">
        <f t="shared" si="35"/>
        <v>0</v>
      </c>
      <c r="O187" s="122">
        <v>0</v>
      </c>
      <c r="P187" s="122">
        <v>1</v>
      </c>
      <c r="Q187" s="122">
        <v>1</v>
      </c>
      <c r="R187" s="121">
        <v>0</v>
      </c>
      <c r="S187" s="121">
        <v>0</v>
      </c>
      <c r="T187" s="20">
        <v>3</v>
      </c>
      <c r="U187" s="20" t="s">
        <v>154</v>
      </c>
      <c r="V187" s="20" t="s">
        <v>722</v>
      </c>
      <c r="W187" s="20" t="str">
        <f t="shared" si="42"/>
        <v>m512202</v>
      </c>
      <c r="X187" s="20">
        <f t="shared" si="36"/>
        <v>1</v>
      </c>
      <c r="Y187" s="20">
        <v>0</v>
      </c>
      <c r="Z187" s="20">
        <f t="shared" si="44"/>
        <v>0</v>
      </c>
      <c r="AA187" s="20">
        <f t="shared" si="44"/>
        <v>0</v>
      </c>
      <c r="AB187" s="20">
        <v>0</v>
      </c>
      <c r="AC187" s="20">
        <f t="shared" si="37"/>
        <v>0</v>
      </c>
      <c r="AD187" s="20">
        <f t="shared" si="37"/>
        <v>0</v>
      </c>
      <c r="AE187" s="122">
        <v>0</v>
      </c>
      <c r="AF187" s="122">
        <v>1</v>
      </c>
      <c r="AG187" s="122">
        <v>1</v>
      </c>
      <c r="AH187" s="20">
        <v>0</v>
      </c>
      <c r="AI187" s="20">
        <v>0</v>
      </c>
      <c r="AJ187" s="21"/>
      <c r="AK187" s="21" t="s">
        <v>301</v>
      </c>
      <c r="AL187" s="21"/>
      <c r="AM187" s="101" t="s">
        <v>711</v>
      </c>
      <c r="AN187" s="124"/>
    </row>
    <row r="188" spans="1:40">
      <c r="A188" s="94"/>
      <c r="B188" s="99" t="s">
        <v>723</v>
      </c>
      <c r="C188" s="99" t="s">
        <v>724</v>
      </c>
      <c r="D188" s="98"/>
      <c r="E188" s="121" t="str">
        <f t="shared" si="41"/>
        <v>a512203</v>
      </c>
      <c r="F188" s="121">
        <f t="shared" si="30"/>
        <v>1</v>
      </c>
      <c r="G188" s="121">
        <f t="shared" si="31"/>
        <v>1</v>
      </c>
      <c r="H188" s="121">
        <v>0</v>
      </c>
      <c r="I188" s="121">
        <f t="shared" si="32"/>
        <v>0</v>
      </c>
      <c r="J188" s="20">
        <v>0</v>
      </c>
      <c r="K188" s="20">
        <f t="shared" si="33"/>
        <v>0</v>
      </c>
      <c r="L188" s="20">
        <f t="shared" si="34"/>
        <v>1</v>
      </c>
      <c r="M188" s="20">
        <f t="shared" si="34"/>
        <v>0</v>
      </c>
      <c r="N188" s="20">
        <f t="shared" si="35"/>
        <v>0</v>
      </c>
      <c r="O188" s="121">
        <v>0</v>
      </c>
      <c r="P188" s="121">
        <f t="shared" si="38"/>
        <v>0</v>
      </c>
      <c r="Q188" s="121"/>
      <c r="R188" s="121">
        <v>0</v>
      </c>
      <c r="S188" s="121">
        <v>0</v>
      </c>
      <c r="T188" s="20">
        <v>4</v>
      </c>
      <c r="U188" s="20" t="s">
        <v>154</v>
      </c>
      <c r="V188" s="20" t="s">
        <v>725</v>
      </c>
      <c r="W188" s="20" t="str">
        <f t="shared" si="42"/>
        <v>m512203</v>
      </c>
      <c r="X188" s="20">
        <f t="shared" si="36"/>
        <v>1</v>
      </c>
      <c r="Y188" s="20">
        <v>0</v>
      </c>
      <c r="Z188" s="20">
        <f t="shared" si="44"/>
        <v>0</v>
      </c>
      <c r="AA188" s="20">
        <f t="shared" si="44"/>
        <v>0</v>
      </c>
      <c r="AB188" s="20">
        <v>0</v>
      </c>
      <c r="AC188" s="20">
        <f t="shared" si="37"/>
        <v>0</v>
      </c>
      <c r="AD188" s="20">
        <f t="shared" si="37"/>
        <v>0</v>
      </c>
      <c r="AE188" s="121">
        <v>0</v>
      </c>
      <c r="AF188" s="121">
        <f t="shared" si="39"/>
        <v>0</v>
      </c>
      <c r="AG188" s="121"/>
      <c r="AH188" s="20">
        <v>0</v>
      </c>
      <c r="AI188" s="20">
        <v>0</v>
      </c>
      <c r="AJ188" s="21"/>
      <c r="AK188" s="21"/>
      <c r="AL188" s="21"/>
      <c r="AM188" s="22" t="s">
        <v>726</v>
      </c>
      <c r="AN188" s="124"/>
    </row>
    <row r="189" spans="1:40" ht="25.5">
      <c r="A189" s="94"/>
      <c r="B189" s="99" t="s">
        <v>727</v>
      </c>
      <c r="C189" s="99" t="s">
        <v>728</v>
      </c>
      <c r="D189" s="98"/>
      <c r="E189" s="121" t="str">
        <f t="shared" si="41"/>
        <v>a512204</v>
      </c>
      <c r="F189" s="121">
        <f t="shared" si="30"/>
        <v>1</v>
      </c>
      <c r="G189" s="121">
        <f t="shared" si="31"/>
        <v>1</v>
      </c>
      <c r="H189" s="121">
        <v>0</v>
      </c>
      <c r="I189" s="121">
        <f t="shared" si="32"/>
        <v>0</v>
      </c>
      <c r="J189" s="20">
        <v>0</v>
      </c>
      <c r="K189" s="20">
        <f t="shared" si="33"/>
        <v>0</v>
      </c>
      <c r="L189" s="20">
        <f t="shared" si="34"/>
        <v>1</v>
      </c>
      <c r="M189" s="20">
        <f t="shared" si="34"/>
        <v>0</v>
      </c>
      <c r="N189" s="20">
        <f t="shared" si="35"/>
        <v>0</v>
      </c>
      <c r="O189" s="122">
        <v>0</v>
      </c>
      <c r="P189" s="122">
        <v>1</v>
      </c>
      <c r="Q189" s="122">
        <v>1</v>
      </c>
      <c r="R189" s="121">
        <v>0</v>
      </c>
      <c r="S189" s="121">
        <v>0</v>
      </c>
      <c r="T189" s="20">
        <v>3</v>
      </c>
      <c r="U189" s="20" t="s">
        <v>154</v>
      </c>
      <c r="V189" s="20" t="s">
        <v>729</v>
      </c>
      <c r="W189" s="20" t="str">
        <f t="shared" si="42"/>
        <v>m512204</v>
      </c>
      <c r="X189" s="20">
        <f t="shared" si="36"/>
        <v>1</v>
      </c>
      <c r="Y189" s="20">
        <v>0</v>
      </c>
      <c r="Z189" s="20">
        <f t="shared" si="44"/>
        <v>0</v>
      </c>
      <c r="AA189" s="20">
        <f t="shared" si="44"/>
        <v>0</v>
      </c>
      <c r="AB189" s="20">
        <v>0</v>
      </c>
      <c r="AC189" s="20">
        <f t="shared" si="37"/>
        <v>0</v>
      </c>
      <c r="AD189" s="20">
        <f t="shared" si="37"/>
        <v>0</v>
      </c>
      <c r="AE189" s="122">
        <v>0</v>
      </c>
      <c r="AF189" s="122">
        <v>1</v>
      </c>
      <c r="AG189" s="122"/>
      <c r="AH189" s="20">
        <v>0</v>
      </c>
      <c r="AI189" s="20">
        <v>0</v>
      </c>
      <c r="AJ189" s="21"/>
      <c r="AK189" s="21" t="s">
        <v>301</v>
      </c>
      <c r="AL189" s="21"/>
      <c r="AM189" s="101" t="s">
        <v>730</v>
      </c>
      <c r="AN189" s="124"/>
    </row>
    <row r="190" spans="1:40" ht="25.5">
      <c r="A190" s="94"/>
      <c r="B190" s="99" t="s">
        <v>731</v>
      </c>
      <c r="C190" s="99" t="s">
        <v>732</v>
      </c>
      <c r="D190" s="98"/>
      <c r="E190" s="121" t="str">
        <f t="shared" si="41"/>
        <v>a512205</v>
      </c>
      <c r="F190" s="121">
        <f t="shared" si="30"/>
        <v>1</v>
      </c>
      <c r="G190" s="121">
        <f t="shared" si="31"/>
        <v>1</v>
      </c>
      <c r="H190" s="121">
        <v>0</v>
      </c>
      <c r="I190" s="121">
        <f t="shared" si="32"/>
        <v>0</v>
      </c>
      <c r="J190" s="20">
        <v>0</v>
      </c>
      <c r="K190" s="20">
        <f t="shared" si="33"/>
        <v>0</v>
      </c>
      <c r="L190" s="20">
        <f t="shared" si="34"/>
        <v>1</v>
      </c>
      <c r="M190" s="20">
        <f t="shared" si="34"/>
        <v>0</v>
      </c>
      <c r="N190" s="20">
        <f t="shared" si="35"/>
        <v>0</v>
      </c>
      <c r="O190" s="121">
        <v>0</v>
      </c>
      <c r="P190" s="121">
        <f t="shared" si="38"/>
        <v>0</v>
      </c>
      <c r="Q190" s="121"/>
      <c r="R190" s="121">
        <v>0</v>
      </c>
      <c r="S190" s="121">
        <v>0</v>
      </c>
      <c r="T190" s="20">
        <v>4</v>
      </c>
      <c r="U190" s="20" t="s">
        <v>154</v>
      </c>
      <c r="V190" s="20" t="s">
        <v>733</v>
      </c>
      <c r="W190" s="20" t="str">
        <f t="shared" si="42"/>
        <v>m512205</v>
      </c>
      <c r="X190" s="20">
        <f t="shared" si="36"/>
        <v>1</v>
      </c>
      <c r="Y190" s="20">
        <v>0</v>
      </c>
      <c r="Z190" s="20">
        <f t="shared" si="44"/>
        <v>0</v>
      </c>
      <c r="AA190" s="20">
        <f t="shared" si="44"/>
        <v>0</v>
      </c>
      <c r="AB190" s="20">
        <v>0</v>
      </c>
      <c r="AC190" s="20">
        <f t="shared" si="37"/>
        <v>0</v>
      </c>
      <c r="AD190" s="20">
        <f t="shared" si="37"/>
        <v>0</v>
      </c>
      <c r="AE190" s="121">
        <v>0</v>
      </c>
      <c r="AF190" s="121">
        <f t="shared" si="39"/>
        <v>0</v>
      </c>
      <c r="AG190" s="121"/>
      <c r="AH190" s="20">
        <v>0</v>
      </c>
      <c r="AI190" s="20">
        <v>0</v>
      </c>
      <c r="AJ190" s="21"/>
      <c r="AK190" s="21" t="s">
        <v>301</v>
      </c>
      <c r="AL190" s="21"/>
      <c r="AM190" s="101" t="s">
        <v>730</v>
      </c>
      <c r="AN190" s="124"/>
    </row>
    <row r="191" spans="1:40" ht="13.15">
      <c r="A191" s="94"/>
      <c r="B191" s="95" t="s">
        <v>734</v>
      </c>
      <c r="C191" s="95" t="s">
        <v>735</v>
      </c>
      <c r="D191" s="98"/>
      <c r="E191" s="121" t="str">
        <f t="shared" si="41"/>
        <v>a52</v>
      </c>
      <c r="F191" s="121">
        <f t="shared" si="30"/>
        <v>1</v>
      </c>
      <c r="G191" s="121">
        <f t="shared" si="31"/>
        <v>1</v>
      </c>
      <c r="H191" s="121">
        <v>0</v>
      </c>
      <c r="I191" s="121">
        <f t="shared" si="32"/>
        <v>0</v>
      </c>
      <c r="J191" s="20">
        <v>0</v>
      </c>
      <c r="K191" s="20">
        <f t="shared" si="33"/>
        <v>0</v>
      </c>
      <c r="L191" s="20">
        <f t="shared" si="34"/>
        <v>1</v>
      </c>
      <c r="M191" s="20">
        <f t="shared" si="34"/>
        <v>0</v>
      </c>
      <c r="N191" s="20">
        <f t="shared" si="35"/>
        <v>0</v>
      </c>
      <c r="O191" s="122">
        <v>0</v>
      </c>
      <c r="P191" s="122">
        <v>1</v>
      </c>
      <c r="Q191" s="122">
        <v>1</v>
      </c>
      <c r="R191" s="121">
        <v>0</v>
      </c>
      <c r="S191" s="121">
        <v>-1</v>
      </c>
      <c r="T191" s="20">
        <v>2</v>
      </c>
      <c r="U191" s="20" t="s">
        <v>154</v>
      </c>
      <c r="V191" s="20" t="s">
        <v>318</v>
      </c>
      <c r="W191" s="20" t="str">
        <f t="shared" si="42"/>
        <v/>
      </c>
      <c r="X191" s="20" t="str">
        <f t="shared" si="36"/>
        <v/>
      </c>
      <c r="Y191" s="20"/>
      <c r="Z191" s="20" t="str">
        <f t="shared" si="44"/>
        <v/>
      </c>
      <c r="AA191" s="20" t="str">
        <f t="shared" si="44"/>
        <v/>
      </c>
      <c r="AB191" s="20"/>
      <c r="AC191" s="20" t="str">
        <f t="shared" si="37"/>
        <v/>
      </c>
      <c r="AD191" s="20" t="str">
        <f t="shared" si="37"/>
        <v/>
      </c>
      <c r="AE191" s="20"/>
      <c r="AF191" s="20" t="str">
        <f t="shared" si="39"/>
        <v/>
      </c>
      <c r="AG191" s="20"/>
      <c r="AH191" s="20"/>
      <c r="AI191" s="20">
        <v>0</v>
      </c>
      <c r="AJ191" s="21"/>
      <c r="AK191" s="21"/>
      <c r="AL191" s="21"/>
      <c r="AM191" s="22" t="s">
        <v>286</v>
      </c>
      <c r="AN191" s="23" t="s">
        <v>736</v>
      </c>
    </row>
    <row r="192" spans="1:40">
      <c r="A192" s="94"/>
      <c r="B192" s="97" t="s">
        <v>737</v>
      </c>
      <c r="C192" s="97" t="s">
        <v>738</v>
      </c>
      <c r="D192" s="97"/>
      <c r="E192" s="121" t="str">
        <f t="shared" si="41"/>
        <v>a521</v>
      </c>
      <c r="F192" s="121">
        <f t="shared" si="30"/>
        <v>1</v>
      </c>
      <c r="G192" s="121">
        <f t="shared" si="31"/>
        <v>1</v>
      </c>
      <c r="H192" s="121">
        <v>0</v>
      </c>
      <c r="I192" s="121">
        <f t="shared" si="32"/>
        <v>0</v>
      </c>
      <c r="J192" s="20">
        <v>1</v>
      </c>
      <c r="K192" s="20">
        <f t="shared" si="33"/>
        <v>1</v>
      </c>
      <c r="L192" s="20">
        <f t="shared" si="34"/>
        <v>1</v>
      </c>
      <c r="M192" s="20">
        <f t="shared" si="34"/>
        <v>0</v>
      </c>
      <c r="N192" s="20">
        <f t="shared" si="35"/>
        <v>1</v>
      </c>
      <c r="O192" s="121">
        <v>1</v>
      </c>
      <c r="P192" s="121">
        <f t="shared" si="38"/>
        <v>1</v>
      </c>
      <c r="Q192" s="121">
        <v>1</v>
      </c>
      <c r="R192" s="121">
        <v>1</v>
      </c>
      <c r="S192" s="121">
        <v>-1</v>
      </c>
      <c r="T192" s="20">
        <v>2</v>
      </c>
      <c r="U192" s="20" t="s">
        <v>154</v>
      </c>
      <c r="V192" s="20"/>
      <c r="W192" s="20" t="str">
        <f t="shared" si="42"/>
        <v/>
      </c>
      <c r="X192" s="20" t="str">
        <f t="shared" si="36"/>
        <v/>
      </c>
      <c r="Y192" s="20"/>
      <c r="Z192" s="20" t="str">
        <f t="shared" si="44"/>
        <v/>
      </c>
      <c r="AA192" s="20" t="str">
        <f t="shared" si="44"/>
        <v/>
      </c>
      <c r="AB192" s="20"/>
      <c r="AC192" s="20" t="str">
        <f t="shared" si="37"/>
        <v/>
      </c>
      <c r="AD192" s="20" t="str">
        <f t="shared" si="37"/>
        <v/>
      </c>
      <c r="AE192" s="20"/>
      <c r="AF192" s="20" t="str">
        <f t="shared" si="39"/>
        <v/>
      </c>
      <c r="AG192" s="20"/>
      <c r="AH192" s="20"/>
      <c r="AI192" s="20">
        <v>0</v>
      </c>
      <c r="AJ192" s="21"/>
      <c r="AK192" s="21"/>
      <c r="AL192" s="21"/>
      <c r="AM192" s="22" t="s">
        <v>286</v>
      </c>
      <c r="AN192" s="23" t="s">
        <v>739</v>
      </c>
    </row>
    <row r="193" spans="1:40">
      <c r="A193" s="94"/>
      <c r="B193" s="98" t="s">
        <v>740</v>
      </c>
      <c r="C193" s="98" t="s">
        <v>741</v>
      </c>
      <c r="D193" s="98"/>
      <c r="E193" s="121" t="str">
        <f t="shared" si="41"/>
        <v>a5211</v>
      </c>
      <c r="F193" s="121">
        <f t="shared" si="30"/>
        <v>1</v>
      </c>
      <c r="G193" s="121">
        <f t="shared" si="31"/>
        <v>1</v>
      </c>
      <c r="H193" s="121">
        <v>0</v>
      </c>
      <c r="I193" s="121">
        <f t="shared" si="32"/>
        <v>0</v>
      </c>
      <c r="J193" s="20">
        <v>0</v>
      </c>
      <c r="K193" s="20">
        <f t="shared" si="33"/>
        <v>0</v>
      </c>
      <c r="L193" s="20">
        <f t="shared" si="34"/>
        <v>1</v>
      </c>
      <c r="M193" s="20">
        <f t="shared" si="34"/>
        <v>0</v>
      </c>
      <c r="N193" s="20">
        <f t="shared" si="35"/>
        <v>0</v>
      </c>
      <c r="O193" s="121">
        <v>0</v>
      </c>
      <c r="P193" s="121">
        <f t="shared" si="38"/>
        <v>0</v>
      </c>
      <c r="Q193" s="121"/>
      <c r="R193" s="121">
        <v>0</v>
      </c>
      <c r="S193" s="121">
        <v>-1</v>
      </c>
      <c r="T193" s="20">
        <v>4</v>
      </c>
      <c r="U193" s="20" t="s">
        <v>154</v>
      </c>
      <c r="V193" s="20" t="s">
        <v>742</v>
      </c>
      <c r="W193" s="20" t="str">
        <f t="shared" si="42"/>
        <v>m5211</v>
      </c>
      <c r="X193" s="20">
        <f t="shared" si="36"/>
        <v>1</v>
      </c>
      <c r="Y193" s="20">
        <v>0</v>
      </c>
      <c r="Z193" s="20">
        <f t="shared" si="44"/>
        <v>0</v>
      </c>
      <c r="AA193" s="20">
        <f t="shared" si="44"/>
        <v>0</v>
      </c>
      <c r="AB193" s="20">
        <v>0</v>
      </c>
      <c r="AC193" s="20">
        <f t="shared" si="37"/>
        <v>0</v>
      </c>
      <c r="AD193" s="20">
        <f t="shared" si="37"/>
        <v>0</v>
      </c>
      <c r="AE193" s="121">
        <v>0</v>
      </c>
      <c r="AF193" s="121">
        <f t="shared" si="39"/>
        <v>0</v>
      </c>
      <c r="AG193" s="121"/>
      <c r="AH193" s="20">
        <v>0</v>
      </c>
      <c r="AI193" s="20">
        <v>0</v>
      </c>
      <c r="AJ193" s="21"/>
      <c r="AK193" s="21"/>
      <c r="AL193" s="21"/>
      <c r="AM193" s="22" t="s">
        <v>286</v>
      </c>
      <c r="AN193" s="23" t="s">
        <v>743</v>
      </c>
    </row>
    <row r="194" spans="1:40" ht="25.5">
      <c r="A194" s="94"/>
      <c r="B194" s="99" t="s">
        <v>744</v>
      </c>
      <c r="C194" s="99" t="s">
        <v>745</v>
      </c>
      <c r="D194" s="98"/>
      <c r="E194" s="121" t="str">
        <f t="shared" si="41"/>
        <v>a521101</v>
      </c>
      <c r="F194" s="121">
        <f t="shared" si="30"/>
        <v>1</v>
      </c>
      <c r="G194" s="121">
        <f t="shared" si="31"/>
        <v>1</v>
      </c>
      <c r="H194" s="121">
        <v>0</v>
      </c>
      <c r="I194" s="121">
        <f t="shared" si="32"/>
        <v>0</v>
      </c>
      <c r="J194" s="20">
        <v>0</v>
      </c>
      <c r="K194" s="20">
        <f t="shared" si="33"/>
        <v>0</v>
      </c>
      <c r="L194" s="20">
        <f t="shared" si="34"/>
        <v>1</v>
      </c>
      <c r="M194" s="20">
        <f t="shared" si="34"/>
        <v>0</v>
      </c>
      <c r="N194" s="20">
        <f t="shared" si="35"/>
        <v>0</v>
      </c>
      <c r="O194" s="121">
        <v>0</v>
      </c>
      <c r="P194" s="121">
        <f t="shared" si="38"/>
        <v>0</v>
      </c>
      <c r="Q194" s="121"/>
      <c r="R194" s="121">
        <v>0</v>
      </c>
      <c r="S194" s="121">
        <v>0</v>
      </c>
      <c r="T194" s="20">
        <v>4</v>
      </c>
      <c r="U194" s="20" t="s">
        <v>154</v>
      </c>
      <c r="V194" s="20" t="s">
        <v>746</v>
      </c>
      <c r="W194" s="20" t="str">
        <f t="shared" si="42"/>
        <v>m521101</v>
      </c>
      <c r="X194" s="20">
        <f t="shared" si="36"/>
        <v>1</v>
      </c>
      <c r="Y194" s="20">
        <v>0</v>
      </c>
      <c r="Z194" s="20">
        <f t="shared" si="44"/>
        <v>0</v>
      </c>
      <c r="AA194" s="20">
        <f t="shared" si="44"/>
        <v>0</v>
      </c>
      <c r="AB194" s="20">
        <v>0</v>
      </c>
      <c r="AC194" s="20">
        <f t="shared" si="37"/>
        <v>0</v>
      </c>
      <c r="AD194" s="20">
        <f t="shared" si="37"/>
        <v>0</v>
      </c>
      <c r="AE194" s="121">
        <v>0</v>
      </c>
      <c r="AF194" s="121">
        <f t="shared" si="39"/>
        <v>0</v>
      </c>
      <c r="AG194" s="121"/>
      <c r="AH194" s="20">
        <v>0</v>
      </c>
      <c r="AI194" s="20">
        <v>0</v>
      </c>
      <c r="AJ194" s="21"/>
      <c r="AK194" s="21" t="s">
        <v>301</v>
      </c>
      <c r="AL194" s="21"/>
      <c r="AM194" s="101" t="s">
        <v>730</v>
      </c>
      <c r="AN194" s="124" t="s">
        <v>747</v>
      </c>
    </row>
    <row r="195" spans="1:40" ht="51">
      <c r="A195" s="94"/>
      <c r="B195" s="99" t="s">
        <v>748</v>
      </c>
      <c r="C195" s="99" t="s">
        <v>749</v>
      </c>
      <c r="D195" s="98"/>
      <c r="E195" s="121" t="str">
        <f t="shared" si="41"/>
        <v>a521102</v>
      </c>
      <c r="F195" s="121">
        <f t="shared" si="30"/>
        <v>1</v>
      </c>
      <c r="G195" s="121">
        <f t="shared" si="31"/>
        <v>1</v>
      </c>
      <c r="H195" s="121">
        <v>0</v>
      </c>
      <c r="I195" s="121">
        <f t="shared" si="32"/>
        <v>0</v>
      </c>
      <c r="J195" s="20">
        <v>0</v>
      </c>
      <c r="K195" s="20">
        <f t="shared" si="33"/>
        <v>0</v>
      </c>
      <c r="L195" s="20">
        <f t="shared" si="34"/>
        <v>1</v>
      </c>
      <c r="M195" s="20">
        <f t="shared" si="34"/>
        <v>0</v>
      </c>
      <c r="N195" s="20">
        <f t="shared" si="35"/>
        <v>0</v>
      </c>
      <c r="O195" s="121">
        <v>0</v>
      </c>
      <c r="P195" s="121">
        <f t="shared" si="38"/>
        <v>0</v>
      </c>
      <c r="Q195" s="121"/>
      <c r="R195" s="121">
        <v>0</v>
      </c>
      <c r="S195" s="121">
        <v>0</v>
      </c>
      <c r="T195" s="20">
        <v>4</v>
      </c>
      <c r="U195" s="20" t="s">
        <v>154</v>
      </c>
      <c r="V195" s="20" t="s">
        <v>750</v>
      </c>
      <c r="W195" s="20" t="str">
        <f t="shared" si="42"/>
        <v>m521102</v>
      </c>
      <c r="X195" s="20">
        <f t="shared" si="36"/>
        <v>1</v>
      </c>
      <c r="Y195" s="20">
        <v>0</v>
      </c>
      <c r="Z195" s="20">
        <f t="shared" si="44"/>
        <v>0</v>
      </c>
      <c r="AA195" s="20">
        <f t="shared" si="44"/>
        <v>0</v>
      </c>
      <c r="AB195" s="20">
        <v>0</v>
      </c>
      <c r="AC195" s="20">
        <f t="shared" si="37"/>
        <v>0</v>
      </c>
      <c r="AD195" s="20">
        <f t="shared" si="37"/>
        <v>0</v>
      </c>
      <c r="AE195" s="121">
        <v>0</v>
      </c>
      <c r="AF195" s="121">
        <f t="shared" si="39"/>
        <v>0</v>
      </c>
      <c r="AG195" s="121"/>
      <c r="AH195" s="20">
        <v>0</v>
      </c>
      <c r="AI195" s="20">
        <v>0</v>
      </c>
      <c r="AJ195" s="21"/>
      <c r="AK195" s="21" t="s">
        <v>301</v>
      </c>
      <c r="AL195" s="21"/>
      <c r="AM195" s="101" t="s">
        <v>711</v>
      </c>
      <c r="AN195" s="124"/>
    </row>
    <row r="196" spans="1:40" ht="25.5">
      <c r="A196" s="94"/>
      <c r="B196" s="98" t="s">
        <v>751</v>
      </c>
      <c r="C196" s="98" t="s">
        <v>752</v>
      </c>
      <c r="D196" s="98"/>
      <c r="E196" s="121" t="str">
        <f t="shared" si="41"/>
        <v>a5212</v>
      </c>
      <c r="F196" s="121">
        <f t="shared" si="30"/>
        <v>1</v>
      </c>
      <c r="G196" s="121">
        <f t="shared" si="31"/>
        <v>1</v>
      </c>
      <c r="H196" s="121">
        <v>0</v>
      </c>
      <c r="I196" s="121">
        <f t="shared" si="32"/>
        <v>0</v>
      </c>
      <c r="J196" s="20">
        <v>0</v>
      </c>
      <c r="K196" s="20">
        <f t="shared" si="33"/>
        <v>0</v>
      </c>
      <c r="L196" s="20">
        <f t="shared" si="34"/>
        <v>1</v>
      </c>
      <c r="M196" s="20">
        <f t="shared" si="34"/>
        <v>0</v>
      </c>
      <c r="N196" s="20">
        <f t="shared" si="35"/>
        <v>0</v>
      </c>
      <c r="O196" s="121">
        <v>0</v>
      </c>
      <c r="P196" s="121">
        <f t="shared" si="38"/>
        <v>0</v>
      </c>
      <c r="Q196" s="121"/>
      <c r="R196" s="121">
        <v>0</v>
      </c>
      <c r="S196" s="121">
        <v>0</v>
      </c>
      <c r="T196" s="20">
        <v>2</v>
      </c>
      <c r="U196" s="20" t="s">
        <v>154</v>
      </c>
      <c r="V196" s="20" t="s">
        <v>753</v>
      </c>
      <c r="W196" s="20" t="str">
        <f t="shared" si="42"/>
        <v>m5212</v>
      </c>
      <c r="X196" s="20">
        <f t="shared" si="36"/>
        <v>1</v>
      </c>
      <c r="Y196" s="20">
        <v>0</v>
      </c>
      <c r="Z196" s="20">
        <f t="shared" si="44"/>
        <v>0</v>
      </c>
      <c r="AA196" s="20">
        <f t="shared" si="44"/>
        <v>0</v>
      </c>
      <c r="AB196" s="20">
        <v>0</v>
      </c>
      <c r="AC196" s="20">
        <f t="shared" si="37"/>
        <v>0</v>
      </c>
      <c r="AD196" s="20">
        <f t="shared" si="37"/>
        <v>0</v>
      </c>
      <c r="AE196" s="121">
        <v>0</v>
      </c>
      <c r="AF196" s="121">
        <f t="shared" si="39"/>
        <v>0</v>
      </c>
      <c r="AG196" s="121"/>
      <c r="AH196" s="20">
        <v>0</v>
      </c>
      <c r="AI196" s="20">
        <v>0</v>
      </c>
      <c r="AJ196" s="21"/>
      <c r="AK196" s="21" t="s">
        <v>301</v>
      </c>
      <c r="AL196" s="21"/>
      <c r="AM196" s="101" t="s">
        <v>730</v>
      </c>
      <c r="AN196" s="23" t="s">
        <v>754</v>
      </c>
    </row>
    <row r="197" spans="1:40">
      <c r="A197" s="94"/>
      <c r="B197" s="99" t="s">
        <v>755</v>
      </c>
      <c r="C197" s="99" t="s">
        <v>756</v>
      </c>
      <c r="D197" s="98"/>
      <c r="E197" s="121" t="str">
        <f t="shared" si="41"/>
        <v>a521201</v>
      </c>
      <c r="F197" s="121">
        <f t="shared" si="30"/>
        <v>1</v>
      </c>
      <c r="G197" s="121">
        <f t="shared" si="31"/>
        <v>1</v>
      </c>
      <c r="H197" s="121">
        <v>0</v>
      </c>
      <c r="I197" s="121">
        <f t="shared" si="32"/>
        <v>0</v>
      </c>
      <c r="J197" s="20">
        <v>0</v>
      </c>
      <c r="K197" s="20">
        <f t="shared" si="33"/>
        <v>0</v>
      </c>
      <c r="L197" s="20">
        <f t="shared" si="34"/>
        <v>1</v>
      </c>
      <c r="M197" s="20">
        <f t="shared" si="34"/>
        <v>0</v>
      </c>
      <c r="N197" s="20">
        <f t="shared" si="35"/>
        <v>0</v>
      </c>
      <c r="O197" s="121">
        <v>0</v>
      </c>
      <c r="P197" s="121">
        <f t="shared" si="38"/>
        <v>0</v>
      </c>
      <c r="Q197" s="121"/>
      <c r="R197" s="121">
        <v>0</v>
      </c>
      <c r="S197" s="121">
        <v>-1</v>
      </c>
      <c r="T197" s="20">
        <v>4</v>
      </c>
      <c r="U197" s="20" t="s">
        <v>154</v>
      </c>
      <c r="V197" s="20" t="s">
        <v>757</v>
      </c>
      <c r="W197" s="20" t="str">
        <f t="shared" si="42"/>
        <v>m521201</v>
      </c>
      <c r="X197" s="20">
        <f t="shared" si="36"/>
        <v>1</v>
      </c>
      <c r="Y197" s="20">
        <v>0</v>
      </c>
      <c r="Z197" s="20">
        <f t="shared" si="44"/>
        <v>0</v>
      </c>
      <c r="AA197" s="20">
        <f t="shared" si="44"/>
        <v>0</v>
      </c>
      <c r="AB197" s="20">
        <v>0</v>
      </c>
      <c r="AC197" s="20">
        <f t="shared" si="37"/>
        <v>0</v>
      </c>
      <c r="AD197" s="20">
        <f t="shared" si="37"/>
        <v>0</v>
      </c>
      <c r="AE197" s="121">
        <v>0</v>
      </c>
      <c r="AF197" s="121">
        <f t="shared" si="39"/>
        <v>0</v>
      </c>
      <c r="AG197" s="121"/>
      <c r="AH197" s="20">
        <v>0</v>
      </c>
      <c r="AI197" s="20">
        <v>0</v>
      </c>
      <c r="AJ197" s="21"/>
      <c r="AK197" s="21"/>
      <c r="AL197" s="21"/>
      <c r="AM197" s="22"/>
      <c r="AN197" s="124" t="s">
        <v>758</v>
      </c>
    </row>
    <row r="198" spans="1:40">
      <c r="A198" s="94"/>
      <c r="B198" s="99" t="s">
        <v>759</v>
      </c>
      <c r="C198" s="99" t="s">
        <v>760</v>
      </c>
      <c r="D198" s="98"/>
      <c r="E198" s="121" t="str">
        <f t="shared" si="41"/>
        <v>a521202</v>
      </c>
      <c r="F198" s="121">
        <f t="shared" si="30"/>
        <v>1</v>
      </c>
      <c r="G198" s="121">
        <f t="shared" si="31"/>
        <v>1</v>
      </c>
      <c r="H198" s="121">
        <v>0</v>
      </c>
      <c r="I198" s="121">
        <f t="shared" si="32"/>
        <v>0</v>
      </c>
      <c r="J198" s="20">
        <v>0</v>
      </c>
      <c r="K198" s="20">
        <f t="shared" si="33"/>
        <v>0</v>
      </c>
      <c r="L198" s="20">
        <f t="shared" si="34"/>
        <v>1</v>
      </c>
      <c r="M198" s="20">
        <f t="shared" si="34"/>
        <v>0</v>
      </c>
      <c r="N198" s="20">
        <f t="shared" si="35"/>
        <v>0</v>
      </c>
      <c r="O198" s="121">
        <v>0</v>
      </c>
      <c r="P198" s="121">
        <f t="shared" si="38"/>
        <v>0</v>
      </c>
      <c r="Q198" s="121"/>
      <c r="R198" s="121">
        <v>0</v>
      </c>
      <c r="S198" s="121">
        <v>-1</v>
      </c>
      <c r="T198" s="20">
        <v>4</v>
      </c>
      <c r="U198" s="20" t="s">
        <v>154</v>
      </c>
      <c r="V198" s="20" t="s">
        <v>761</v>
      </c>
      <c r="W198" s="20" t="str">
        <f t="shared" si="42"/>
        <v>m521202</v>
      </c>
      <c r="X198" s="20">
        <f t="shared" si="36"/>
        <v>1</v>
      </c>
      <c r="Y198" s="20">
        <v>0</v>
      </c>
      <c r="Z198" s="20">
        <f t="shared" si="44"/>
        <v>0</v>
      </c>
      <c r="AA198" s="20">
        <f t="shared" si="44"/>
        <v>0</v>
      </c>
      <c r="AB198" s="20">
        <v>0</v>
      </c>
      <c r="AC198" s="20">
        <f t="shared" si="37"/>
        <v>0</v>
      </c>
      <c r="AD198" s="20">
        <f t="shared" si="37"/>
        <v>0</v>
      </c>
      <c r="AE198" s="121">
        <v>0</v>
      </c>
      <c r="AF198" s="121">
        <f t="shared" si="39"/>
        <v>0</v>
      </c>
      <c r="AG198" s="121"/>
      <c r="AH198" s="20">
        <v>0</v>
      </c>
      <c r="AI198" s="20">
        <v>0</v>
      </c>
      <c r="AJ198" s="21"/>
      <c r="AK198" s="21"/>
      <c r="AL198" s="21"/>
      <c r="AM198" s="22"/>
      <c r="AN198" s="124" t="s">
        <v>758</v>
      </c>
    </row>
    <row r="199" spans="1:40">
      <c r="A199" s="94"/>
      <c r="B199" s="99" t="s">
        <v>762</v>
      </c>
      <c r="C199" s="99" t="s">
        <v>763</v>
      </c>
      <c r="D199" s="98"/>
      <c r="E199" s="121" t="str">
        <f t="shared" si="41"/>
        <v>a521203</v>
      </c>
      <c r="F199" s="121">
        <f t="shared" ref="F199:F262" si="45">IF(E199&lt;&gt;"",1,"")</f>
        <v>1</v>
      </c>
      <c r="G199" s="121">
        <f t="shared" ref="G199:G262" si="46">IF(F199&lt;&gt;"",F199,"")</f>
        <v>1</v>
      </c>
      <c r="H199" s="121">
        <v>0</v>
      </c>
      <c r="I199" s="121">
        <f t="shared" ref="I199:I262" si="47">IF(H199&lt;&gt;"",H199,"")</f>
        <v>0</v>
      </c>
      <c r="J199" s="20">
        <v>0</v>
      </c>
      <c r="K199" s="20">
        <f t="shared" ref="K199:K262" si="48">IF(J199&lt;&gt;"",J199,"")</f>
        <v>0</v>
      </c>
      <c r="L199" s="20">
        <f t="shared" ref="L199:M262" si="49">IF(G199&lt;&gt;"",G199,"")</f>
        <v>1</v>
      </c>
      <c r="M199" s="20">
        <f t="shared" si="49"/>
        <v>0</v>
      </c>
      <c r="N199" s="20">
        <f t="shared" ref="N199:N262" si="50">IF(J199&lt;&gt;"",J199,"")</f>
        <v>0</v>
      </c>
      <c r="O199" s="121">
        <v>0</v>
      </c>
      <c r="P199" s="121">
        <f t="shared" si="38"/>
        <v>0</v>
      </c>
      <c r="Q199" s="121"/>
      <c r="R199" s="121">
        <v>0</v>
      </c>
      <c r="S199" s="121">
        <v>-1</v>
      </c>
      <c r="T199" s="20">
        <v>4</v>
      </c>
      <c r="U199" s="20" t="s">
        <v>154</v>
      </c>
      <c r="V199" s="20" t="s">
        <v>764</v>
      </c>
      <c r="W199" s="20" t="str">
        <f t="shared" si="42"/>
        <v>m521203</v>
      </c>
      <c r="X199" s="20">
        <f t="shared" ref="X199:X262" si="51">IF(W199&lt;&gt;"",1,"")</f>
        <v>1</v>
      </c>
      <c r="Y199" s="20">
        <v>0</v>
      </c>
      <c r="Z199" s="20">
        <f t="shared" si="44"/>
        <v>0</v>
      </c>
      <c r="AA199" s="20">
        <f t="shared" si="44"/>
        <v>0</v>
      </c>
      <c r="AB199" s="20">
        <v>0</v>
      </c>
      <c r="AC199" s="20">
        <f t="shared" ref="AC199:AD262" si="52">IF(AB199&lt;&gt;"",AB199,"")</f>
        <v>0</v>
      </c>
      <c r="AD199" s="20">
        <f t="shared" si="52"/>
        <v>0</v>
      </c>
      <c r="AE199" s="121">
        <v>0</v>
      </c>
      <c r="AF199" s="121">
        <f t="shared" si="39"/>
        <v>0</v>
      </c>
      <c r="AG199" s="121"/>
      <c r="AH199" s="20">
        <v>0</v>
      </c>
      <c r="AI199" s="20">
        <v>0</v>
      </c>
      <c r="AJ199" s="21"/>
      <c r="AK199" s="21"/>
      <c r="AL199" s="21"/>
      <c r="AM199" s="22"/>
      <c r="AN199" s="124" t="s">
        <v>758</v>
      </c>
    </row>
    <row r="200" spans="1:40">
      <c r="A200" s="94"/>
      <c r="B200" s="99" t="s">
        <v>765</v>
      </c>
      <c r="C200" s="99" t="s">
        <v>766</v>
      </c>
      <c r="D200" s="98"/>
      <c r="E200" s="121" t="str">
        <f t="shared" si="41"/>
        <v>a521204</v>
      </c>
      <c r="F200" s="121">
        <f t="shared" si="45"/>
        <v>1</v>
      </c>
      <c r="G200" s="121">
        <f t="shared" si="46"/>
        <v>1</v>
      </c>
      <c r="H200" s="121">
        <v>0</v>
      </c>
      <c r="I200" s="121">
        <f t="shared" si="47"/>
        <v>0</v>
      </c>
      <c r="J200" s="20">
        <v>0</v>
      </c>
      <c r="K200" s="20">
        <f t="shared" si="48"/>
        <v>0</v>
      </c>
      <c r="L200" s="20">
        <f t="shared" si="49"/>
        <v>1</v>
      </c>
      <c r="M200" s="20">
        <f t="shared" si="49"/>
        <v>0</v>
      </c>
      <c r="N200" s="20">
        <f t="shared" si="50"/>
        <v>0</v>
      </c>
      <c r="O200" s="121">
        <v>0</v>
      </c>
      <c r="P200" s="121">
        <f t="shared" si="38"/>
        <v>0</v>
      </c>
      <c r="Q200" s="121"/>
      <c r="R200" s="121">
        <v>0</v>
      </c>
      <c r="S200" s="121">
        <v>-1</v>
      </c>
      <c r="T200" s="20">
        <v>4</v>
      </c>
      <c r="U200" s="20" t="s">
        <v>154</v>
      </c>
      <c r="V200" s="20" t="s">
        <v>767</v>
      </c>
      <c r="W200" s="20" t="str">
        <f t="shared" si="42"/>
        <v>m521204</v>
      </c>
      <c r="X200" s="20">
        <f t="shared" si="51"/>
        <v>1</v>
      </c>
      <c r="Y200" s="20">
        <v>0</v>
      </c>
      <c r="Z200" s="20">
        <f t="shared" si="44"/>
        <v>0</v>
      </c>
      <c r="AA200" s="20">
        <f t="shared" si="44"/>
        <v>0</v>
      </c>
      <c r="AB200" s="20">
        <v>0</v>
      </c>
      <c r="AC200" s="20">
        <f t="shared" si="52"/>
        <v>0</v>
      </c>
      <c r="AD200" s="20">
        <f t="shared" si="52"/>
        <v>0</v>
      </c>
      <c r="AE200" s="121">
        <v>0</v>
      </c>
      <c r="AF200" s="121">
        <f t="shared" si="39"/>
        <v>0</v>
      </c>
      <c r="AG200" s="121"/>
      <c r="AH200" s="20">
        <v>0</v>
      </c>
      <c r="AI200" s="20">
        <v>0</v>
      </c>
      <c r="AJ200" s="21"/>
      <c r="AK200" s="21"/>
      <c r="AL200" s="21"/>
      <c r="AM200" s="22"/>
      <c r="AN200" s="124" t="s">
        <v>758</v>
      </c>
    </row>
    <row r="201" spans="1:40">
      <c r="A201" s="94"/>
      <c r="B201" s="99" t="s">
        <v>768</v>
      </c>
      <c r="C201" s="99" t="s">
        <v>769</v>
      </c>
      <c r="D201" s="98"/>
      <c r="E201" s="121" t="str">
        <f t="shared" si="41"/>
        <v>a521205</v>
      </c>
      <c r="F201" s="121">
        <f t="shared" si="45"/>
        <v>1</v>
      </c>
      <c r="G201" s="121">
        <f t="shared" si="46"/>
        <v>1</v>
      </c>
      <c r="H201" s="121">
        <v>0</v>
      </c>
      <c r="I201" s="121">
        <f t="shared" si="47"/>
        <v>0</v>
      </c>
      <c r="J201" s="20">
        <v>0</v>
      </c>
      <c r="K201" s="20">
        <f t="shared" si="48"/>
        <v>0</v>
      </c>
      <c r="L201" s="20">
        <f t="shared" si="49"/>
        <v>1</v>
      </c>
      <c r="M201" s="20">
        <f t="shared" si="49"/>
        <v>0</v>
      </c>
      <c r="N201" s="20">
        <f t="shared" si="50"/>
        <v>0</v>
      </c>
      <c r="O201" s="121">
        <v>0</v>
      </c>
      <c r="P201" s="121">
        <f t="shared" ref="P201:P264" si="53">IF(O201&lt;&gt;"",O201,"")</f>
        <v>0</v>
      </c>
      <c r="Q201" s="121"/>
      <c r="R201" s="121">
        <v>0</v>
      </c>
      <c r="S201" s="121">
        <v>-1</v>
      </c>
      <c r="T201" s="20">
        <v>4</v>
      </c>
      <c r="U201" s="20" t="s">
        <v>154</v>
      </c>
      <c r="V201" s="20" t="s">
        <v>770</v>
      </c>
      <c r="W201" s="20" t="str">
        <f t="shared" si="42"/>
        <v>m521205</v>
      </c>
      <c r="X201" s="20">
        <f t="shared" si="51"/>
        <v>1</v>
      </c>
      <c r="Y201" s="20">
        <v>0</v>
      </c>
      <c r="Z201" s="20">
        <f t="shared" si="44"/>
        <v>0</v>
      </c>
      <c r="AA201" s="20">
        <f t="shared" si="44"/>
        <v>0</v>
      </c>
      <c r="AB201" s="20">
        <v>0</v>
      </c>
      <c r="AC201" s="20">
        <f t="shared" si="52"/>
        <v>0</v>
      </c>
      <c r="AD201" s="20">
        <f t="shared" si="52"/>
        <v>0</v>
      </c>
      <c r="AE201" s="121">
        <v>0</v>
      </c>
      <c r="AF201" s="121">
        <f t="shared" ref="AF201:AF264" si="54">IF(AE201&lt;&gt;"",AE201,"")</f>
        <v>0</v>
      </c>
      <c r="AG201" s="121"/>
      <c r="AH201" s="20">
        <v>0</v>
      </c>
      <c r="AI201" s="20">
        <v>0</v>
      </c>
      <c r="AJ201" s="21"/>
      <c r="AK201" s="21"/>
      <c r="AL201" s="21"/>
      <c r="AM201" s="22"/>
      <c r="AN201" s="124" t="s">
        <v>758</v>
      </c>
    </row>
    <row r="202" spans="1:40">
      <c r="A202" s="94"/>
      <c r="B202" s="99" t="s">
        <v>771</v>
      </c>
      <c r="C202" s="99" t="s">
        <v>772</v>
      </c>
      <c r="D202" s="98"/>
      <c r="E202" s="121" t="str">
        <f t="shared" si="41"/>
        <v>a521206</v>
      </c>
      <c r="F202" s="121">
        <f t="shared" si="45"/>
        <v>1</v>
      </c>
      <c r="G202" s="121">
        <f t="shared" si="46"/>
        <v>1</v>
      </c>
      <c r="H202" s="121">
        <v>0</v>
      </c>
      <c r="I202" s="121">
        <f t="shared" si="47"/>
        <v>0</v>
      </c>
      <c r="J202" s="20">
        <v>0</v>
      </c>
      <c r="K202" s="20">
        <f t="shared" si="48"/>
        <v>0</v>
      </c>
      <c r="L202" s="20">
        <f t="shared" si="49"/>
        <v>1</v>
      </c>
      <c r="M202" s="20">
        <f t="shared" si="49"/>
        <v>0</v>
      </c>
      <c r="N202" s="20">
        <f t="shared" si="50"/>
        <v>0</v>
      </c>
      <c r="O202" s="121">
        <v>0</v>
      </c>
      <c r="P202" s="121">
        <f t="shared" si="53"/>
        <v>0</v>
      </c>
      <c r="Q202" s="121"/>
      <c r="R202" s="121">
        <v>0</v>
      </c>
      <c r="S202" s="121">
        <v>-1</v>
      </c>
      <c r="T202" s="20">
        <v>4</v>
      </c>
      <c r="U202" s="20" t="s">
        <v>154</v>
      </c>
      <c r="V202" s="20" t="s">
        <v>773</v>
      </c>
      <c r="W202" s="20" t="str">
        <f t="shared" si="42"/>
        <v>m521206</v>
      </c>
      <c r="X202" s="20">
        <f t="shared" si="51"/>
        <v>1</v>
      </c>
      <c r="Y202" s="20">
        <v>0</v>
      </c>
      <c r="Z202" s="20">
        <f t="shared" si="44"/>
        <v>0</v>
      </c>
      <c r="AA202" s="20">
        <f t="shared" si="44"/>
        <v>0</v>
      </c>
      <c r="AB202" s="20">
        <v>0</v>
      </c>
      <c r="AC202" s="20">
        <f t="shared" si="52"/>
        <v>0</v>
      </c>
      <c r="AD202" s="20">
        <f t="shared" si="52"/>
        <v>0</v>
      </c>
      <c r="AE202" s="121">
        <v>0</v>
      </c>
      <c r="AF202" s="121">
        <f t="shared" si="54"/>
        <v>0</v>
      </c>
      <c r="AG202" s="121"/>
      <c r="AH202" s="20">
        <v>0</v>
      </c>
      <c r="AI202" s="20">
        <v>0</v>
      </c>
      <c r="AJ202" s="21"/>
      <c r="AK202" s="21"/>
      <c r="AL202" s="21"/>
      <c r="AM202" s="22"/>
      <c r="AN202" s="124" t="s">
        <v>758</v>
      </c>
    </row>
    <row r="203" spans="1:40">
      <c r="A203" s="94"/>
      <c r="B203" s="99" t="s">
        <v>774</v>
      </c>
      <c r="C203" s="99" t="s">
        <v>775</v>
      </c>
      <c r="D203" s="98"/>
      <c r="E203" s="121" t="str">
        <f t="shared" si="41"/>
        <v>a521207</v>
      </c>
      <c r="F203" s="121">
        <f t="shared" si="45"/>
        <v>1</v>
      </c>
      <c r="G203" s="121">
        <f t="shared" si="46"/>
        <v>1</v>
      </c>
      <c r="H203" s="121">
        <v>0</v>
      </c>
      <c r="I203" s="121">
        <f t="shared" si="47"/>
        <v>0</v>
      </c>
      <c r="J203" s="20">
        <v>0</v>
      </c>
      <c r="K203" s="20">
        <f t="shared" si="48"/>
        <v>0</v>
      </c>
      <c r="L203" s="20">
        <f t="shared" si="49"/>
        <v>1</v>
      </c>
      <c r="M203" s="20">
        <f t="shared" si="49"/>
        <v>0</v>
      </c>
      <c r="N203" s="20">
        <f t="shared" si="50"/>
        <v>0</v>
      </c>
      <c r="O203" s="121">
        <v>0</v>
      </c>
      <c r="P203" s="121">
        <f t="shared" si="53"/>
        <v>0</v>
      </c>
      <c r="Q203" s="121"/>
      <c r="R203" s="121">
        <v>0</v>
      </c>
      <c r="S203" s="121">
        <v>-1</v>
      </c>
      <c r="T203" s="20">
        <v>4</v>
      </c>
      <c r="U203" s="20" t="s">
        <v>154</v>
      </c>
      <c r="V203" s="20" t="s">
        <v>776</v>
      </c>
      <c r="W203" s="20" t="str">
        <f t="shared" si="42"/>
        <v>m521207</v>
      </c>
      <c r="X203" s="20">
        <f t="shared" si="51"/>
        <v>1</v>
      </c>
      <c r="Y203" s="20">
        <v>0</v>
      </c>
      <c r="Z203" s="20">
        <f t="shared" si="44"/>
        <v>0</v>
      </c>
      <c r="AA203" s="20">
        <f t="shared" si="44"/>
        <v>0</v>
      </c>
      <c r="AB203" s="20">
        <v>0</v>
      </c>
      <c r="AC203" s="20">
        <f t="shared" si="52"/>
        <v>0</v>
      </c>
      <c r="AD203" s="20">
        <f t="shared" si="52"/>
        <v>0</v>
      </c>
      <c r="AE203" s="121">
        <v>0</v>
      </c>
      <c r="AF203" s="121">
        <f t="shared" si="54"/>
        <v>0</v>
      </c>
      <c r="AG203" s="121"/>
      <c r="AH203" s="20">
        <v>0</v>
      </c>
      <c r="AI203" s="20">
        <v>0</v>
      </c>
      <c r="AJ203" s="21"/>
      <c r="AK203" s="21"/>
      <c r="AL203" s="21"/>
      <c r="AM203" s="22"/>
      <c r="AN203" s="124" t="s">
        <v>758</v>
      </c>
    </row>
    <row r="204" spans="1:40">
      <c r="A204" s="94"/>
      <c r="B204" s="99" t="s">
        <v>777</v>
      </c>
      <c r="C204" s="99" t="s">
        <v>778</v>
      </c>
      <c r="D204" s="98"/>
      <c r="E204" s="121" t="str">
        <f t="shared" si="41"/>
        <v>a521208</v>
      </c>
      <c r="F204" s="121">
        <f t="shared" si="45"/>
        <v>1</v>
      </c>
      <c r="G204" s="121">
        <f t="shared" si="46"/>
        <v>1</v>
      </c>
      <c r="H204" s="121">
        <v>0</v>
      </c>
      <c r="I204" s="121">
        <f t="shared" si="47"/>
        <v>0</v>
      </c>
      <c r="J204" s="20">
        <v>0</v>
      </c>
      <c r="K204" s="20">
        <f t="shared" si="48"/>
        <v>0</v>
      </c>
      <c r="L204" s="20">
        <f t="shared" si="49"/>
        <v>1</v>
      </c>
      <c r="M204" s="20">
        <f t="shared" si="49"/>
        <v>0</v>
      </c>
      <c r="N204" s="20">
        <f t="shared" si="50"/>
        <v>0</v>
      </c>
      <c r="O204" s="121">
        <v>0</v>
      </c>
      <c r="P204" s="121">
        <f t="shared" si="53"/>
        <v>0</v>
      </c>
      <c r="Q204" s="121"/>
      <c r="R204" s="121">
        <v>0</v>
      </c>
      <c r="S204" s="121">
        <v>-1</v>
      </c>
      <c r="T204" s="20">
        <v>4</v>
      </c>
      <c r="U204" s="20" t="s">
        <v>154</v>
      </c>
      <c r="V204" s="20" t="s">
        <v>779</v>
      </c>
      <c r="W204" s="20" t="str">
        <f t="shared" si="42"/>
        <v>m521208</v>
      </c>
      <c r="X204" s="20">
        <f t="shared" si="51"/>
        <v>1</v>
      </c>
      <c r="Y204" s="20">
        <v>0</v>
      </c>
      <c r="Z204" s="20">
        <f t="shared" si="44"/>
        <v>0</v>
      </c>
      <c r="AA204" s="20">
        <f t="shared" si="44"/>
        <v>0</v>
      </c>
      <c r="AB204" s="20">
        <v>0</v>
      </c>
      <c r="AC204" s="20">
        <f t="shared" si="52"/>
        <v>0</v>
      </c>
      <c r="AD204" s="20">
        <f t="shared" si="52"/>
        <v>0</v>
      </c>
      <c r="AE204" s="121">
        <v>0</v>
      </c>
      <c r="AF204" s="121">
        <f t="shared" si="54"/>
        <v>0</v>
      </c>
      <c r="AG204" s="121"/>
      <c r="AH204" s="20">
        <v>0</v>
      </c>
      <c r="AI204" s="20">
        <v>0</v>
      </c>
      <c r="AJ204" s="21"/>
      <c r="AK204" s="21"/>
      <c r="AL204" s="21"/>
      <c r="AM204" s="22"/>
      <c r="AN204" s="124" t="s">
        <v>758</v>
      </c>
    </row>
    <row r="205" spans="1:40">
      <c r="A205" s="94"/>
      <c r="B205" s="99" t="s">
        <v>780</v>
      </c>
      <c r="C205" s="99" t="s">
        <v>781</v>
      </c>
      <c r="D205" s="98"/>
      <c r="E205" s="121" t="str">
        <f t="shared" si="41"/>
        <v>a521209</v>
      </c>
      <c r="F205" s="121">
        <f t="shared" si="45"/>
        <v>1</v>
      </c>
      <c r="G205" s="121">
        <f t="shared" si="46"/>
        <v>1</v>
      </c>
      <c r="H205" s="121">
        <v>0</v>
      </c>
      <c r="I205" s="121">
        <f t="shared" si="47"/>
        <v>0</v>
      </c>
      <c r="J205" s="20">
        <v>0</v>
      </c>
      <c r="K205" s="20">
        <f t="shared" si="48"/>
        <v>0</v>
      </c>
      <c r="L205" s="20">
        <f t="shared" si="49"/>
        <v>1</v>
      </c>
      <c r="M205" s="20">
        <f t="shared" si="49"/>
        <v>0</v>
      </c>
      <c r="N205" s="20">
        <f t="shared" si="50"/>
        <v>0</v>
      </c>
      <c r="O205" s="121">
        <v>0</v>
      </c>
      <c r="P205" s="121">
        <f t="shared" si="53"/>
        <v>0</v>
      </c>
      <c r="Q205" s="121"/>
      <c r="R205" s="121">
        <v>0</v>
      </c>
      <c r="S205" s="121">
        <v>-1</v>
      </c>
      <c r="T205" s="20">
        <v>4</v>
      </c>
      <c r="U205" s="20" t="s">
        <v>154</v>
      </c>
      <c r="V205" s="20" t="s">
        <v>782</v>
      </c>
      <c r="W205" s="20" t="str">
        <f t="shared" si="42"/>
        <v>m521209</v>
      </c>
      <c r="X205" s="20">
        <f t="shared" si="51"/>
        <v>1</v>
      </c>
      <c r="Y205" s="20">
        <v>0</v>
      </c>
      <c r="Z205" s="20">
        <f t="shared" si="44"/>
        <v>0</v>
      </c>
      <c r="AA205" s="20">
        <f t="shared" si="44"/>
        <v>0</v>
      </c>
      <c r="AB205" s="20">
        <v>0</v>
      </c>
      <c r="AC205" s="20">
        <f t="shared" si="52"/>
        <v>0</v>
      </c>
      <c r="AD205" s="20">
        <f t="shared" si="52"/>
        <v>0</v>
      </c>
      <c r="AE205" s="121">
        <v>0</v>
      </c>
      <c r="AF205" s="121">
        <f t="shared" si="54"/>
        <v>0</v>
      </c>
      <c r="AG205" s="121"/>
      <c r="AH205" s="20">
        <v>0</v>
      </c>
      <c r="AI205" s="20">
        <v>0</v>
      </c>
      <c r="AJ205" s="21"/>
      <c r="AK205" s="21"/>
      <c r="AL205" s="21"/>
      <c r="AM205" s="22"/>
      <c r="AN205" s="124" t="s">
        <v>758</v>
      </c>
    </row>
    <row r="206" spans="1:40">
      <c r="A206" s="94"/>
      <c r="B206" s="98" t="s">
        <v>783</v>
      </c>
      <c r="C206" s="98" t="s">
        <v>784</v>
      </c>
      <c r="D206" s="98"/>
      <c r="E206" s="121" t="str">
        <f t="shared" si="41"/>
        <v>a5213</v>
      </c>
      <c r="F206" s="121">
        <f t="shared" si="45"/>
        <v>1</v>
      </c>
      <c r="G206" s="121">
        <f t="shared" si="46"/>
        <v>1</v>
      </c>
      <c r="H206" s="121">
        <v>0</v>
      </c>
      <c r="I206" s="121">
        <f t="shared" si="47"/>
        <v>0</v>
      </c>
      <c r="J206" s="20">
        <v>0</v>
      </c>
      <c r="K206" s="20">
        <f t="shared" si="48"/>
        <v>0</v>
      </c>
      <c r="L206" s="20">
        <f t="shared" si="49"/>
        <v>1</v>
      </c>
      <c r="M206" s="20">
        <f t="shared" si="49"/>
        <v>0</v>
      </c>
      <c r="N206" s="20">
        <f t="shared" si="50"/>
        <v>0</v>
      </c>
      <c r="O206" s="122">
        <v>0</v>
      </c>
      <c r="P206" s="122">
        <v>1</v>
      </c>
      <c r="Q206" s="122">
        <v>1</v>
      </c>
      <c r="R206" s="121">
        <v>0</v>
      </c>
      <c r="S206" s="121">
        <v>-1</v>
      </c>
      <c r="T206" s="20">
        <v>4</v>
      </c>
      <c r="U206" s="20" t="s">
        <v>154</v>
      </c>
      <c r="V206" s="20" t="s">
        <v>785</v>
      </c>
      <c r="W206" s="20" t="str">
        <f t="shared" si="42"/>
        <v>m5213</v>
      </c>
      <c r="X206" s="20">
        <f t="shared" si="51"/>
        <v>1</v>
      </c>
      <c r="Y206" s="20">
        <v>0</v>
      </c>
      <c r="Z206" s="20">
        <f t="shared" ref="Z206:AA225" si="55">IF(Y206&lt;&gt;"",Y206,"")</f>
        <v>0</v>
      </c>
      <c r="AA206" s="20">
        <f t="shared" si="55"/>
        <v>0</v>
      </c>
      <c r="AB206" s="20">
        <v>0</v>
      </c>
      <c r="AC206" s="20">
        <f t="shared" si="52"/>
        <v>0</v>
      </c>
      <c r="AD206" s="20">
        <f t="shared" si="52"/>
        <v>0</v>
      </c>
      <c r="AE206" s="122">
        <v>0</v>
      </c>
      <c r="AF206" s="122">
        <v>1</v>
      </c>
      <c r="AG206" s="122">
        <v>1</v>
      </c>
      <c r="AH206" s="20">
        <v>0</v>
      </c>
      <c r="AI206" s="20">
        <v>0</v>
      </c>
      <c r="AJ206" s="21"/>
      <c r="AK206" s="21" t="s">
        <v>301</v>
      </c>
      <c r="AL206" s="21"/>
      <c r="AM206" s="22" t="s">
        <v>286</v>
      </c>
      <c r="AN206" s="23" t="s">
        <v>786</v>
      </c>
    </row>
    <row r="207" spans="1:40" ht="25.5">
      <c r="A207" s="94"/>
      <c r="B207" s="99" t="s">
        <v>787</v>
      </c>
      <c r="C207" s="99" t="s">
        <v>788</v>
      </c>
      <c r="D207" s="98"/>
      <c r="E207" s="121" t="str">
        <f t="shared" si="41"/>
        <v>a521300</v>
      </c>
      <c r="F207" s="121">
        <f t="shared" si="45"/>
        <v>1</v>
      </c>
      <c r="G207" s="121">
        <f t="shared" si="46"/>
        <v>1</v>
      </c>
      <c r="H207" s="121">
        <v>0</v>
      </c>
      <c r="I207" s="121">
        <f t="shared" si="47"/>
        <v>0</v>
      </c>
      <c r="J207" s="20">
        <v>0</v>
      </c>
      <c r="K207" s="20">
        <f t="shared" si="48"/>
        <v>0</v>
      </c>
      <c r="L207" s="20">
        <f t="shared" si="49"/>
        <v>1</v>
      </c>
      <c r="M207" s="20">
        <f t="shared" si="49"/>
        <v>0</v>
      </c>
      <c r="N207" s="20">
        <f t="shared" si="50"/>
        <v>0</v>
      </c>
      <c r="O207" s="121">
        <v>0</v>
      </c>
      <c r="P207" s="121">
        <f t="shared" si="53"/>
        <v>0</v>
      </c>
      <c r="Q207" s="121"/>
      <c r="R207" s="121">
        <v>0</v>
      </c>
      <c r="S207" s="121">
        <v>0</v>
      </c>
      <c r="T207" s="20">
        <v>4</v>
      </c>
      <c r="U207" s="20" t="s">
        <v>154</v>
      </c>
      <c r="V207" s="20" t="s">
        <v>789</v>
      </c>
      <c r="W207" s="20" t="str">
        <f t="shared" si="42"/>
        <v>m521300</v>
      </c>
      <c r="X207" s="20">
        <f t="shared" si="51"/>
        <v>1</v>
      </c>
      <c r="Y207" s="20">
        <v>0</v>
      </c>
      <c r="Z207" s="20">
        <f t="shared" si="55"/>
        <v>0</v>
      </c>
      <c r="AA207" s="20">
        <f t="shared" si="55"/>
        <v>0</v>
      </c>
      <c r="AB207" s="20">
        <v>0</v>
      </c>
      <c r="AC207" s="20">
        <f t="shared" si="52"/>
        <v>0</v>
      </c>
      <c r="AD207" s="20">
        <f t="shared" si="52"/>
        <v>0</v>
      </c>
      <c r="AE207" s="121">
        <v>0</v>
      </c>
      <c r="AF207" s="121">
        <f t="shared" si="54"/>
        <v>0</v>
      </c>
      <c r="AG207" s="121"/>
      <c r="AH207" s="20">
        <v>0</v>
      </c>
      <c r="AI207" s="20">
        <v>0</v>
      </c>
      <c r="AJ207" s="21"/>
      <c r="AK207" s="21" t="s">
        <v>301</v>
      </c>
      <c r="AL207" s="21"/>
      <c r="AM207" s="101" t="s">
        <v>730</v>
      </c>
      <c r="AN207" s="124" t="s">
        <v>747</v>
      </c>
    </row>
    <row r="208" spans="1:40">
      <c r="A208" s="94"/>
      <c r="B208" s="97" t="s">
        <v>790</v>
      </c>
      <c r="C208" s="97" t="s">
        <v>791</v>
      </c>
      <c r="D208" s="98"/>
      <c r="E208" s="121" t="str">
        <f t="shared" si="41"/>
        <v>a522</v>
      </c>
      <c r="F208" s="121">
        <f t="shared" si="45"/>
        <v>1</v>
      </c>
      <c r="G208" s="121">
        <f t="shared" si="46"/>
        <v>1</v>
      </c>
      <c r="H208" s="121">
        <v>0</v>
      </c>
      <c r="I208" s="121">
        <f t="shared" si="47"/>
        <v>0</v>
      </c>
      <c r="J208" s="20">
        <v>1</v>
      </c>
      <c r="K208" s="20">
        <f t="shared" si="48"/>
        <v>1</v>
      </c>
      <c r="L208" s="20">
        <f t="shared" si="49"/>
        <v>1</v>
      </c>
      <c r="M208" s="20">
        <f t="shared" si="49"/>
        <v>0</v>
      </c>
      <c r="N208" s="20">
        <f t="shared" si="50"/>
        <v>1</v>
      </c>
      <c r="O208" s="121">
        <v>1</v>
      </c>
      <c r="P208" s="121">
        <f t="shared" si="53"/>
        <v>1</v>
      </c>
      <c r="Q208" s="121"/>
      <c r="R208" s="121">
        <v>1</v>
      </c>
      <c r="S208" s="121">
        <v>-1</v>
      </c>
      <c r="T208" s="20">
        <v>4</v>
      </c>
      <c r="U208" s="20" t="s">
        <v>154</v>
      </c>
      <c r="V208" s="20"/>
      <c r="W208" s="20" t="str">
        <f t="shared" si="42"/>
        <v/>
      </c>
      <c r="X208" s="20" t="str">
        <f t="shared" si="51"/>
        <v/>
      </c>
      <c r="Y208" s="20"/>
      <c r="Z208" s="20" t="str">
        <f t="shared" si="55"/>
        <v/>
      </c>
      <c r="AA208" s="20" t="str">
        <f t="shared" si="55"/>
        <v/>
      </c>
      <c r="AB208" s="20"/>
      <c r="AC208" s="20" t="str">
        <f t="shared" si="52"/>
        <v/>
      </c>
      <c r="AD208" s="20" t="str">
        <f t="shared" si="52"/>
        <v/>
      </c>
      <c r="AE208" s="20"/>
      <c r="AF208" s="20" t="str">
        <f t="shared" si="54"/>
        <v/>
      </c>
      <c r="AG208" s="20"/>
      <c r="AH208" s="20"/>
      <c r="AI208" s="20">
        <v>0</v>
      </c>
      <c r="AJ208" s="21"/>
      <c r="AK208" s="21"/>
      <c r="AL208" s="21"/>
      <c r="AM208" s="22"/>
      <c r="AN208" s="124"/>
    </row>
    <row r="209" spans="1:40">
      <c r="A209" s="94"/>
      <c r="B209" s="98" t="s">
        <v>792</v>
      </c>
      <c r="C209" s="98" t="s">
        <v>793</v>
      </c>
      <c r="D209" s="98"/>
      <c r="E209" s="121" t="str">
        <f t="shared" si="41"/>
        <v>a5220</v>
      </c>
      <c r="F209" s="121">
        <f t="shared" si="45"/>
        <v>1</v>
      </c>
      <c r="G209" s="121">
        <f t="shared" si="46"/>
        <v>1</v>
      </c>
      <c r="H209" s="121">
        <v>0</v>
      </c>
      <c r="I209" s="121">
        <f t="shared" si="47"/>
        <v>0</v>
      </c>
      <c r="J209" s="20">
        <v>0</v>
      </c>
      <c r="K209" s="20">
        <f t="shared" si="48"/>
        <v>0</v>
      </c>
      <c r="L209" s="20">
        <f t="shared" si="49"/>
        <v>1</v>
      </c>
      <c r="M209" s="20">
        <f t="shared" si="49"/>
        <v>0</v>
      </c>
      <c r="N209" s="20">
        <f t="shared" si="50"/>
        <v>0</v>
      </c>
      <c r="O209" s="121">
        <v>0</v>
      </c>
      <c r="P209" s="121">
        <f t="shared" si="53"/>
        <v>0</v>
      </c>
      <c r="Q209" s="121"/>
      <c r="R209" s="121">
        <v>0</v>
      </c>
      <c r="S209" s="121">
        <v>0</v>
      </c>
      <c r="T209" s="20">
        <v>4</v>
      </c>
      <c r="U209" s="20" t="s">
        <v>154</v>
      </c>
      <c r="V209" s="20"/>
      <c r="W209" s="20" t="str">
        <f t="shared" si="42"/>
        <v/>
      </c>
      <c r="X209" s="20" t="str">
        <f t="shared" si="51"/>
        <v/>
      </c>
      <c r="Y209" s="20"/>
      <c r="Z209" s="20" t="str">
        <f t="shared" si="55"/>
        <v/>
      </c>
      <c r="AA209" s="20" t="str">
        <f t="shared" si="55"/>
        <v/>
      </c>
      <c r="AB209" s="20"/>
      <c r="AC209" s="20" t="str">
        <f t="shared" si="52"/>
        <v/>
      </c>
      <c r="AD209" s="20" t="str">
        <f t="shared" si="52"/>
        <v/>
      </c>
      <c r="AE209" s="20"/>
      <c r="AF209" s="20" t="str">
        <f t="shared" si="54"/>
        <v/>
      </c>
      <c r="AG209" s="20"/>
      <c r="AH209" s="20"/>
      <c r="AI209" s="20">
        <v>0</v>
      </c>
      <c r="AJ209" s="21"/>
      <c r="AK209" s="21" t="s">
        <v>794</v>
      </c>
      <c r="AL209" s="21"/>
      <c r="AM209" s="22"/>
      <c r="AN209" s="124"/>
    </row>
    <row r="210" spans="1:40">
      <c r="A210" s="94"/>
      <c r="B210" s="99" t="s">
        <v>795</v>
      </c>
      <c r="C210" s="99" t="s">
        <v>796</v>
      </c>
      <c r="D210" s="98"/>
      <c r="E210" s="121" t="str">
        <f t="shared" si="41"/>
        <v>a522001</v>
      </c>
      <c r="F210" s="121">
        <f t="shared" si="45"/>
        <v>1</v>
      </c>
      <c r="G210" s="121">
        <f t="shared" si="46"/>
        <v>1</v>
      </c>
      <c r="H210" s="121">
        <v>0</v>
      </c>
      <c r="I210" s="121">
        <f t="shared" si="47"/>
        <v>0</v>
      </c>
      <c r="J210" s="20">
        <v>0</v>
      </c>
      <c r="K210" s="20">
        <f t="shared" si="48"/>
        <v>0</v>
      </c>
      <c r="L210" s="20">
        <f t="shared" si="49"/>
        <v>1</v>
      </c>
      <c r="M210" s="20">
        <f t="shared" si="49"/>
        <v>0</v>
      </c>
      <c r="N210" s="20">
        <f t="shared" si="50"/>
        <v>0</v>
      </c>
      <c r="O210" s="123">
        <v>0</v>
      </c>
      <c r="P210" s="123">
        <f t="shared" si="53"/>
        <v>0</v>
      </c>
      <c r="Q210" s="123"/>
      <c r="R210" s="121">
        <v>0</v>
      </c>
      <c r="S210" s="121">
        <v>-1</v>
      </c>
      <c r="T210" s="20">
        <v>4</v>
      </c>
      <c r="U210" s="20" t="s">
        <v>154</v>
      </c>
      <c r="V210" s="20"/>
      <c r="W210" s="20" t="str">
        <f t="shared" si="42"/>
        <v/>
      </c>
      <c r="X210" s="20" t="str">
        <f t="shared" si="51"/>
        <v/>
      </c>
      <c r="Y210" s="20"/>
      <c r="Z210" s="20" t="str">
        <f t="shared" si="55"/>
        <v/>
      </c>
      <c r="AA210" s="20" t="str">
        <f t="shared" si="55"/>
        <v/>
      </c>
      <c r="AB210" s="20"/>
      <c r="AC210" s="20" t="str">
        <f t="shared" si="52"/>
        <v/>
      </c>
      <c r="AD210" s="20" t="str">
        <f t="shared" si="52"/>
        <v/>
      </c>
      <c r="AE210" s="20"/>
      <c r="AF210" s="20" t="str">
        <f t="shared" si="54"/>
        <v/>
      </c>
      <c r="AG210" s="20"/>
      <c r="AH210" s="20"/>
      <c r="AI210" s="20">
        <v>0</v>
      </c>
      <c r="AJ210" s="21"/>
      <c r="AK210" s="21"/>
      <c r="AL210" s="21"/>
      <c r="AM210" s="22"/>
      <c r="AN210" s="124"/>
    </row>
    <row r="211" spans="1:40">
      <c r="A211" s="94"/>
      <c r="B211" s="99" t="s">
        <v>797</v>
      </c>
      <c r="C211" s="99" t="s">
        <v>798</v>
      </c>
      <c r="D211" s="98"/>
      <c r="E211" s="121" t="str">
        <f t="shared" si="41"/>
        <v>a522002</v>
      </c>
      <c r="F211" s="121">
        <f t="shared" si="45"/>
        <v>1</v>
      </c>
      <c r="G211" s="121">
        <f t="shared" si="46"/>
        <v>1</v>
      </c>
      <c r="H211" s="121">
        <v>0</v>
      </c>
      <c r="I211" s="121">
        <f t="shared" si="47"/>
        <v>0</v>
      </c>
      <c r="J211" s="20">
        <v>0</v>
      </c>
      <c r="K211" s="20">
        <f t="shared" si="48"/>
        <v>0</v>
      </c>
      <c r="L211" s="20">
        <f t="shared" si="49"/>
        <v>1</v>
      </c>
      <c r="M211" s="20">
        <f t="shared" si="49"/>
        <v>0</v>
      </c>
      <c r="N211" s="20">
        <f t="shared" si="50"/>
        <v>0</v>
      </c>
      <c r="O211" s="123">
        <v>0</v>
      </c>
      <c r="P211" s="123">
        <f t="shared" si="53"/>
        <v>0</v>
      </c>
      <c r="Q211" s="123"/>
      <c r="R211" s="121">
        <v>0</v>
      </c>
      <c r="S211" s="121">
        <v>-1</v>
      </c>
      <c r="T211" s="20">
        <v>4</v>
      </c>
      <c r="U211" s="20" t="s">
        <v>154</v>
      </c>
      <c r="V211" s="20"/>
      <c r="W211" s="115" t="str">
        <f t="shared" si="42"/>
        <v/>
      </c>
      <c r="X211" s="20" t="str">
        <f t="shared" si="51"/>
        <v/>
      </c>
      <c r="Y211" s="20"/>
      <c r="Z211" s="20" t="str">
        <f t="shared" si="55"/>
        <v/>
      </c>
      <c r="AA211" s="20" t="str">
        <f t="shared" si="55"/>
        <v/>
      </c>
      <c r="AB211" s="20"/>
      <c r="AC211" s="20" t="str">
        <f t="shared" si="52"/>
        <v/>
      </c>
      <c r="AD211" s="20" t="str">
        <f t="shared" si="52"/>
        <v/>
      </c>
      <c r="AE211" s="20"/>
      <c r="AF211" s="20" t="str">
        <f t="shared" si="54"/>
        <v/>
      </c>
      <c r="AG211" s="20"/>
      <c r="AH211" s="20"/>
      <c r="AI211" s="20">
        <v>0</v>
      </c>
      <c r="AJ211" s="21"/>
      <c r="AK211" s="21"/>
      <c r="AL211" s="21"/>
      <c r="AM211" s="22"/>
      <c r="AN211" s="124"/>
    </row>
    <row r="212" spans="1:40" ht="13.15">
      <c r="A212" s="94"/>
      <c r="B212" s="95" t="s">
        <v>799</v>
      </c>
      <c r="C212" s="95" t="s">
        <v>800</v>
      </c>
      <c r="D212" s="98"/>
      <c r="E212" s="121" t="str">
        <f t="shared" ref="E212:E275" si="56">LOWER(C212)</f>
        <v>a53</v>
      </c>
      <c r="F212" s="121">
        <f t="shared" si="45"/>
        <v>1</v>
      </c>
      <c r="G212" s="121">
        <f t="shared" si="46"/>
        <v>1</v>
      </c>
      <c r="H212" s="121">
        <v>0</v>
      </c>
      <c r="I212" s="121">
        <f t="shared" si="47"/>
        <v>0</v>
      </c>
      <c r="J212" s="20">
        <v>0</v>
      </c>
      <c r="K212" s="20">
        <f t="shared" si="48"/>
        <v>0</v>
      </c>
      <c r="L212" s="20">
        <f t="shared" si="49"/>
        <v>1</v>
      </c>
      <c r="M212" s="20">
        <f t="shared" si="49"/>
        <v>0</v>
      </c>
      <c r="N212" s="20">
        <f t="shared" si="50"/>
        <v>0</v>
      </c>
      <c r="O212" s="121">
        <v>0</v>
      </c>
      <c r="P212" s="121">
        <f t="shared" si="53"/>
        <v>0</v>
      </c>
      <c r="Q212" s="121"/>
      <c r="R212" s="121">
        <v>0</v>
      </c>
      <c r="S212" s="121">
        <v>-1</v>
      </c>
      <c r="T212" s="20">
        <v>3</v>
      </c>
      <c r="U212" s="20" t="s">
        <v>154</v>
      </c>
      <c r="V212" s="20"/>
      <c r="W212" s="20" t="str">
        <f t="shared" si="42"/>
        <v/>
      </c>
      <c r="X212" s="20" t="str">
        <f t="shared" si="51"/>
        <v/>
      </c>
      <c r="Y212" s="20"/>
      <c r="Z212" s="20" t="str">
        <f t="shared" si="55"/>
        <v/>
      </c>
      <c r="AA212" s="20" t="str">
        <f t="shared" si="55"/>
        <v/>
      </c>
      <c r="AB212" s="20"/>
      <c r="AC212" s="20" t="str">
        <f t="shared" si="52"/>
        <v/>
      </c>
      <c r="AD212" s="20" t="str">
        <f t="shared" si="52"/>
        <v/>
      </c>
      <c r="AE212" s="20"/>
      <c r="AF212" s="20" t="str">
        <f t="shared" si="54"/>
        <v/>
      </c>
      <c r="AG212" s="20"/>
      <c r="AH212" s="20"/>
      <c r="AI212" s="20">
        <v>0</v>
      </c>
      <c r="AJ212" s="21"/>
      <c r="AK212" s="21"/>
      <c r="AL212" s="21"/>
      <c r="AM212" s="22"/>
      <c r="AN212" s="125"/>
    </row>
    <row r="213" spans="1:40">
      <c r="A213" s="94"/>
      <c r="B213" s="97" t="s">
        <v>801</v>
      </c>
      <c r="C213" s="97" t="s">
        <v>802</v>
      </c>
      <c r="D213" s="98"/>
      <c r="E213" s="121" t="str">
        <f t="shared" si="56"/>
        <v>a531</v>
      </c>
      <c r="F213" s="121">
        <f t="shared" si="45"/>
        <v>1</v>
      </c>
      <c r="G213" s="121">
        <f t="shared" si="46"/>
        <v>1</v>
      </c>
      <c r="H213" s="121">
        <v>0</v>
      </c>
      <c r="I213" s="121">
        <f t="shared" si="47"/>
        <v>0</v>
      </c>
      <c r="J213" s="20">
        <v>0</v>
      </c>
      <c r="K213" s="20">
        <f t="shared" si="48"/>
        <v>0</v>
      </c>
      <c r="L213" s="20">
        <f t="shared" si="49"/>
        <v>1</v>
      </c>
      <c r="M213" s="20">
        <f t="shared" si="49"/>
        <v>0</v>
      </c>
      <c r="N213" s="20">
        <f t="shared" si="50"/>
        <v>0</v>
      </c>
      <c r="O213" s="122">
        <v>0</v>
      </c>
      <c r="P213" s="122">
        <v>1</v>
      </c>
      <c r="Q213" s="122">
        <v>1</v>
      </c>
      <c r="R213" s="121">
        <v>0</v>
      </c>
      <c r="S213" s="121">
        <v>-1</v>
      </c>
      <c r="T213" s="20">
        <v>3</v>
      </c>
      <c r="U213" s="20" t="s">
        <v>154</v>
      </c>
      <c r="V213" s="20"/>
      <c r="W213" s="20" t="str">
        <f t="shared" si="42"/>
        <v/>
      </c>
      <c r="X213" s="20" t="str">
        <f t="shared" si="51"/>
        <v/>
      </c>
      <c r="Y213" s="20"/>
      <c r="Z213" s="20" t="str">
        <f t="shared" si="55"/>
        <v/>
      </c>
      <c r="AA213" s="20" t="str">
        <f t="shared" si="55"/>
        <v/>
      </c>
      <c r="AB213" s="20"/>
      <c r="AC213" s="20" t="str">
        <f t="shared" si="52"/>
        <v/>
      </c>
      <c r="AD213" s="20" t="str">
        <f t="shared" si="52"/>
        <v/>
      </c>
      <c r="AE213" s="20"/>
      <c r="AF213" s="20" t="str">
        <f t="shared" si="54"/>
        <v/>
      </c>
      <c r="AG213" s="20"/>
      <c r="AH213" s="20"/>
      <c r="AI213" s="20"/>
      <c r="AJ213" s="21"/>
      <c r="AK213" s="21"/>
      <c r="AL213" s="21"/>
      <c r="AM213" s="22"/>
      <c r="AN213" s="124"/>
    </row>
    <row r="214" spans="1:40">
      <c r="A214" s="94"/>
      <c r="B214" s="98" t="s">
        <v>803</v>
      </c>
      <c r="C214" s="98" t="s">
        <v>804</v>
      </c>
      <c r="D214" s="98"/>
      <c r="E214" s="121" t="str">
        <f t="shared" si="56"/>
        <v>a5311</v>
      </c>
      <c r="F214" s="121">
        <f t="shared" si="45"/>
        <v>1</v>
      </c>
      <c r="G214" s="121">
        <f t="shared" si="46"/>
        <v>1</v>
      </c>
      <c r="H214" s="121">
        <v>0</v>
      </c>
      <c r="I214" s="121">
        <f t="shared" si="47"/>
        <v>0</v>
      </c>
      <c r="J214" s="20">
        <v>1</v>
      </c>
      <c r="K214" s="20">
        <f t="shared" si="48"/>
        <v>1</v>
      </c>
      <c r="L214" s="20">
        <f t="shared" si="49"/>
        <v>1</v>
      </c>
      <c r="M214" s="20">
        <f t="shared" si="49"/>
        <v>0</v>
      </c>
      <c r="N214" s="20">
        <f t="shared" si="50"/>
        <v>1</v>
      </c>
      <c r="O214" s="123">
        <v>1</v>
      </c>
      <c r="P214" s="123">
        <f t="shared" si="53"/>
        <v>1</v>
      </c>
      <c r="Q214" s="123">
        <v>1</v>
      </c>
      <c r="R214" s="121">
        <v>1</v>
      </c>
      <c r="S214" s="121">
        <v>0</v>
      </c>
      <c r="T214" s="20">
        <v>3</v>
      </c>
      <c r="U214" s="20" t="s">
        <v>154</v>
      </c>
      <c r="V214" s="20"/>
      <c r="W214" s="20" t="str">
        <f t="shared" si="42"/>
        <v/>
      </c>
      <c r="X214" s="20" t="str">
        <f t="shared" si="51"/>
        <v/>
      </c>
      <c r="Y214" s="20"/>
      <c r="Z214" s="20" t="str">
        <f t="shared" si="55"/>
        <v/>
      </c>
      <c r="AA214" s="20" t="str">
        <f t="shared" si="55"/>
        <v/>
      </c>
      <c r="AB214" s="20"/>
      <c r="AC214" s="20" t="str">
        <f t="shared" si="52"/>
        <v/>
      </c>
      <c r="AD214" s="20" t="str">
        <f t="shared" si="52"/>
        <v/>
      </c>
      <c r="AE214" s="20"/>
      <c r="AF214" s="20" t="str">
        <f t="shared" si="54"/>
        <v/>
      </c>
      <c r="AG214" s="20"/>
      <c r="AH214" s="20"/>
      <c r="AI214" s="20"/>
      <c r="AJ214" s="21"/>
      <c r="AK214" s="21" t="s">
        <v>794</v>
      </c>
      <c r="AL214" s="21"/>
      <c r="AM214" s="22"/>
      <c r="AN214" s="124" t="s">
        <v>805</v>
      </c>
    </row>
    <row r="215" spans="1:40">
      <c r="A215" s="94"/>
      <c r="B215" s="99" t="s">
        <v>806</v>
      </c>
      <c r="C215" s="99" t="s">
        <v>807</v>
      </c>
      <c r="D215" s="98"/>
      <c r="E215" s="121" t="str">
        <f t="shared" si="56"/>
        <v>a531101</v>
      </c>
      <c r="F215" s="121">
        <f t="shared" si="45"/>
        <v>1</v>
      </c>
      <c r="G215" s="121">
        <f t="shared" si="46"/>
        <v>1</v>
      </c>
      <c r="H215" s="121">
        <v>0</v>
      </c>
      <c r="I215" s="121">
        <f t="shared" si="47"/>
        <v>0</v>
      </c>
      <c r="J215" s="20">
        <v>0</v>
      </c>
      <c r="K215" s="20">
        <f t="shared" si="48"/>
        <v>0</v>
      </c>
      <c r="L215" s="20">
        <f t="shared" si="49"/>
        <v>1</v>
      </c>
      <c r="M215" s="20">
        <f t="shared" si="49"/>
        <v>0</v>
      </c>
      <c r="N215" s="20">
        <f t="shared" si="50"/>
        <v>0</v>
      </c>
      <c r="O215" s="126">
        <v>0</v>
      </c>
      <c r="P215" s="126">
        <v>1</v>
      </c>
      <c r="Q215" s="126">
        <v>1</v>
      </c>
      <c r="R215" s="121">
        <v>0</v>
      </c>
      <c r="S215" s="121">
        <v>-1</v>
      </c>
      <c r="T215" s="20">
        <v>3</v>
      </c>
      <c r="U215" s="20" t="s">
        <v>154</v>
      </c>
      <c r="V215" s="20"/>
      <c r="W215" s="20" t="str">
        <f t="shared" ref="W215:W278" si="57">LOWER(V215)</f>
        <v/>
      </c>
      <c r="X215" s="20" t="str">
        <f t="shared" si="51"/>
        <v/>
      </c>
      <c r="Y215" s="20"/>
      <c r="Z215" s="20" t="str">
        <f t="shared" si="55"/>
        <v/>
      </c>
      <c r="AA215" s="20" t="str">
        <f t="shared" si="55"/>
        <v/>
      </c>
      <c r="AB215" s="20"/>
      <c r="AC215" s="20" t="str">
        <f t="shared" si="52"/>
        <v/>
      </c>
      <c r="AD215" s="20" t="str">
        <f t="shared" si="52"/>
        <v/>
      </c>
      <c r="AE215" s="20"/>
      <c r="AF215" s="20" t="str">
        <f t="shared" si="54"/>
        <v/>
      </c>
      <c r="AG215" s="20"/>
      <c r="AH215" s="20"/>
      <c r="AI215" s="20"/>
      <c r="AJ215" s="21"/>
      <c r="AK215" s="21"/>
      <c r="AL215" s="21"/>
      <c r="AM215" s="22"/>
      <c r="AN215" s="124"/>
    </row>
    <row r="216" spans="1:40">
      <c r="A216" s="94"/>
      <c r="B216" s="99" t="s">
        <v>808</v>
      </c>
      <c r="C216" s="99" t="s">
        <v>809</v>
      </c>
      <c r="D216" s="98"/>
      <c r="E216" s="121" t="str">
        <f t="shared" si="56"/>
        <v>a531102</v>
      </c>
      <c r="F216" s="121">
        <f t="shared" si="45"/>
        <v>1</v>
      </c>
      <c r="G216" s="121">
        <f t="shared" si="46"/>
        <v>1</v>
      </c>
      <c r="H216" s="121">
        <v>0</v>
      </c>
      <c r="I216" s="121">
        <f t="shared" si="47"/>
        <v>0</v>
      </c>
      <c r="J216" s="20">
        <v>0</v>
      </c>
      <c r="K216" s="20">
        <f t="shared" si="48"/>
        <v>0</v>
      </c>
      <c r="L216" s="20">
        <f t="shared" si="49"/>
        <v>1</v>
      </c>
      <c r="M216" s="20">
        <f t="shared" si="49"/>
        <v>0</v>
      </c>
      <c r="N216" s="20">
        <f t="shared" si="50"/>
        <v>0</v>
      </c>
      <c r="O216" s="126">
        <v>0</v>
      </c>
      <c r="P216" s="126">
        <v>1</v>
      </c>
      <c r="Q216" s="126">
        <v>1</v>
      </c>
      <c r="R216" s="121">
        <v>0</v>
      </c>
      <c r="S216" s="121">
        <v>-1</v>
      </c>
      <c r="T216" s="20">
        <v>3</v>
      </c>
      <c r="U216" s="20" t="s">
        <v>154</v>
      </c>
      <c r="V216" s="20"/>
      <c r="W216" s="20" t="str">
        <f t="shared" si="57"/>
        <v/>
      </c>
      <c r="X216" s="20" t="str">
        <f t="shared" si="51"/>
        <v/>
      </c>
      <c r="Y216" s="20"/>
      <c r="Z216" s="20" t="str">
        <f t="shared" si="55"/>
        <v/>
      </c>
      <c r="AA216" s="20" t="str">
        <f t="shared" si="55"/>
        <v/>
      </c>
      <c r="AB216" s="20"/>
      <c r="AC216" s="20" t="str">
        <f t="shared" si="52"/>
        <v/>
      </c>
      <c r="AD216" s="20" t="str">
        <f t="shared" si="52"/>
        <v/>
      </c>
      <c r="AE216" s="20"/>
      <c r="AF216" s="20" t="str">
        <f t="shared" si="54"/>
        <v/>
      </c>
      <c r="AG216" s="20"/>
      <c r="AH216" s="20"/>
      <c r="AI216" s="20"/>
      <c r="AJ216" s="21"/>
      <c r="AK216" s="21"/>
      <c r="AL216" s="21"/>
      <c r="AM216" s="22"/>
      <c r="AN216" s="124"/>
    </row>
    <row r="217" spans="1:40">
      <c r="A217" s="94"/>
      <c r="B217" s="99" t="s">
        <v>810</v>
      </c>
      <c r="C217" s="99" t="s">
        <v>811</v>
      </c>
      <c r="D217" s="98"/>
      <c r="E217" s="121" t="str">
        <f t="shared" si="56"/>
        <v>a531103</v>
      </c>
      <c r="F217" s="121">
        <f t="shared" si="45"/>
        <v>1</v>
      </c>
      <c r="G217" s="121">
        <f t="shared" si="46"/>
        <v>1</v>
      </c>
      <c r="H217" s="121">
        <v>0</v>
      </c>
      <c r="I217" s="121">
        <f t="shared" si="47"/>
        <v>0</v>
      </c>
      <c r="J217" s="20">
        <v>0</v>
      </c>
      <c r="K217" s="20">
        <f t="shared" si="48"/>
        <v>0</v>
      </c>
      <c r="L217" s="20">
        <f t="shared" si="49"/>
        <v>1</v>
      </c>
      <c r="M217" s="20">
        <f t="shared" si="49"/>
        <v>0</v>
      </c>
      <c r="N217" s="20">
        <f t="shared" si="50"/>
        <v>0</v>
      </c>
      <c r="O217" s="126">
        <v>0</v>
      </c>
      <c r="P217" s="126">
        <v>1</v>
      </c>
      <c r="Q217" s="126"/>
      <c r="R217" s="121">
        <v>0</v>
      </c>
      <c r="S217" s="121">
        <v>-1</v>
      </c>
      <c r="T217" s="20">
        <v>3</v>
      </c>
      <c r="U217" s="20" t="s">
        <v>154</v>
      </c>
      <c r="V217" s="20"/>
      <c r="W217" s="20" t="str">
        <f t="shared" si="57"/>
        <v/>
      </c>
      <c r="X217" s="20" t="str">
        <f t="shared" si="51"/>
        <v/>
      </c>
      <c r="Y217" s="20"/>
      <c r="Z217" s="20" t="str">
        <f t="shared" si="55"/>
        <v/>
      </c>
      <c r="AA217" s="20" t="str">
        <f t="shared" si="55"/>
        <v/>
      </c>
      <c r="AB217" s="20"/>
      <c r="AC217" s="20" t="str">
        <f t="shared" si="52"/>
        <v/>
      </c>
      <c r="AD217" s="20" t="str">
        <f t="shared" si="52"/>
        <v/>
      </c>
      <c r="AE217" s="20"/>
      <c r="AF217" s="20" t="str">
        <f t="shared" si="54"/>
        <v/>
      </c>
      <c r="AG217" s="20"/>
      <c r="AH217" s="20"/>
      <c r="AI217" s="20"/>
      <c r="AJ217" s="21"/>
      <c r="AK217" s="21"/>
      <c r="AL217" s="21"/>
      <c r="AM217" s="22"/>
      <c r="AN217" s="124"/>
    </row>
    <row r="218" spans="1:40">
      <c r="A218" s="94"/>
      <c r="B218" s="98" t="s">
        <v>812</v>
      </c>
      <c r="C218" s="98" t="s">
        <v>813</v>
      </c>
      <c r="D218" s="98"/>
      <c r="E218" s="121" t="str">
        <f t="shared" si="56"/>
        <v>a5312</v>
      </c>
      <c r="F218" s="121">
        <f t="shared" si="45"/>
        <v>1</v>
      </c>
      <c r="G218" s="121">
        <f t="shared" si="46"/>
        <v>1</v>
      </c>
      <c r="H218" s="121">
        <v>0</v>
      </c>
      <c r="I218" s="121">
        <f t="shared" si="47"/>
        <v>0</v>
      </c>
      <c r="J218" s="20">
        <v>1</v>
      </c>
      <c r="K218" s="20">
        <f t="shared" si="48"/>
        <v>1</v>
      </c>
      <c r="L218" s="20">
        <f t="shared" si="49"/>
        <v>1</v>
      </c>
      <c r="M218" s="20">
        <f t="shared" si="49"/>
        <v>0</v>
      </c>
      <c r="N218" s="20">
        <f t="shared" si="50"/>
        <v>1</v>
      </c>
      <c r="O218" s="121">
        <v>1</v>
      </c>
      <c r="P218" s="121">
        <f t="shared" si="53"/>
        <v>1</v>
      </c>
      <c r="Q218" s="121">
        <v>1</v>
      </c>
      <c r="R218" s="121">
        <v>1</v>
      </c>
      <c r="S218" s="121">
        <v>0</v>
      </c>
      <c r="T218" s="20">
        <v>3</v>
      </c>
      <c r="U218" s="20" t="s">
        <v>154</v>
      </c>
      <c r="V218" s="20"/>
      <c r="W218" s="20" t="str">
        <f t="shared" si="57"/>
        <v/>
      </c>
      <c r="X218" s="20" t="str">
        <f t="shared" si="51"/>
        <v/>
      </c>
      <c r="Y218" s="20"/>
      <c r="Z218" s="20" t="str">
        <f t="shared" si="55"/>
        <v/>
      </c>
      <c r="AA218" s="20" t="str">
        <f t="shared" si="55"/>
        <v/>
      </c>
      <c r="AB218" s="20"/>
      <c r="AC218" s="20" t="str">
        <f t="shared" si="52"/>
        <v/>
      </c>
      <c r="AD218" s="20" t="str">
        <f t="shared" si="52"/>
        <v/>
      </c>
      <c r="AE218" s="20"/>
      <c r="AF218" s="20" t="str">
        <f t="shared" si="54"/>
        <v/>
      </c>
      <c r="AG218" s="20"/>
      <c r="AH218" s="20"/>
      <c r="AI218" s="20"/>
      <c r="AJ218" s="21"/>
      <c r="AK218" s="21" t="s">
        <v>794</v>
      </c>
      <c r="AL218" s="21"/>
      <c r="AM218" s="22"/>
      <c r="AN218" s="124" t="s">
        <v>805</v>
      </c>
    </row>
    <row r="219" spans="1:40">
      <c r="A219" s="94"/>
      <c r="B219" s="99" t="s">
        <v>814</v>
      </c>
      <c r="C219" s="99" t="s">
        <v>815</v>
      </c>
      <c r="D219" s="98"/>
      <c r="E219" s="121" t="str">
        <f t="shared" si="56"/>
        <v>a531201</v>
      </c>
      <c r="F219" s="121">
        <f t="shared" si="45"/>
        <v>1</v>
      </c>
      <c r="G219" s="121">
        <f t="shared" si="46"/>
        <v>1</v>
      </c>
      <c r="H219" s="121">
        <v>0</v>
      </c>
      <c r="I219" s="121">
        <f t="shared" si="47"/>
        <v>0</v>
      </c>
      <c r="J219" s="20">
        <v>0</v>
      </c>
      <c r="K219" s="20">
        <f t="shared" si="48"/>
        <v>0</v>
      </c>
      <c r="L219" s="20">
        <f t="shared" si="49"/>
        <v>1</v>
      </c>
      <c r="M219" s="20">
        <f t="shared" si="49"/>
        <v>0</v>
      </c>
      <c r="N219" s="20">
        <f t="shared" si="50"/>
        <v>0</v>
      </c>
      <c r="O219" s="122">
        <v>0</v>
      </c>
      <c r="P219" s="122">
        <v>1</v>
      </c>
      <c r="Q219" s="122">
        <v>1</v>
      </c>
      <c r="R219" s="121">
        <v>0</v>
      </c>
      <c r="S219" s="121">
        <v>-1</v>
      </c>
      <c r="T219" s="20">
        <v>3</v>
      </c>
      <c r="U219" s="20" t="s">
        <v>154</v>
      </c>
      <c r="V219" s="20"/>
      <c r="W219" s="20" t="str">
        <f t="shared" si="57"/>
        <v/>
      </c>
      <c r="X219" s="20" t="str">
        <f t="shared" si="51"/>
        <v/>
      </c>
      <c r="Y219" s="20"/>
      <c r="Z219" s="20" t="str">
        <f t="shared" si="55"/>
        <v/>
      </c>
      <c r="AA219" s="20" t="str">
        <f t="shared" si="55"/>
        <v/>
      </c>
      <c r="AB219" s="20"/>
      <c r="AC219" s="20" t="str">
        <f t="shared" si="52"/>
        <v/>
      </c>
      <c r="AD219" s="20" t="str">
        <f t="shared" si="52"/>
        <v/>
      </c>
      <c r="AE219" s="20"/>
      <c r="AF219" s="20" t="str">
        <f t="shared" si="54"/>
        <v/>
      </c>
      <c r="AG219" s="20"/>
      <c r="AH219" s="20"/>
      <c r="AI219" s="20"/>
      <c r="AJ219" s="21"/>
      <c r="AK219" s="21"/>
      <c r="AL219" s="21"/>
      <c r="AM219" s="22"/>
      <c r="AN219" s="124"/>
    </row>
    <row r="220" spans="1:40">
      <c r="A220" s="94"/>
      <c r="B220" s="99" t="s">
        <v>816</v>
      </c>
      <c r="C220" s="99" t="s">
        <v>817</v>
      </c>
      <c r="D220" s="98"/>
      <c r="E220" s="121" t="str">
        <f t="shared" si="56"/>
        <v>a531202</v>
      </c>
      <c r="F220" s="121">
        <f t="shared" si="45"/>
        <v>1</v>
      </c>
      <c r="G220" s="121">
        <f t="shared" si="46"/>
        <v>1</v>
      </c>
      <c r="H220" s="121">
        <v>0</v>
      </c>
      <c r="I220" s="121">
        <f t="shared" si="47"/>
        <v>0</v>
      </c>
      <c r="J220" s="20">
        <v>0</v>
      </c>
      <c r="K220" s="20">
        <f t="shared" si="48"/>
        <v>0</v>
      </c>
      <c r="L220" s="20">
        <f t="shared" si="49"/>
        <v>1</v>
      </c>
      <c r="M220" s="20">
        <f t="shared" si="49"/>
        <v>0</v>
      </c>
      <c r="N220" s="20">
        <f t="shared" si="50"/>
        <v>0</v>
      </c>
      <c r="O220" s="122">
        <v>0</v>
      </c>
      <c r="P220" s="122">
        <v>1</v>
      </c>
      <c r="Q220" s="122">
        <v>1</v>
      </c>
      <c r="R220" s="121">
        <v>0</v>
      </c>
      <c r="S220" s="121">
        <v>-1</v>
      </c>
      <c r="T220" s="20">
        <v>3</v>
      </c>
      <c r="U220" s="20" t="s">
        <v>154</v>
      </c>
      <c r="V220" s="20"/>
      <c r="W220" s="20" t="str">
        <f t="shared" si="57"/>
        <v/>
      </c>
      <c r="X220" s="20" t="str">
        <f t="shared" si="51"/>
        <v/>
      </c>
      <c r="Y220" s="20"/>
      <c r="Z220" s="20" t="str">
        <f t="shared" si="55"/>
        <v/>
      </c>
      <c r="AA220" s="20" t="str">
        <f t="shared" si="55"/>
        <v/>
      </c>
      <c r="AB220" s="20"/>
      <c r="AC220" s="20" t="str">
        <f t="shared" si="52"/>
        <v/>
      </c>
      <c r="AD220" s="20" t="str">
        <f t="shared" si="52"/>
        <v/>
      </c>
      <c r="AE220" s="20"/>
      <c r="AF220" s="20" t="str">
        <f t="shared" si="54"/>
        <v/>
      </c>
      <c r="AG220" s="20"/>
      <c r="AH220" s="20"/>
      <c r="AI220" s="20"/>
      <c r="AJ220" s="21"/>
      <c r="AK220" s="21"/>
      <c r="AL220" s="21"/>
      <c r="AM220" s="22"/>
      <c r="AN220" s="124"/>
    </row>
    <row r="221" spans="1:40">
      <c r="A221" s="94"/>
      <c r="B221" s="99" t="s">
        <v>818</v>
      </c>
      <c r="C221" s="99" t="s">
        <v>819</v>
      </c>
      <c r="D221" s="98"/>
      <c r="E221" s="121" t="str">
        <f t="shared" si="56"/>
        <v>a531203</v>
      </c>
      <c r="F221" s="121">
        <f t="shared" si="45"/>
        <v>1</v>
      </c>
      <c r="G221" s="121">
        <f t="shared" si="46"/>
        <v>1</v>
      </c>
      <c r="H221" s="121">
        <v>0</v>
      </c>
      <c r="I221" s="121">
        <f t="shared" si="47"/>
        <v>0</v>
      </c>
      <c r="J221" s="20">
        <v>0</v>
      </c>
      <c r="K221" s="20">
        <f t="shared" si="48"/>
        <v>0</v>
      </c>
      <c r="L221" s="20">
        <f t="shared" si="49"/>
        <v>1</v>
      </c>
      <c r="M221" s="20">
        <f t="shared" si="49"/>
        <v>0</v>
      </c>
      <c r="N221" s="20">
        <f t="shared" si="50"/>
        <v>0</v>
      </c>
      <c r="O221" s="122">
        <v>0</v>
      </c>
      <c r="P221" s="122">
        <v>1</v>
      </c>
      <c r="Q221" s="122">
        <v>1</v>
      </c>
      <c r="R221" s="121">
        <v>0</v>
      </c>
      <c r="S221" s="121">
        <v>-1</v>
      </c>
      <c r="T221" s="20">
        <v>4</v>
      </c>
      <c r="U221" s="20" t="s">
        <v>154</v>
      </c>
      <c r="V221" s="20"/>
      <c r="W221" s="20" t="str">
        <f t="shared" si="57"/>
        <v/>
      </c>
      <c r="X221" s="20" t="str">
        <f t="shared" si="51"/>
        <v/>
      </c>
      <c r="Y221" s="20"/>
      <c r="Z221" s="20" t="str">
        <f t="shared" si="55"/>
        <v/>
      </c>
      <c r="AA221" s="20" t="str">
        <f t="shared" si="55"/>
        <v/>
      </c>
      <c r="AB221" s="20"/>
      <c r="AC221" s="20" t="str">
        <f t="shared" si="52"/>
        <v/>
      </c>
      <c r="AD221" s="20" t="str">
        <f t="shared" si="52"/>
        <v/>
      </c>
      <c r="AE221" s="20"/>
      <c r="AF221" s="20" t="str">
        <f t="shared" si="54"/>
        <v/>
      </c>
      <c r="AG221" s="20"/>
      <c r="AH221" s="20"/>
      <c r="AI221" s="20"/>
      <c r="AJ221" s="21"/>
      <c r="AK221" s="21"/>
      <c r="AL221" s="21"/>
      <c r="AM221" s="22"/>
      <c r="AN221" s="124"/>
    </row>
    <row r="222" spans="1:40">
      <c r="A222" s="94"/>
      <c r="B222" s="98" t="s">
        <v>820</v>
      </c>
      <c r="C222" s="98" t="s">
        <v>821</v>
      </c>
      <c r="D222" s="98"/>
      <c r="E222" s="121" t="str">
        <f t="shared" si="56"/>
        <v>a5313</v>
      </c>
      <c r="F222" s="121">
        <f t="shared" si="45"/>
        <v>1</v>
      </c>
      <c r="G222" s="121">
        <f t="shared" si="46"/>
        <v>1</v>
      </c>
      <c r="H222" s="121">
        <v>0</v>
      </c>
      <c r="I222" s="121">
        <f t="shared" si="47"/>
        <v>0</v>
      </c>
      <c r="J222" s="20">
        <v>1</v>
      </c>
      <c r="K222" s="20">
        <f t="shared" si="48"/>
        <v>1</v>
      </c>
      <c r="L222" s="20">
        <f t="shared" si="49"/>
        <v>1</v>
      </c>
      <c r="M222" s="20">
        <f t="shared" si="49"/>
        <v>0</v>
      </c>
      <c r="N222" s="20">
        <f t="shared" si="50"/>
        <v>1</v>
      </c>
      <c r="O222" s="121">
        <v>1</v>
      </c>
      <c r="P222" s="121">
        <f t="shared" si="53"/>
        <v>1</v>
      </c>
      <c r="Q222" s="121">
        <v>1</v>
      </c>
      <c r="R222" s="121">
        <v>1</v>
      </c>
      <c r="S222" s="121">
        <v>0</v>
      </c>
      <c r="T222" s="20">
        <v>4</v>
      </c>
      <c r="U222" s="20" t="s">
        <v>154</v>
      </c>
      <c r="V222" s="20"/>
      <c r="W222" s="20" t="str">
        <f t="shared" si="57"/>
        <v/>
      </c>
      <c r="X222" s="20" t="str">
        <f t="shared" si="51"/>
        <v/>
      </c>
      <c r="Y222" s="20"/>
      <c r="Z222" s="20" t="str">
        <f t="shared" si="55"/>
        <v/>
      </c>
      <c r="AA222" s="20" t="str">
        <f t="shared" si="55"/>
        <v/>
      </c>
      <c r="AB222" s="20"/>
      <c r="AC222" s="20" t="str">
        <f t="shared" si="52"/>
        <v/>
      </c>
      <c r="AD222" s="20" t="str">
        <f t="shared" si="52"/>
        <v/>
      </c>
      <c r="AE222" s="20"/>
      <c r="AF222" s="20" t="str">
        <f t="shared" si="54"/>
        <v/>
      </c>
      <c r="AG222" s="20"/>
      <c r="AH222" s="20"/>
      <c r="AI222" s="20"/>
      <c r="AJ222" s="21"/>
      <c r="AK222" s="21" t="s">
        <v>794</v>
      </c>
      <c r="AL222" s="21"/>
      <c r="AM222" s="22"/>
      <c r="AN222" s="124" t="s">
        <v>805</v>
      </c>
    </row>
    <row r="223" spans="1:40">
      <c r="A223" s="94"/>
      <c r="B223" s="99" t="s">
        <v>822</v>
      </c>
      <c r="C223" s="99" t="s">
        <v>823</v>
      </c>
      <c r="D223" s="98"/>
      <c r="E223" s="121" t="str">
        <f t="shared" si="56"/>
        <v>a531301</v>
      </c>
      <c r="F223" s="121">
        <f t="shared" si="45"/>
        <v>1</v>
      </c>
      <c r="G223" s="121">
        <f t="shared" si="46"/>
        <v>1</v>
      </c>
      <c r="H223" s="121">
        <v>0</v>
      </c>
      <c r="I223" s="121">
        <f t="shared" si="47"/>
        <v>0</v>
      </c>
      <c r="J223" s="20">
        <v>0</v>
      </c>
      <c r="K223" s="20">
        <f t="shared" si="48"/>
        <v>0</v>
      </c>
      <c r="L223" s="20">
        <f t="shared" si="49"/>
        <v>1</v>
      </c>
      <c r="M223" s="20">
        <f t="shared" si="49"/>
        <v>0</v>
      </c>
      <c r="N223" s="20">
        <f t="shared" si="50"/>
        <v>0</v>
      </c>
      <c r="O223" s="123">
        <v>0</v>
      </c>
      <c r="P223" s="123">
        <f t="shared" si="53"/>
        <v>0</v>
      </c>
      <c r="Q223" s="123"/>
      <c r="R223" s="121">
        <v>0</v>
      </c>
      <c r="S223" s="121">
        <v>-1</v>
      </c>
      <c r="T223" s="20">
        <v>4</v>
      </c>
      <c r="U223" s="20" t="s">
        <v>154</v>
      </c>
      <c r="V223" s="20"/>
      <c r="W223" s="20" t="str">
        <f t="shared" si="57"/>
        <v/>
      </c>
      <c r="X223" s="20" t="str">
        <f t="shared" si="51"/>
        <v/>
      </c>
      <c r="Y223" s="20"/>
      <c r="Z223" s="20" t="str">
        <f t="shared" si="55"/>
        <v/>
      </c>
      <c r="AA223" s="20" t="str">
        <f t="shared" si="55"/>
        <v/>
      </c>
      <c r="AB223" s="20"/>
      <c r="AC223" s="20" t="str">
        <f t="shared" si="52"/>
        <v/>
      </c>
      <c r="AD223" s="20" t="str">
        <f t="shared" si="52"/>
        <v/>
      </c>
      <c r="AE223" s="20"/>
      <c r="AF223" s="20" t="str">
        <f t="shared" si="54"/>
        <v/>
      </c>
      <c r="AG223" s="20"/>
      <c r="AH223" s="20"/>
      <c r="AI223" s="20"/>
      <c r="AJ223" s="21"/>
      <c r="AK223" s="21"/>
      <c r="AL223" s="21"/>
      <c r="AM223" s="22"/>
      <c r="AN223" s="124"/>
    </row>
    <row r="224" spans="1:40">
      <c r="A224" s="94"/>
      <c r="B224" s="99" t="s">
        <v>824</v>
      </c>
      <c r="C224" s="99" t="s">
        <v>825</v>
      </c>
      <c r="D224" s="98"/>
      <c r="E224" s="121" t="str">
        <f t="shared" si="56"/>
        <v>a531302</v>
      </c>
      <c r="F224" s="121">
        <f t="shared" si="45"/>
        <v>1</v>
      </c>
      <c r="G224" s="121">
        <f t="shared" si="46"/>
        <v>1</v>
      </c>
      <c r="H224" s="121">
        <v>0</v>
      </c>
      <c r="I224" s="121">
        <f t="shared" si="47"/>
        <v>0</v>
      </c>
      <c r="J224" s="20">
        <v>0</v>
      </c>
      <c r="K224" s="20">
        <f t="shared" si="48"/>
        <v>0</v>
      </c>
      <c r="L224" s="20">
        <f t="shared" si="49"/>
        <v>1</v>
      </c>
      <c r="M224" s="20">
        <f t="shared" si="49"/>
        <v>0</v>
      </c>
      <c r="N224" s="20">
        <f t="shared" si="50"/>
        <v>0</v>
      </c>
      <c r="O224" s="123">
        <v>0</v>
      </c>
      <c r="P224" s="123">
        <f t="shared" si="53"/>
        <v>0</v>
      </c>
      <c r="Q224" s="123"/>
      <c r="R224" s="121">
        <v>0</v>
      </c>
      <c r="S224" s="121">
        <v>-1</v>
      </c>
      <c r="T224" s="20">
        <v>4</v>
      </c>
      <c r="U224" s="20" t="s">
        <v>154</v>
      </c>
      <c r="V224" s="20"/>
      <c r="W224" s="20" t="str">
        <f t="shared" si="57"/>
        <v/>
      </c>
      <c r="X224" s="20" t="str">
        <f t="shared" si="51"/>
        <v/>
      </c>
      <c r="Y224" s="20"/>
      <c r="Z224" s="20" t="str">
        <f t="shared" si="55"/>
        <v/>
      </c>
      <c r="AA224" s="20" t="str">
        <f t="shared" si="55"/>
        <v/>
      </c>
      <c r="AB224" s="20"/>
      <c r="AC224" s="20" t="str">
        <f t="shared" si="52"/>
        <v/>
      </c>
      <c r="AD224" s="20" t="str">
        <f t="shared" si="52"/>
        <v/>
      </c>
      <c r="AE224" s="20"/>
      <c r="AF224" s="20" t="str">
        <f t="shared" si="54"/>
        <v/>
      </c>
      <c r="AG224" s="20"/>
      <c r="AH224" s="20"/>
      <c r="AI224" s="20"/>
      <c r="AJ224" s="21"/>
      <c r="AK224" s="21"/>
      <c r="AL224" s="21"/>
      <c r="AM224" s="22"/>
      <c r="AN224" s="124"/>
    </row>
    <row r="225" spans="1:40">
      <c r="A225" s="94"/>
      <c r="B225" s="99" t="s">
        <v>826</v>
      </c>
      <c r="C225" s="99" t="s">
        <v>827</v>
      </c>
      <c r="D225" s="98"/>
      <c r="E225" s="121" t="str">
        <f t="shared" si="56"/>
        <v>a531303</v>
      </c>
      <c r="F225" s="121">
        <f t="shared" si="45"/>
        <v>1</v>
      </c>
      <c r="G225" s="121">
        <f t="shared" si="46"/>
        <v>1</v>
      </c>
      <c r="H225" s="121">
        <v>0</v>
      </c>
      <c r="I225" s="121">
        <f t="shared" si="47"/>
        <v>0</v>
      </c>
      <c r="J225" s="20">
        <v>0</v>
      </c>
      <c r="K225" s="20">
        <f t="shared" si="48"/>
        <v>0</v>
      </c>
      <c r="L225" s="20">
        <f t="shared" si="49"/>
        <v>1</v>
      </c>
      <c r="M225" s="20">
        <f t="shared" si="49"/>
        <v>0</v>
      </c>
      <c r="N225" s="20">
        <f t="shared" si="50"/>
        <v>0</v>
      </c>
      <c r="O225" s="123">
        <v>0</v>
      </c>
      <c r="P225" s="123">
        <f t="shared" si="53"/>
        <v>0</v>
      </c>
      <c r="Q225" s="123"/>
      <c r="R225" s="121">
        <v>0</v>
      </c>
      <c r="S225" s="121">
        <v>-1</v>
      </c>
      <c r="T225" s="20">
        <v>4</v>
      </c>
      <c r="U225" s="20" t="s">
        <v>154</v>
      </c>
      <c r="V225" s="20"/>
      <c r="W225" s="20" t="str">
        <f t="shared" si="57"/>
        <v/>
      </c>
      <c r="X225" s="20" t="str">
        <f t="shared" si="51"/>
        <v/>
      </c>
      <c r="Y225" s="20"/>
      <c r="Z225" s="20" t="str">
        <f t="shared" si="55"/>
        <v/>
      </c>
      <c r="AA225" s="20" t="str">
        <f t="shared" si="55"/>
        <v/>
      </c>
      <c r="AB225" s="20"/>
      <c r="AC225" s="20" t="str">
        <f t="shared" si="52"/>
        <v/>
      </c>
      <c r="AD225" s="20" t="str">
        <f t="shared" si="52"/>
        <v/>
      </c>
      <c r="AE225" s="20"/>
      <c r="AF225" s="20" t="str">
        <f t="shared" si="54"/>
        <v/>
      </c>
      <c r="AG225" s="20"/>
      <c r="AH225" s="20"/>
      <c r="AI225" s="20"/>
      <c r="AJ225" s="21"/>
      <c r="AK225" s="21"/>
      <c r="AL225" s="21"/>
      <c r="AM225" s="22"/>
      <c r="AN225" s="124"/>
    </row>
    <row r="226" spans="1:40">
      <c r="A226" s="94"/>
      <c r="B226" s="98" t="s">
        <v>828</v>
      </c>
      <c r="C226" s="98" t="s">
        <v>829</v>
      </c>
      <c r="D226" s="98"/>
      <c r="E226" s="121" t="str">
        <f t="shared" si="56"/>
        <v>a5314</v>
      </c>
      <c r="F226" s="121">
        <f t="shared" si="45"/>
        <v>1</v>
      </c>
      <c r="G226" s="121">
        <f t="shared" si="46"/>
        <v>1</v>
      </c>
      <c r="H226" s="121">
        <v>0</v>
      </c>
      <c r="I226" s="121">
        <f t="shared" si="47"/>
        <v>0</v>
      </c>
      <c r="J226" s="20">
        <v>0</v>
      </c>
      <c r="K226" s="20">
        <f t="shared" si="48"/>
        <v>0</v>
      </c>
      <c r="L226" s="20">
        <f t="shared" si="49"/>
        <v>1</v>
      </c>
      <c r="M226" s="20">
        <f t="shared" si="49"/>
        <v>0</v>
      </c>
      <c r="N226" s="20">
        <f t="shared" si="50"/>
        <v>0</v>
      </c>
      <c r="O226" s="121">
        <v>0</v>
      </c>
      <c r="P226" s="121">
        <f t="shared" si="53"/>
        <v>0</v>
      </c>
      <c r="Q226" s="121"/>
      <c r="R226" s="121">
        <v>0</v>
      </c>
      <c r="S226" s="121">
        <v>-1</v>
      </c>
      <c r="T226" s="20">
        <v>4</v>
      </c>
      <c r="U226" s="20" t="s">
        <v>154</v>
      </c>
      <c r="V226" s="20"/>
      <c r="W226" s="20" t="str">
        <f t="shared" si="57"/>
        <v/>
      </c>
      <c r="X226" s="20" t="str">
        <f t="shared" si="51"/>
        <v/>
      </c>
      <c r="Y226" s="20"/>
      <c r="Z226" s="20" t="str">
        <f t="shared" ref="Z226:AA245" si="58">IF(Y226&lt;&gt;"",Y226,"")</f>
        <v/>
      </c>
      <c r="AA226" s="20" t="str">
        <f t="shared" si="58"/>
        <v/>
      </c>
      <c r="AB226" s="20"/>
      <c r="AC226" s="20" t="str">
        <f t="shared" si="52"/>
        <v/>
      </c>
      <c r="AD226" s="20" t="str">
        <f t="shared" si="52"/>
        <v/>
      </c>
      <c r="AE226" s="20"/>
      <c r="AF226" s="20" t="str">
        <f t="shared" si="54"/>
        <v/>
      </c>
      <c r="AG226" s="20"/>
      <c r="AH226" s="20"/>
      <c r="AI226" s="20"/>
      <c r="AJ226" s="21"/>
      <c r="AK226" s="21"/>
      <c r="AL226" s="21"/>
      <c r="AM226" s="22"/>
      <c r="AN226" s="124"/>
    </row>
    <row r="227" spans="1:40">
      <c r="A227" s="94"/>
      <c r="B227" s="99" t="s">
        <v>830</v>
      </c>
      <c r="C227" s="99" t="s">
        <v>831</v>
      </c>
      <c r="D227" s="98"/>
      <c r="E227" s="121" t="str">
        <f t="shared" si="56"/>
        <v>a531401</v>
      </c>
      <c r="F227" s="121">
        <f t="shared" si="45"/>
        <v>1</v>
      </c>
      <c r="G227" s="121">
        <f t="shared" si="46"/>
        <v>1</v>
      </c>
      <c r="H227" s="121">
        <v>0</v>
      </c>
      <c r="I227" s="121">
        <f t="shared" si="47"/>
        <v>0</v>
      </c>
      <c r="J227" s="20">
        <v>0</v>
      </c>
      <c r="K227" s="20">
        <f t="shared" si="48"/>
        <v>0</v>
      </c>
      <c r="L227" s="20">
        <f t="shared" si="49"/>
        <v>1</v>
      </c>
      <c r="M227" s="20">
        <f t="shared" si="49"/>
        <v>0</v>
      </c>
      <c r="N227" s="20">
        <f t="shared" si="50"/>
        <v>0</v>
      </c>
      <c r="O227" s="121">
        <v>0</v>
      </c>
      <c r="P227" s="121">
        <f t="shared" si="53"/>
        <v>0</v>
      </c>
      <c r="Q227" s="121"/>
      <c r="R227" s="121">
        <v>0</v>
      </c>
      <c r="S227" s="121">
        <v>-1</v>
      </c>
      <c r="T227" s="20">
        <v>4</v>
      </c>
      <c r="U227" s="20" t="s">
        <v>154</v>
      </c>
      <c r="V227" s="20"/>
      <c r="W227" s="20" t="str">
        <f t="shared" si="57"/>
        <v/>
      </c>
      <c r="X227" s="20" t="str">
        <f t="shared" si="51"/>
        <v/>
      </c>
      <c r="Y227" s="20"/>
      <c r="Z227" s="20" t="str">
        <f t="shared" si="58"/>
        <v/>
      </c>
      <c r="AA227" s="20" t="str">
        <f t="shared" si="58"/>
        <v/>
      </c>
      <c r="AB227" s="20"/>
      <c r="AC227" s="20" t="str">
        <f t="shared" si="52"/>
        <v/>
      </c>
      <c r="AD227" s="20" t="str">
        <f t="shared" si="52"/>
        <v/>
      </c>
      <c r="AE227" s="20"/>
      <c r="AF227" s="20" t="str">
        <f t="shared" si="54"/>
        <v/>
      </c>
      <c r="AG227" s="20"/>
      <c r="AH227" s="20"/>
      <c r="AI227" s="20"/>
      <c r="AJ227" s="21"/>
      <c r="AK227" s="21"/>
      <c r="AL227" s="21"/>
      <c r="AM227" s="22"/>
      <c r="AN227" s="124"/>
    </row>
    <row r="228" spans="1:40">
      <c r="A228" s="94"/>
      <c r="B228" s="99" t="s">
        <v>832</v>
      </c>
      <c r="C228" s="99" t="s">
        <v>833</v>
      </c>
      <c r="D228" s="98"/>
      <c r="E228" s="121" t="str">
        <f t="shared" si="56"/>
        <v>a531402</v>
      </c>
      <c r="F228" s="121">
        <f t="shared" si="45"/>
        <v>1</v>
      </c>
      <c r="G228" s="121">
        <f t="shared" si="46"/>
        <v>1</v>
      </c>
      <c r="H228" s="121">
        <v>0</v>
      </c>
      <c r="I228" s="121">
        <f t="shared" si="47"/>
        <v>0</v>
      </c>
      <c r="J228" s="20">
        <v>0</v>
      </c>
      <c r="K228" s="20">
        <f t="shared" si="48"/>
        <v>0</v>
      </c>
      <c r="L228" s="20">
        <f t="shared" si="49"/>
        <v>1</v>
      </c>
      <c r="M228" s="20">
        <f t="shared" si="49"/>
        <v>0</v>
      </c>
      <c r="N228" s="20">
        <f t="shared" si="50"/>
        <v>0</v>
      </c>
      <c r="O228" s="121">
        <v>0</v>
      </c>
      <c r="P228" s="121">
        <f t="shared" si="53"/>
        <v>0</v>
      </c>
      <c r="Q228" s="121"/>
      <c r="R228" s="121">
        <v>0</v>
      </c>
      <c r="S228" s="121">
        <v>-1</v>
      </c>
      <c r="T228" s="20">
        <v>4</v>
      </c>
      <c r="U228" s="20" t="s">
        <v>154</v>
      </c>
      <c r="V228" s="20"/>
      <c r="W228" s="20" t="str">
        <f t="shared" si="57"/>
        <v/>
      </c>
      <c r="X228" s="20" t="str">
        <f t="shared" si="51"/>
        <v/>
      </c>
      <c r="Y228" s="20"/>
      <c r="Z228" s="20" t="str">
        <f t="shared" si="58"/>
        <v/>
      </c>
      <c r="AA228" s="20" t="str">
        <f t="shared" si="58"/>
        <v/>
      </c>
      <c r="AB228" s="20"/>
      <c r="AC228" s="20" t="str">
        <f t="shared" si="52"/>
        <v/>
      </c>
      <c r="AD228" s="20" t="str">
        <f t="shared" si="52"/>
        <v/>
      </c>
      <c r="AE228" s="20"/>
      <c r="AF228" s="20" t="str">
        <f t="shared" si="54"/>
        <v/>
      </c>
      <c r="AG228" s="20"/>
      <c r="AH228" s="20"/>
      <c r="AI228" s="20"/>
      <c r="AJ228" s="21"/>
      <c r="AK228" s="21"/>
      <c r="AL228" s="21"/>
      <c r="AM228" s="22"/>
      <c r="AN228" s="124"/>
    </row>
    <row r="229" spans="1:40">
      <c r="A229" s="94"/>
      <c r="B229" s="99" t="s">
        <v>834</v>
      </c>
      <c r="C229" s="99" t="s">
        <v>835</v>
      </c>
      <c r="D229" s="98"/>
      <c r="E229" s="121" t="str">
        <f t="shared" si="56"/>
        <v>a531403</v>
      </c>
      <c r="F229" s="121">
        <f t="shared" si="45"/>
        <v>1</v>
      </c>
      <c r="G229" s="121">
        <f t="shared" si="46"/>
        <v>1</v>
      </c>
      <c r="H229" s="121">
        <v>0</v>
      </c>
      <c r="I229" s="121">
        <f t="shared" si="47"/>
        <v>0</v>
      </c>
      <c r="J229" s="20">
        <v>0</v>
      </c>
      <c r="K229" s="20">
        <f t="shared" si="48"/>
        <v>0</v>
      </c>
      <c r="L229" s="20">
        <f t="shared" si="49"/>
        <v>1</v>
      </c>
      <c r="M229" s="20">
        <f t="shared" si="49"/>
        <v>0</v>
      </c>
      <c r="N229" s="20">
        <f t="shared" si="50"/>
        <v>0</v>
      </c>
      <c r="O229" s="121">
        <v>0</v>
      </c>
      <c r="P229" s="121">
        <f t="shared" si="53"/>
        <v>0</v>
      </c>
      <c r="Q229" s="121"/>
      <c r="R229" s="121">
        <v>0</v>
      </c>
      <c r="S229" s="121">
        <v>-1</v>
      </c>
      <c r="T229" s="20">
        <v>4</v>
      </c>
      <c r="U229" s="20" t="s">
        <v>154</v>
      </c>
      <c r="V229" s="20"/>
      <c r="W229" s="20" t="str">
        <f t="shared" si="57"/>
        <v/>
      </c>
      <c r="X229" s="20" t="str">
        <f t="shared" si="51"/>
        <v/>
      </c>
      <c r="Y229" s="20"/>
      <c r="Z229" s="20" t="str">
        <f t="shared" si="58"/>
        <v/>
      </c>
      <c r="AA229" s="20" t="str">
        <f t="shared" si="58"/>
        <v/>
      </c>
      <c r="AB229" s="20"/>
      <c r="AC229" s="20" t="str">
        <f t="shared" si="52"/>
        <v/>
      </c>
      <c r="AD229" s="20" t="str">
        <f t="shared" si="52"/>
        <v/>
      </c>
      <c r="AE229" s="20"/>
      <c r="AF229" s="20" t="str">
        <f t="shared" si="54"/>
        <v/>
      </c>
      <c r="AG229" s="20"/>
      <c r="AH229" s="20"/>
      <c r="AI229" s="20"/>
      <c r="AJ229" s="21"/>
      <c r="AK229" s="21"/>
      <c r="AL229" s="21"/>
      <c r="AM229" s="22"/>
      <c r="AN229" s="124"/>
    </row>
    <row r="230" spans="1:40">
      <c r="A230" s="94"/>
      <c r="B230" s="97" t="s">
        <v>836</v>
      </c>
      <c r="C230" s="97" t="s">
        <v>837</v>
      </c>
      <c r="D230" s="98"/>
      <c r="E230" s="121" t="str">
        <f t="shared" si="56"/>
        <v>a532</v>
      </c>
      <c r="F230" s="121">
        <f t="shared" si="45"/>
        <v>1</v>
      </c>
      <c r="G230" s="121">
        <f t="shared" si="46"/>
        <v>1</v>
      </c>
      <c r="H230" s="121">
        <v>0</v>
      </c>
      <c r="I230" s="121">
        <f t="shared" si="47"/>
        <v>0</v>
      </c>
      <c r="J230" s="20">
        <v>1</v>
      </c>
      <c r="K230" s="20">
        <f t="shared" si="48"/>
        <v>1</v>
      </c>
      <c r="L230" s="20">
        <f t="shared" si="49"/>
        <v>1</v>
      </c>
      <c r="M230" s="20">
        <f t="shared" si="49"/>
        <v>0</v>
      </c>
      <c r="N230" s="20">
        <f t="shared" si="50"/>
        <v>1</v>
      </c>
      <c r="O230" s="122">
        <v>0</v>
      </c>
      <c r="P230" s="122">
        <v>1</v>
      </c>
      <c r="Q230" s="122">
        <v>1</v>
      </c>
      <c r="R230" s="121">
        <v>0</v>
      </c>
      <c r="S230" s="121">
        <v>0</v>
      </c>
      <c r="T230" s="20">
        <v>4</v>
      </c>
      <c r="U230" s="20" t="s">
        <v>838</v>
      </c>
      <c r="V230" s="20"/>
      <c r="W230" s="20" t="str">
        <f t="shared" si="57"/>
        <v/>
      </c>
      <c r="X230" s="20" t="str">
        <f t="shared" si="51"/>
        <v/>
      </c>
      <c r="Y230" s="20"/>
      <c r="Z230" s="20" t="str">
        <f t="shared" si="58"/>
        <v/>
      </c>
      <c r="AA230" s="20" t="str">
        <f t="shared" si="58"/>
        <v/>
      </c>
      <c r="AB230" s="20"/>
      <c r="AC230" s="20" t="str">
        <f t="shared" si="52"/>
        <v/>
      </c>
      <c r="AD230" s="20" t="str">
        <f t="shared" si="52"/>
        <v/>
      </c>
      <c r="AE230" s="20"/>
      <c r="AF230" s="20" t="str">
        <f t="shared" si="54"/>
        <v/>
      </c>
      <c r="AG230" s="20"/>
      <c r="AH230" s="20"/>
      <c r="AI230" s="20"/>
      <c r="AJ230" s="21"/>
      <c r="AK230" s="21" t="s">
        <v>794</v>
      </c>
      <c r="AL230" s="21"/>
      <c r="AM230" s="22"/>
      <c r="AN230" s="124" t="s">
        <v>805</v>
      </c>
    </row>
    <row r="231" spans="1:40">
      <c r="A231" s="94"/>
      <c r="B231" s="98" t="s">
        <v>839</v>
      </c>
      <c r="C231" s="98" t="s">
        <v>840</v>
      </c>
      <c r="D231" s="98"/>
      <c r="E231" s="121" t="str">
        <f t="shared" si="56"/>
        <v>a5320</v>
      </c>
      <c r="F231" s="121">
        <f t="shared" si="45"/>
        <v>1</v>
      </c>
      <c r="G231" s="121">
        <f t="shared" si="46"/>
        <v>1</v>
      </c>
      <c r="H231" s="121">
        <v>0</v>
      </c>
      <c r="I231" s="121">
        <f t="shared" si="47"/>
        <v>0</v>
      </c>
      <c r="J231" s="20">
        <v>0</v>
      </c>
      <c r="K231" s="20">
        <f t="shared" si="48"/>
        <v>0</v>
      </c>
      <c r="L231" s="20">
        <f t="shared" si="49"/>
        <v>1</v>
      </c>
      <c r="M231" s="20">
        <f t="shared" si="49"/>
        <v>0</v>
      </c>
      <c r="N231" s="20">
        <f t="shared" si="50"/>
        <v>0</v>
      </c>
      <c r="O231" s="121">
        <v>0</v>
      </c>
      <c r="P231" s="121">
        <f t="shared" si="53"/>
        <v>0</v>
      </c>
      <c r="Q231" s="121"/>
      <c r="R231" s="121">
        <v>0</v>
      </c>
      <c r="S231" s="121">
        <v>-1</v>
      </c>
      <c r="T231" s="20">
        <v>4</v>
      </c>
      <c r="U231" s="20" t="s">
        <v>838</v>
      </c>
      <c r="V231" s="20"/>
      <c r="W231" s="20" t="str">
        <f t="shared" si="57"/>
        <v/>
      </c>
      <c r="X231" s="20" t="str">
        <f t="shared" si="51"/>
        <v/>
      </c>
      <c r="Y231" s="20"/>
      <c r="Z231" s="20" t="str">
        <f t="shared" si="58"/>
        <v/>
      </c>
      <c r="AA231" s="20" t="str">
        <f t="shared" si="58"/>
        <v/>
      </c>
      <c r="AB231" s="20"/>
      <c r="AC231" s="20" t="str">
        <f t="shared" si="52"/>
        <v/>
      </c>
      <c r="AD231" s="20" t="str">
        <f t="shared" si="52"/>
        <v/>
      </c>
      <c r="AE231" s="20"/>
      <c r="AF231" s="20" t="str">
        <f t="shared" si="54"/>
        <v/>
      </c>
      <c r="AG231" s="20"/>
      <c r="AH231" s="20"/>
      <c r="AI231" s="20"/>
      <c r="AJ231" s="21"/>
      <c r="AK231" s="21"/>
      <c r="AL231" s="21"/>
      <c r="AM231" s="22"/>
      <c r="AN231" s="124"/>
    </row>
    <row r="232" spans="1:40">
      <c r="A232" s="94"/>
      <c r="B232" s="99" t="s">
        <v>841</v>
      </c>
      <c r="C232" s="99" t="s">
        <v>842</v>
      </c>
      <c r="D232" s="98"/>
      <c r="E232" s="121" t="str">
        <f t="shared" si="56"/>
        <v>a532001</v>
      </c>
      <c r="F232" s="121">
        <f t="shared" si="45"/>
        <v>1</v>
      </c>
      <c r="G232" s="121">
        <f t="shared" si="46"/>
        <v>1</v>
      </c>
      <c r="H232" s="121">
        <v>0</v>
      </c>
      <c r="I232" s="121">
        <f t="shared" si="47"/>
        <v>0</v>
      </c>
      <c r="J232" s="20">
        <v>0</v>
      </c>
      <c r="K232" s="20">
        <f t="shared" si="48"/>
        <v>0</v>
      </c>
      <c r="L232" s="20">
        <f t="shared" si="49"/>
        <v>1</v>
      </c>
      <c r="M232" s="20">
        <f t="shared" si="49"/>
        <v>0</v>
      </c>
      <c r="N232" s="20">
        <f t="shared" si="50"/>
        <v>0</v>
      </c>
      <c r="O232" s="121">
        <v>0</v>
      </c>
      <c r="P232" s="121">
        <f t="shared" si="53"/>
        <v>0</v>
      </c>
      <c r="Q232" s="121"/>
      <c r="R232" s="121">
        <v>0</v>
      </c>
      <c r="S232" s="121">
        <v>-1</v>
      </c>
      <c r="T232" s="20">
        <v>4</v>
      </c>
      <c r="U232" s="20" t="s">
        <v>838</v>
      </c>
      <c r="V232" s="20"/>
      <c r="W232" s="20" t="str">
        <f t="shared" si="57"/>
        <v/>
      </c>
      <c r="X232" s="20" t="str">
        <f t="shared" si="51"/>
        <v/>
      </c>
      <c r="Y232" s="20"/>
      <c r="Z232" s="20" t="str">
        <f t="shared" si="58"/>
        <v/>
      </c>
      <c r="AA232" s="20" t="str">
        <f t="shared" si="58"/>
        <v/>
      </c>
      <c r="AB232" s="20"/>
      <c r="AC232" s="20" t="str">
        <f t="shared" si="52"/>
        <v/>
      </c>
      <c r="AD232" s="20" t="str">
        <f t="shared" si="52"/>
        <v/>
      </c>
      <c r="AE232" s="20"/>
      <c r="AF232" s="20" t="str">
        <f t="shared" si="54"/>
        <v/>
      </c>
      <c r="AG232" s="20"/>
      <c r="AH232" s="20"/>
      <c r="AI232" s="20"/>
      <c r="AJ232" s="21"/>
      <c r="AK232" s="21"/>
      <c r="AL232" s="21"/>
      <c r="AM232" s="22"/>
      <c r="AN232" s="124"/>
    </row>
    <row r="233" spans="1:40">
      <c r="A233" s="94"/>
      <c r="B233" s="99" t="s">
        <v>843</v>
      </c>
      <c r="C233" s="99" t="s">
        <v>844</v>
      </c>
      <c r="D233" s="98"/>
      <c r="E233" s="121" t="str">
        <f t="shared" si="56"/>
        <v>a532002</v>
      </c>
      <c r="F233" s="121">
        <f t="shared" si="45"/>
        <v>1</v>
      </c>
      <c r="G233" s="121">
        <f t="shared" si="46"/>
        <v>1</v>
      </c>
      <c r="H233" s="121">
        <v>0</v>
      </c>
      <c r="I233" s="121">
        <f t="shared" si="47"/>
        <v>0</v>
      </c>
      <c r="J233" s="20">
        <v>0</v>
      </c>
      <c r="K233" s="20">
        <f t="shared" si="48"/>
        <v>0</v>
      </c>
      <c r="L233" s="20">
        <f t="shared" si="49"/>
        <v>1</v>
      </c>
      <c r="M233" s="20">
        <f t="shared" si="49"/>
        <v>0</v>
      </c>
      <c r="N233" s="20">
        <f t="shared" si="50"/>
        <v>0</v>
      </c>
      <c r="O233" s="121">
        <v>0</v>
      </c>
      <c r="P233" s="121">
        <f t="shared" si="53"/>
        <v>0</v>
      </c>
      <c r="Q233" s="121"/>
      <c r="R233" s="121">
        <v>0</v>
      </c>
      <c r="S233" s="121">
        <v>-1</v>
      </c>
      <c r="T233" s="20">
        <v>4</v>
      </c>
      <c r="U233" s="20" t="s">
        <v>838</v>
      </c>
      <c r="V233" s="20"/>
      <c r="W233" s="20" t="str">
        <f t="shared" si="57"/>
        <v/>
      </c>
      <c r="X233" s="20" t="str">
        <f t="shared" si="51"/>
        <v/>
      </c>
      <c r="Y233" s="20"/>
      <c r="Z233" s="20" t="str">
        <f t="shared" si="58"/>
        <v/>
      </c>
      <c r="AA233" s="20" t="str">
        <f t="shared" si="58"/>
        <v/>
      </c>
      <c r="AB233" s="20"/>
      <c r="AC233" s="20" t="str">
        <f t="shared" si="52"/>
        <v/>
      </c>
      <c r="AD233" s="20" t="str">
        <f t="shared" si="52"/>
        <v/>
      </c>
      <c r="AE233" s="20"/>
      <c r="AF233" s="20" t="str">
        <f t="shared" si="54"/>
        <v/>
      </c>
      <c r="AG233" s="20"/>
      <c r="AH233" s="20"/>
      <c r="AI233" s="20"/>
      <c r="AJ233" s="21"/>
      <c r="AK233" s="21"/>
      <c r="AL233" s="21"/>
      <c r="AM233" s="22"/>
      <c r="AN233" s="124"/>
    </row>
    <row r="234" spans="1:40" ht="13.15">
      <c r="A234" s="94"/>
      <c r="B234" s="95" t="s">
        <v>845</v>
      </c>
      <c r="C234" s="95" t="s">
        <v>846</v>
      </c>
      <c r="D234" s="98"/>
      <c r="E234" s="121" t="str">
        <f t="shared" si="56"/>
        <v>a56</v>
      </c>
      <c r="F234" s="121">
        <f t="shared" si="45"/>
        <v>1</v>
      </c>
      <c r="G234" s="121">
        <f t="shared" si="46"/>
        <v>1</v>
      </c>
      <c r="H234" s="121">
        <v>0</v>
      </c>
      <c r="I234" s="121">
        <f t="shared" si="47"/>
        <v>0</v>
      </c>
      <c r="J234" s="20">
        <v>1</v>
      </c>
      <c r="K234" s="20">
        <f t="shared" si="48"/>
        <v>1</v>
      </c>
      <c r="L234" s="20">
        <f t="shared" si="49"/>
        <v>1</v>
      </c>
      <c r="M234" s="20">
        <f t="shared" si="49"/>
        <v>0</v>
      </c>
      <c r="N234" s="20">
        <f t="shared" si="50"/>
        <v>1</v>
      </c>
      <c r="O234" s="121">
        <v>1</v>
      </c>
      <c r="P234" s="121">
        <f t="shared" si="53"/>
        <v>1</v>
      </c>
      <c r="Q234" s="121">
        <v>1</v>
      </c>
      <c r="R234" s="121">
        <v>1</v>
      </c>
      <c r="S234" s="121">
        <v>-1</v>
      </c>
      <c r="T234" s="20">
        <v>3</v>
      </c>
      <c r="U234" s="20" t="s">
        <v>154</v>
      </c>
      <c r="V234" s="20"/>
      <c r="W234" s="20" t="str">
        <f t="shared" si="57"/>
        <v/>
      </c>
      <c r="X234" s="20" t="str">
        <f t="shared" si="51"/>
        <v/>
      </c>
      <c r="Y234" s="20"/>
      <c r="Z234" s="20" t="str">
        <f t="shared" si="58"/>
        <v/>
      </c>
      <c r="AA234" s="20" t="str">
        <f t="shared" si="58"/>
        <v/>
      </c>
      <c r="AB234" s="20"/>
      <c r="AC234" s="20" t="str">
        <f t="shared" si="52"/>
        <v/>
      </c>
      <c r="AD234" s="20" t="str">
        <f t="shared" si="52"/>
        <v/>
      </c>
      <c r="AE234" s="20"/>
      <c r="AF234" s="20" t="str">
        <f t="shared" si="54"/>
        <v/>
      </c>
      <c r="AG234" s="20"/>
      <c r="AH234" s="20"/>
      <c r="AI234" s="20"/>
      <c r="AJ234" s="21"/>
      <c r="AK234" s="21"/>
      <c r="AL234" s="21"/>
      <c r="AM234" s="22"/>
      <c r="AN234" s="124"/>
    </row>
    <row r="235" spans="1:40">
      <c r="A235" s="94"/>
      <c r="B235" s="97" t="s">
        <v>847</v>
      </c>
      <c r="C235" s="97" t="s">
        <v>848</v>
      </c>
      <c r="D235" s="97"/>
      <c r="E235" s="121" t="str">
        <f t="shared" si="56"/>
        <v>a561</v>
      </c>
      <c r="F235" s="121">
        <f t="shared" si="45"/>
        <v>1</v>
      </c>
      <c r="G235" s="121">
        <f t="shared" si="46"/>
        <v>1</v>
      </c>
      <c r="H235" s="121">
        <v>0</v>
      </c>
      <c r="I235" s="121">
        <f t="shared" si="47"/>
        <v>0</v>
      </c>
      <c r="J235" s="20">
        <v>0</v>
      </c>
      <c r="K235" s="20">
        <f t="shared" si="48"/>
        <v>0</v>
      </c>
      <c r="L235" s="20">
        <f t="shared" si="49"/>
        <v>1</v>
      </c>
      <c r="M235" s="20">
        <f t="shared" si="49"/>
        <v>0</v>
      </c>
      <c r="N235" s="20">
        <f t="shared" si="50"/>
        <v>0</v>
      </c>
      <c r="O235" s="122">
        <v>0</v>
      </c>
      <c r="P235" s="122">
        <v>1</v>
      </c>
      <c r="Q235" s="122">
        <v>1</v>
      </c>
      <c r="R235" s="121">
        <v>0</v>
      </c>
      <c r="S235" s="121">
        <v>-1</v>
      </c>
      <c r="T235" s="20">
        <v>3</v>
      </c>
      <c r="U235" s="20" t="s">
        <v>154</v>
      </c>
      <c r="V235" s="20"/>
      <c r="W235" s="20" t="str">
        <f t="shared" si="57"/>
        <v/>
      </c>
      <c r="X235" s="20" t="str">
        <f t="shared" si="51"/>
        <v/>
      </c>
      <c r="Y235" s="20"/>
      <c r="Z235" s="20" t="str">
        <f t="shared" si="58"/>
        <v/>
      </c>
      <c r="AA235" s="20" t="str">
        <f t="shared" si="58"/>
        <v/>
      </c>
      <c r="AB235" s="20"/>
      <c r="AC235" s="20" t="str">
        <f t="shared" si="52"/>
        <v/>
      </c>
      <c r="AD235" s="20" t="str">
        <f t="shared" si="52"/>
        <v/>
      </c>
      <c r="AE235" s="20"/>
      <c r="AF235" s="20" t="str">
        <f t="shared" si="54"/>
        <v/>
      </c>
      <c r="AG235" s="20"/>
      <c r="AH235" s="20"/>
      <c r="AI235" s="20"/>
      <c r="AJ235" s="21"/>
      <c r="AK235" s="21"/>
      <c r="AL235" s="21"/>
      <c r="AM235" s="22"/>
      <c r="AN235" s="124"/>
    </row>
    <row r="236" spans="1:40">
      <c r="A236" s="94"/>
      <c r="B236" s="98" t="s">
        <v>849</v>
      </c>
      <c r="C236" s="98" t="s">
        <v>850</v>
      </c>
      <c r="D236" s="98"/>
      <c r="E236" s="121" t="str">
        <f t="shared" si="56"/>
        <v>a5611</v>
      </c>
      <c r="F236" s="121">
        <f t="shared" si="45"/>
        <v>1</v>
      </c>
      <c r="G236" s="121">
        <f t="shared" si="46"/>
        <v>1</v>
      </c>
      <c r="H236" s="121">
        <v>0</v>
      </c>
      <c r="I236" s="121">
        <f t="shared" si="47"/>
        <v>0</v>
      </c>
      <c r="J236" s="20">
        <v>0</v>
      </c>
      <c r="K236" s="20">
        <f t="shared" si="48"/>
        <v>0</v>
      </c>
      <c r="L236" s="20">
        <f t="shared" si="49"/>
        <v>1</v>
      </c>
      <c r="M236" s="20">
        <f t="shared" si="49"/>
        <v>0</v>
      </c>
      <c r="N236" s="20">
        <f t="shared" si="50"/>
        <v>0</v>
      </c>
      <c r="O236" s="121">
        <v>0</v>
      </c>
      <c r="P236" s="121">
        <f t="shared" si="53"/>
        <v>0</v>
      </c>
      <c r="Q236" s="121"/>
      <c r="R236" s="121">
        <v>0</v>
      </c>
      <c r="S236" s="121">
        <v>-1</v>
      </c>
      <c r="T236" s="20">
        <v>4</v>
      </c>
      <c r="U236" s="20" t="s">
        <v>154</v>
      </c>
      <c r="V236" s="20"/>
      <c r="W236" s="20" t="str">
        <f t="shared" si="57"/>
        <v/>
      </c>
      <c r="X236" s="20" t="str">
        <f t="shared" si="51"/>
        <v/>
      </c>
      <c r="Y236" s="20"/>
      <c r="Z236" s="20" t="str">
        <f t="shared" si="58"/>
        <v/>
      </c>
      <c r="AA236" s="20" t="str">
        <f t="shared" si="58"/>
        <v/>
      </c>
      <c r="AB236" s="20"/>
      <c r="AC236" s="20" t="str">
        <f t="shared" si="52"/>
        <v/>
      </c>
      <c r="AD236" s="20" t="str">
        <f t="shared" si="52"/>
        <v/>
      </c>
      <c r="AE236" s="20"/>
      <c r="AF236" s="20" t="str">
        <f t="shared" si="54"/>
        <v/>
      </c>
      <c r="AG236" s="20"/>
      <c r="AH236" s="20"/>
      <c r="AI236" s="20"/>
      <c r="AJ236" s="21"/>
      <c r="AK236" s="21"/>
      <c r="AL236" s="21"/>
      <c r="AM236" s="22"/>
      <c r="AN236" s="124"/>
    </row>
    <row r="237" spans="1:40">
      <c r="A237" s="94"/>
      <c r="B237" s="99" t="s">
        <v>851</v>
      </c>
      <c r="C237" s="99" t="s">
        <v>852</v>
      </c>
      <c r="D237" s="98"/>
      <c r="E237" s="121" t="str">
        <f t="shared" si="56"/>
        <v>a561100</v>
      </c>
      <c r="F237" s="121">
        <f t="shared" si="45"/>
        <v>1</v>
      </c>
      <c r="G237" s="121">
        <f t="shared" si="46"/>
        <v>1</v>
      </c>
      <c r="H237" s="121">
        <v>0</v>
      </c>
      <c r="I237" s="121">
        <f t="shared" si="47"/>
        <v>0</v>
      </c>
      <c r="J237" s="20">
        <v>0</v>
      </c>
      <c r="K237" s="20">
        <f t="shared" si="48"/>
        <v>0</v>
      </c>
      <c r="L237" s="20">
        <f t="shared" si="49"/>
        <v>1</v>
      </c>
      <c r="M237" s="20">
        <f t="shared" si="49"/>
        <v>0</v>
      </c>
      <c r="N237" s="20">
        <f t="shared" si="50"/>
        <v>0</v>
      </c>
      <c r="O237" s="121">
        <v>0</v>
      </c>
      <c r="P237" s="121">
        <f t="shared" si="53"/>
        <v>0</v>
      </c>
      <c r="Q237" s="121"/>
      <c r="R237" s="121">
        <v>0</v>
      </c>
      <c r="S237" s="121">
        <v>0</v>
      </c>
      <c r="T237" s="20">
        <v>4</v>
      </c>
      <c r="U237" s="20" t="s">
        <v>154</v>
      </c>
      <c r="V237" s="20"/>
      <c r="W237" s="20" t="str">
        <f t="shared" si="57"/>
        <v/>
      </c>
      <c r="X237" s="20" t="str">
        <f t="shared" si="51"/>
        <v/>
      </c>
      <c r="Y237" s="20"/>
      <c r="Z237" s="20" t="str">
        <f t="shared" si="58"/>
        <v/>
      </c>
      <c r="AA237" s="20" t="str">
        <f t="shared" si="58"/>
        <v/>
      </c>
      <c r="AB237" s="20"/>
      <c r="AC237" s="20" t="str">
        <f t="shared" si="52"/>
        <v/>
      </c>
      <c r="AD237" s="20" t="str">
        <f t="shared" si="52"/>
        <v/>
      </c>
      <c r="AE237" s="20"/>
      <c r="AF237" s="20" t="str">
        <f t="shared" si="54"/>
        <v/>
      </c>
      <c r="AG237" s="20"/>
      <c r="AH237" s="20"/>
      <c r="AI237" s="20"/>
      <c r="AJ237" s="21"/>
      <c r="AK237" s="21" t="s">
        <v>794</v>
      </c>
      <c r="AL237" s="21"/>
      <c r="AM237" s="22"/>
      <c r="AN237" s="124"/>
    </row>
    <row r="238" spans="1:40">
      <c r="A238" s="94"/>
      <c r="B238" s="98" t="s">
        <v>853</v>
      </c>
      <c r="C238" s="98" t="s">
        <v>854</v>
      </c>
      <c r="D238" s="98"/>
      <c r="E238" s="121" t="str">
        <f t="shared" si="56"/>
        <v>a5612</v>
      </c>
      <c r="F238" s="121">
        <f t="shared" si="45"/>
        <v>1</v>
      </c>
      <c r="G238" s="121">
        <f t="shared" si="46"/>
        <v>1</v>
      </c>
      <c r="H238" s="121">
        <v>0</v>
      </c>
      <c r="I238" s="121">
        <f t="shared" si="47"/>
        <v>0</v>
      </c>
      <c r="J238" s="20">
        <v>0</v>
      </c>
      <c r="K238" s="20">
        <f t="shared" si="48"/>
        <v>0</v>
      </c>
      <c r="L238" s="20">
        <f t="shared" si="49"/>
        <v>1</v>
      </c>
      <c r="M238" s="20">
        <f t="shared" si="49"/>
        <v>0</v>
      </c>
      <c r="N238" s="20">
        <f t="shared" si="50"/>
        <v>0</v>
      </c>
      <c r="O238" s="122">
        <v>0</v>
      </c>
      <c r="P238" s="122">
        <v>1</v>
      </c>
      <c r="Q238" s="122">
        <v>1</v>
      </c>
      <c r="R238" s="121">
        <v>0</v>
      </c>
      <c r="S238" s="121">
        <v>0</v>
      </c>
      <c r="T238" s="20">
        <v>4</v>
      </c>
      <c r="U238" s="20" t="s">
        <v>154</v>
      </c>
      <c r="V238" s="20"/>
      <c r="W238" s="20" t="str">
        <f t="shared" si="57"/>
        <v/>
      </c>
      <c r="X238" s="20" t="str">
        <f t="shared" si="51"/>
        <v/>
      </c>
      <c r="Y238" s="20"/>
      <c r="Z238" s="20" t="str">
        <f t="shared" si="58"/>
        <v/>
      </c>
      <c r="AA238" s="20" t="str">
        <f t="shared" si="58"/>
        <v/>
      </c>
      <c r="AB238" s="20"/>
      <c r="AC238" s="20" t="str">
        <f t="shared" si="52"/>
        <v/>
      </c>
      <c r="AD238" s="20" t="str">
        <f t="shared" si="52"/>
        <v/>
      </c>
      <c r="AE238" s="20"/>
      <c r="AF238" s="20" t="str">
        <f t="shared" si="54"/>
        <v/>
      </c>
      <c r="AG238" s="20"/>
      <c r="AH238" s="20"/>
      <c r="AI238" s="20"/>
      <c r="AJ238" s="21"/>
      <c r="AK238" s="21" t="s">
        <v>794</v>
      </c>
      <c r="AL238" s="21"/>
      <c r="AM238" s="22"/>
      <c r="AN238" s="124" t="s">
        <v>855</v>
      </c>
    </row>
    <row r="239" spans="1:40">
      <c r="A239" s="94"/>
      <c r="B239" s="99" t="s">
        <v>856</v>
      </c>
      <c r="C239" s="99" t="s">
        <v>857</v>
      </c>
      <c r="D239" s="98"/>
      <c r="E239" s="121" t="str">
        <f t="shared" si="56"/>
        <v>a561201</v>
      </c>
      <c r="F239" s="121">
        <f t="shared" si="45"/>
        <v>1</v>
      </c>
      <c r="G239" s="121">
        <f t="shared" si="46"/>
        <v>1</v>
      </c>
      <c r="H239" s="121">
        <v>0</v>
      </c>
      <c r="I239" s="121">
        <f t="shared" si="47"/>
        <v>0</v>
      </c>
      <c r="J239" s="20">
        <v>0</v>
      </c>
      <c r="K239" s="20">
        <f t="shared" si="48"/>
        <v>0</v>
      </c>
      <c r="L239" s="20">
        <f t="shared" si="49"/>
        <v>1</v>
      </c>
      <c r="M239" s="20">
        <f t="shared" si="49"/>
        <v>0</v>
      </c>
      <c r="N239" s="20">
        <f t="shared" si="50"/>
        <v>0</v>
      </c>
      <c r="O239" s="121">
        <v>0</v>
      </c>
      <c r="P239" s="121">
        <f t="shared" si="53"/>
        <v>0</v>
      </c>
      <c r="Q239" s="121"/>
      <c r="R239" s="121">
        <v>0</v>
      </c>
      <c r="S239" s="121">
        <v>-1</v>
      </c>
      <c r="T239" s="20">
        <v>4</v>
      </c>
      <c r="U239" s="20" t="s">
        <v>154</v>
      </c>
      <c r="V239" s="20"/>
      <c r="W239" s="20" t="str">
        <f t="shared" si="57"/>
        <v/>
      </c>
      <c r="X239" s="20" t="str">
        <f t="shared" si="51"/>
        <v/>
      </c>
      <c r="Y239" s="20"/>
      <c r="Z239" s="20" t="str">
        <f t="shared" si="58"/>
        <v/>
      </c>
      <c r="AA239" s="20" t="str">
        <f t="shared" si="58"/>
        <v/>
      </c>
      <c r="AB239" s="20"/>
      <c r="AC239" s="20" t="str">
        <f t="shared" si="52"/>
        <v/>
      </c>
      <c r="AD239" s="20" t="str">
        <f t="shared" si="52"/>
        <v/>
      </c>
      <c r="AE239" s="20"/>
      <c r="AF239" s="20" t="str">
        <f t="shared" si="54"/>
        <v/>
      </c>
      <c r="AG239" s="20"/>
      <c r="AH239" s="20"/>
      <c r="AI239" s="20"/>
      <c r="AJ239" s="21"/>
      <c r="AK239" s="21"/>
      <c r="AL239" s="21"/>
      <c r="AM239" s="22"/>
      <c r="AN239" s="124"/>
    </row>
    <row r="240" spans="1:40">
      <c r="A240" s="94"/>
      <c r="B240" s="99" t="s">
        <v>858</v>
      </c>
      <c r="C240" s="99" t="s">
        <v>859</v>
      </c>
      <c r="D240" s="98"/>
      <c r="E240" s="121" t="str">
        <f t="shared" si="56"/>
        <v>a561202</v>
      </c>
      <c r="F240" s="121">
        <f t="shared" si="45"/>
        <v>1</v>
      </c>
      <c r="G240" s="121">
        <f t="shared" si="46"/>
        <v>1</v>
      </c>
      <c r="H240" s="121">
        <v>0</v>
      </c>
      <c r="I240" s="121">
        <f t="shared" si="47"/>
        <v>0</v>
      </c>
      <c r="J240" s="20">
        <v>0</v>
      </c>
      <c r="K240" s="20">
        <f t="shared" si="48"/>
        <v>0</v>
      </c>
      <c r="L240" s="20">
        <f t="shared" si="49"/>
        <v>1</v>
      </c>
      <c r="M240" s="20">
        <f t="shared" si="49"/>
        <v>0</v>
      </c>
      <c r="N240" s="20">
        <f t="shared" si="50"/>
        <v>0</v>
      </c>
      <c r="O240" s="121">
        <v>0</v>
      </c>
      <c r="P240" s="121">
        <f t="shared" si="53"/>
        <v>0</v>
      </c>
      <c r="Q240" s="121"/>
      <c r="R240" s="121">
        <v>0</v>
      </c>
      <c r="S240" s="121">
        <v>-1</v>
      </c>
      <c r="T240" s="20">
        <v>4</v>
      </c>
      <c r="U240" s="20" t="s">
        <v>154</v>
      </c>
      <c r="V240" s="20"/>
      <c r="W240" s="20" t="str">
        <f t="shared" si="57"/>
        <v/>
      </c>
      <c r="X240" s="20" t="str">
        <f t="shared" si="51"/>
        <v/>
      </c>
      <c r="Y240" s="20"/>
      <c r="Z240" s="20" t="str">
        <f t="shared" si="58"/>
        <v/>
      </c>
      <c r="AA240" s="20" t="str">
        <f t="shared" si="58"/>
        <v/>
      </c>
      <c r="AB240" s="20"/>
      <c r="AC240" s="20" t="str">
        <f t="shared" si="52"/>
        <v/>
      </c>
      <c r="AD240" s="20" t="str">
        <f t="shared" si="52"/>
        <v/>
      </c>
      <c r="AE240" s="20"/>
      <c r="AF240" s="20" t="str">
        <f t="shared" si="54"/>
        <v/>
      </c>
      <c r="AG240" s="20"/>
      <c r="AH240" s="20"/>
      <c r="AI240" s="20"/>
      <c r="AJ240" s="21"/>
      <c r="AK240" s="21"/>
      <c r="AL240" s="21"/>
      <c r="AM240" s="22"/>
      <c r="AN240" s="124"/>
    </row>
    <row r="241" spans="1:40">
      <c r="A241" s="94"/>
      <c r="B241" s="99" t="s">
        <v>860</v>
      </c>
      <c r="C241" s="99" t="s">
        <v>861</v>
      </c>
      <c r="D241" s="98"/>
      <c r="E241" s="121" t="str">
        <f t="shared" si="56"/>
        <v>a561203</v>
      </c>
      <c r="F241" s="121">
        <f t="shared" si="45"/>
        <v>1</v>
      </c>
      <c r="G241" s="121">
        <f t="shared" si="46"/>
        <v>1</v>
      </c>
      <c r="H241" s="121">
        <v>0</v>
      </c>
      <c r="I241" s="121">
        <f t="shared" si="47"/>
        <v>0</v>
      </c>
      <c r="J241" s="20">
        <v>0</v>
      </c>
      <c r="K241" s="20">
        <f t="shared" si="48"/>
        <v>0</v>
      </c>
      <c r="L241" s="20">
        <f t="shared" si="49"/>
        <v>1</v>
      </c>
      <c r="M241" s="20">
        <f t="shared" si="49"/>
        <v>0</v>
      </c>
      <c r="N241" s="20">
        <f t="shared" si="50"/>
        <v>0</v>
      </c>
      <c r="O241" s="121">
        <v>0</v>
      </c>
      <c r="P241" s="121">
        <f t="shared" si="53"/>
        <v>0</v>
      </c>
      <c r="Q241" s="121"/>
      <c r="R241" s="121">
        <v>0</v>
      </c>
      <c r="S241" s="121">
        <v>-1</v>
      </c>
      <c r="T241" s="20">
        <v>4</v>
      </c>
      <c r="U241" s="20" t="s">
        <v>154</v>
      </c>
      <c r="V241" s="20"/>
      <c r="W241" s="20" t="str">
        <f t="shared" si="57"/>
        <v/>
      </c>
      <c r="X241" s="20" t="str">
        <f t="shared" si="51"/>
        <v/>
      </c>
      <c r="Y241" s="20"/>
      <c r="Z241" s="20" t="str">
        <f t="shared" si="58"/>
        <v/>
      </c>
      <c r="AA241" s="20" t="str">
        <f t="shared" si="58"/>
        <v/>
      </c>
      <c r="AB241" s="20"/>
      <c r="AC241" s="20" t="str">
        <f t="shared" si="52"/>
        <v/>
      </c>
      <c r="AD241" s="20" t="str">
        <f t="shared" si="52"/>
        <v/>
      </c>
      <c r="AE241" s="20"/>
      <c r="AF241" s="20" t="str">
        <f t="shared" si="54"/>
        <v/>
      </c>
      <c r="AG241" s="20"/>
      <c r="AH241" s="20"/>
      <c r="AI241" s="20"/>
      <c r="AJ241" s="21"/>
      <c r="AK241" s="21"/>
      <c r="AL241" s="21"/>
      <c r="AM241" s="22"/>
      <c r="AN241" s="124"/>
    </row>
    <row r="242" spans="1:40">
      <c r="A242" s="94"/>
      <c r="B242" s="99" t="s">
        <v>862</v>
      </c>
      <c r="C242" s="99" t="s">
        <v>863</v>
      </c>
      <c r="D242" s="98"/>
      <c r="E242" s="121" t="str">
        <f t="shared" si="56"/>
        <v>a561204</v>
      </c>
      <c r="F242" s="121">
        <f t="shared" si="45"/>
        <v>1</v>
      </c>
      <c r="G242" s="121">
        <f t="shared" si="46"/>
        <v>1</v>
      </c>
      <c r="H242" s="121">
        <v>0</v>
      </c>
      <c r="I242" s="121">
        <f t="shared" si="47"/>
        <v>0</v>
      </c>
      <c r="J242" s="20">
        <v>0</v>
      </c>
      <c r="K242" s="20">
        <f t="shared" si="48"/>
        <v>0</v>
      </c>
      <c r="L242" s="20">
        <f t="shared" si="49"/>
        <v>1</v>
      </c>
      <c r="M242" s="20">
        <f t="shared" si="49"/>
        <v>0</v>
      </c>
      <c r="N242" s="20">
        <f t="shared" si="50"/>
        <v>0</v>
      </c>
      <c r="O242" s="121">
        <v>0</v>
      </c>
      <c r="P242" s="121">
        <f t="shared" si="53"/>
        <v>0</v>
      </c>
      <c r="Q242" s="121"/>
      <c r="R242" s="121">
        <v>0</v>
      </c>
      <c r="S242" s="121">
        <v>-1</v>
      </c>
      <c r="T242" s="20">
        <v>4</v>
      </c>
      <c r="U242" s="20" t="s">
        <v>154</v>
      </c>
      <c r="V242" s="20"/>
      <c r="W242" s="20" t="str">
        <f t="shared" si="57"/>
        <v/>
      </c>
      <c r="X242" s="20" t="str">
        <f t="shared" si="51"/>
        <v/>
      </c>
      <c r="Y242" s="20"/>
      <c r="Z242" s="20" t="str">
        <f t="shared" si="58"/>
        <v/>
      </c>
      <c r="AA242" s="20" t="str">
        <f t="shared" si="58"/>
        <v/>
      </c>
      <c r="AB242" s="20"/>
      <c r="AC242" s="20" t="str">
        <f t="shared" si="52"/>
        <v/>
      </c>
      <c r="AD242" s="20" t="str">
        <f t="shared" si="52"/>
        <v/>
      </c>
      <c r="AE242" s="20"/>
      <c r="AF242" s="20" t="str">
        <f t="shared" si="54"/>
        <v/>
      </c>
      <c r="AG242" s="20"/>
      <c r="AH242" s="20"/>
      <c r="AI242" s="20"/>
      <c r="AJ242" s="21"/>
      <c r="AK242" s="21"/>
      <c r="AL242" s="21"/>
      <c r="AM242" s="22"/>
      <c r="AN242" s="124"/>
    </row>
    <row r="243" spans="1:40">
      <c r="A243" s="94"/>
      <c r="B243" s="99" t="s">
        <v>864</v>
      </c>
      <c r="C243" s="99" t="s">
        <v>865</v>
      </c>
      <c r="D243" s="98"/>
      <c r="E243" s="121" t="str">
        <f t="shared" si="56"/>
        <v>a561205</v>
      </c>
      <c r="F243" s="121">
        <f t="shared" si="45"/>
        <v>1</v>
      </c>
      <c r="G243" s="121">
        <f t="shared" si="46"/>
        <v>1</v>
      </c>
      <c r="H243" s="121">
        <v>0</v>
      </c>
      <c r="I243" s="121">
        <f t="shared" si="47"/>
        <v>0</v>
      </c>
      <c r="J243" s="20">
        <v>0</v>
      </c>
      <c r="K243" s="20">
        <f t="shared" si="48"/>
        <v>0</v>
      </c>
      <c r="L243" s="20">
        <f t="shared" si="49"/>
        <v>1</v>
      </c>
      <c r="M243" s="20">
        <f t="shared" si="49"/>
        <v>0</v>
      </c>
      <c r="N243" s="20">
        <f t="shared" si="50"/>
        <v>0</v>
      </c>
      <c r="O243" s="121">
        <v>0</v>
      </c>
      <c r="P243" s="121">
        <f t="shared" si="53"/>
        <v>0</v>
      </c>
      <c r="Q243" s="121"/>
      <c r="R243" s="121">
        <v>0</v>
      </c>
      <c r="S243" s="121">
        <v>-1</v>
      </c>
      <c r="T243" s="20">
        <v>4</v>
      </c>
      <c r="U243" s="20" t="s">
        <v>154</v>
      </c>
      <c r="V243" s="20"/>
      <c r="W243" s="20" t="str">
        <f t="shared" si="57"/>
        <v/>
      </c>
      <c r="X243" s="20" t="str">
        <f t="shared" si="51"/>
        <v/>
      </c>
      <c r="Y243" s="20"/>
      <c r="Z243" s="20" t="str">
        <f t="shared" si="58"/>
        <v/>
      </c>
      <c r="AA243" s="20" t="str">
        <f t="shared" si="58"/>
        <v/>
      </c>
      <c r="AB243" s="20"/>
      <c r="AC243" s="20" t="str">
        <f t="shared" si="52"/>
        <v/>
      </c>
      <c r="AD243" s="20" t="str">
        <f t="shared" si="52"/>
        <v/>
      </c>
      <c r="AE243" s="20"/>
      <c r="AF243" s="20" t="str">
        <f t="shared" si="54"/>
        <v/>
      </c>
      <c r="AG243" s="20"/>
      <c r="AH243" s="20"/>
      <c r="AI243" s="20"/>
      <c r="AJ243" s="21"/>
      <c r="AK243" s="21"/>
      <c r="AL243" s="21"/>
      <c r="AM243" s="22"/>
      <c r="AN243" s="124"/>
    </row>
    <row r="244" spans="1:40">
      <c r="A244" s="94"/>
      <c r="B244" s="99" t="s">
        <v>866</v>
      </c>
      <c r="C244" s="99" t="s">
        <v>867</v>
      </c>
      <c r="D244" s="98"/>
      <c r="E244" s="121" t="str">
        <f t="shared" si="56"/>
        <v>a561206</v>
      </c>
      <c r="F244" s="121">
        <f t="shared" si="45"/>
        <v>1</v>
      </c>
      <c r="G244" s="121">
        <f t="shared" si="46"/>
        <v>1</v>
      </c>
      <c r="H244" s="121">
        <v>0</v>
      </c>
      <c r="I244" s="121">
        <f t="shared" si="47"/>
        <v>0</v>
      </c>
      <c r="J244" s="20">
        <v>0</v>
      </c>
      <c r="K244" s="20">
        <f t="shared" si="48"/>
        <v>0</v>
      </c>
      <c r="L244" s="20">
        <f t="shared" si="49"/>
        <v>1</v>
      </c>
      <c r="M244" s="20">
        <f t="shared" si="49"/>
        <v>0</v>
      </c>
      <c r="N244" s="20">
        <f t="shared" si="50"/>
        <v>0</v>
      </c>
      <c r="O244" s="121">
        <v>0</v>
      </c>
      <c r="P244" s="121">
        <f t="shared" si="53"/>
        <v>0</v>
      </c>
      <c r="Q244" s="121"/>
      <c r="R244" s="121">
        <v>0</v>
      </c>
      <c r="S244" s="121">
        <v>-1</v>
      </c>
      <c r="T244" s="20">
        <v>4</v>
      </c>
      <c r="U244" s="20" t="s">
        <v>154</v>
      </c>
      <c r="V244" s="20"/>
      <c r="W244" s="20" t="str">
        <f t="shared" si="57"/>
        <v/>
      </c>
      <c r="X244" s="20" t="str">
        <f t="shared" si="51"/>
        <v/>
      </c>
      <c r="Y244" s="20"/>
      <c r="Z244" s="20" t="str">
        <f t="shared" si="58"/>
        <v/>
      </c>
      <c r="AA244" s="20" t="str">
        <f t="shared" si="58"/>
        <v/>
      </c>
      <c r="AB244" s="20"/>
      <c r="AC244" s="20" t="str">
        <f t="shared" si="52"/>
        <v/>
      </c>
      <c r="AD244" s="20" t="str">
        <f t="shared" si="52"/>
        <v/>
      </c>
      <c r="AE244" s="20"/>
      <c r="AF244" s="20" t="str">
        <f t="shared" si="54"/>
        <v/>
      </c>
      <c r="AG244" s="20"/>
      <c r="AH244" s="20"/>
      <c r="AI244" s="20"/>
      <c r="AJ244" s="21"/>
      <c r="AK244" s="21"/>
      <c r="AL244" s="21"/>
      <c r="AM244" s="22"/>
      <c r="AN244" s="124"/>
    </row>
    <row r="245" spans="1:40">
      <c r="A245" s="94"/>
      <c r="B245" s="98" t="s">
        <v>868</v>
      </c>
      <c r="C245" s="98" t="s">
        <v>869</v>
      </c>
      <c r="D245" s="98"/>
      <c r="E245" s="121" t="str">
        <f t="shared" si="56"/>
        <v>a5613</v>
      </c>
      <c r="F245" s="121">
        <f t="shared" si="45"/>
        <v>1</v>
      </c>
      <c r="G245" s="121">
        <f t="shared" si="46"/>
        <v>1</v>
      </c>
      <c r="H245" s="121">
        <v>0</v>
      </c>
      <c r="I245" s="121">
        <f t="shared" si="47"/>
        <v>0</v>
      </c>
      <c r="J245" s="20">
        <v>0</v>
      </c>
      <c r="K245" s="20">
        <f t="shared" si="48"/>
        <v>0</v>
      </c>
      <c r="L245" s="20">
        <f t="shared" si="49"/>
        <v>1</v>
      </c>
      <c r="M245" s="20">
        <f t="shared" si="49"/>
        <v>0</v>
      </c>
      <c r="N245" s="20">
        <f t="shared" si="50"/>
        <v>0</v>
      </c>
      <c r="O245" s="122">
        <v>0</v>
      </c>
      <c r="P245" s="122">
        <v>1</v>
      </c>
      <c r="Q245" s="122">
        <v>1</v>
      </c>
      <c r="R245" s="121">
        <v>0</v>
      </c>
      <c r="S245" s="121">
        <v>0</v>
      </c>
      <c r="T245" s="20">
        <v>3</v>
      </c>
      <c r="U245" s="20" t="s">
        <v>154</v>
      </c>
      <c r="V245" s="20"/>
      <c r="W245" s="20" t="str">
        <f t="shared" si="57"/>
        <v/>
      </c>
      <c r="X245" s="20" t="str">
        <f t="shared" si="51"/>
        <v/>
      </c>
      <c r="Y245" s="20"/>
      <c r="Z245" s="20" t="str">
        <f t="shared" si="58"/>
        <v/>
      </c>
      <c r="AA245" s="20" t="str">
        <f t="shared" si="58"/>
        <v/>
      </c>
      <c r="AB245" s="20"/>
      <c r="AC245" s="20" t="str">
        <f t="shared" si="52"/>
        <v/>
      </c>
      <c r="AD245" s="20" t="str">
        <f t="shared" si="52"/>
        <v/>
      </c>
      <c r="AE245" s="20"/>
      <c r="AF245" s="20" t="str">
        <f t="shared" si="54"/>
        <v/>
      </c>
      <c r="AG245" s="20"/>
      <c r="AH245" s="20"/>
      <c r="AI245" s="20"/>
      <c r="AJ245" s="21"/>
      <c r="AK245" s="21" t="s">
        <v>794</v>
      </c>
      <c r="AL245" s="21"/>
      <c r="AM245" s="22"/>
      <c r="AN245" s="124" t="s">
        <v>855</v>
      </c>
    </row>
    <row r="246" spans="1:40">
      <c r="A246" s="94"/>
      <c r="B246" s="99" t="s">
        <v>870</v>
      </c>
      <c r="C246" s="99" t="s">
        <v>871</v>
      </c>
      <c r="D246" s="98"/>
      <c r="E246" s="121" t="str">
        <f t="shared" si="56"/>
        <v>a561301</v>
      </c>
      <c r="F246" s="121">
        <f t="shared" si="45"/>
        <v>1</v>
      </c>
      <c r="G246" s="121">
        <f t="shared" si="46"/>
        <v>1</v>
      </c>
      <c r="H246" s="121">
        <v>0</v>
      </c>
      <c r="I246" s="121">
        <f t="shared" si="47"/>
        <v>0</v>
      </c>
      <c r="J246" s="20">
        <v>0</v>
      </c>
      <c r="K246" s="20">
        <f t="shared" si="48"/>
        <v>0</v>
      </c>
      <c r="L246" s="20">
        <f t="shared" si="49"/>
        <v>1</v>
      </c>
      <c r="M246" s="20">
        <f t="shared" si="49"/>
        <v>0</v>
      </c>
      <c r="N246" s="20">
        <f t="shared" si="50"/>
        <v>0</v>
      </c>
      <c r="O246" s="121">
        <v>0</v>
      </c>
      <c r="P246" s="121">
        <f t="shared" si="53"/>
        <v>0</v>
      </c>
      <c r="Q246" s="121"/>
      <c r="R246" s="121">
        <v>0</v>
      </c>
      <c r="S246" s="121">
        <v>-1</v>
      </c>
      <c r="T246" s="20">
        <v>4</v>
      </c>
      <c r="U246" s="20" t="s">
        <v>154</v>
      </c>
      <c r="V246" s="20"/>
      <c r="W246" s="20" t="str">
        <f t="shared" si="57"/>
        <v/>
      </c>
      <c r="X246" s="20" t="str">
        <f t="shared" si="51"/>
        <v/>
      </c>
      <c r="Y246" s="20"/>
      <c r="Z246" s="20" t="str">
        <f t="shared" ref="Z246:AA265" si="59">IF(Y246&lt;&gt;"",Y246,"")</f>
        <v/>
      </c>
      <c r="AA246" s="20" t="str">
        <f t="shared" si="59"/>
        <v/>
      </c>
      <c r="AB246" s="20"/>
      <c r="AC246" s="20" t="str">
        <f t="shared" si="52"/>
        <v/>
      </c>
      <c r="AD246" s="20" t="str">
        <f t="shared" si="52"/>
        <v/>
      </c>
      <c r="AE246" s="20"/>
      <c r="AF246" s="20" t="str">
        <f t="shared" si="54"/>
        <v/>
      </c>
      <c r="AG246" s="20"/>
      <c r="AH246" s="20"/>
      <c r="AI246" s="20"/>
      <c r="AJ246" s="21"/>
      <c r="AK246" s="21"/>
      <c r="AL246" s="21"/>
      <c r="AM246" s="22"/>
      <c r="AN246" s="124"/>
    </row>
    <row r="247" spans="1:40">
      <c r="A247" s="94"/>
      <c r="B247" s="99" t="s">
        <v>872</v>
      </c>
      <c r="C247" s="99" t="s">
        <v>873</v>
      </c>
      <c r="D247" s="98"/>
      <c r="E247" s="121" t="str">
        <f t="shared" si="56"/>
        <v>a561302</v>
      </c>
      <c r="F247" s="121">
        <f t="shared" si="45"/>
        <v>1</v>
      </c>
      <c r="G247" s="121">
        <f t="shared" si="46"/>
        <v>1</v>
      </c>
      <c r="H247" s="121">
        <v>0</v>
      </c>
      <c r="I247" s="121">
        <f t="shared" si="47"/>
        <v>0</v>
      </c>
      <c r="J247" s="20">
        <v>0</v>
      </c>
      <c r="K247" s="20">
        <f t="shared" si="48"/>
        <v>0</v>
      </c>
      <c r="L247" s="20">
        <f t="shared" si="49"/>
        <v>1</v>
      </c>
      <c r="M247" s="20">
        <f t="shared" si="49"/>
        <v>0</v>
      </c>
      <c r="N247" s="20">
        <f t="shared" si="50"/>
        <v>0</v>
      </c>
      <c r="O247" s="121">
        <v>0</v>
      </c>
      <c r="P247" s="121">
        <f t="shared" si="53"/>
        <v>0</v>
      </c>
      <c r="Q247" s="121"/>
      <c r="R247" s="121">
        <v>0</v>
      </c>
      <c r="S247" s="121">
        <v>-1</v>
      </c>
      <c r="T247" s="20">
        <v>4</v>
      </c>
      <c r="U247" s="20" t="s">
        <v>154</v>
      </c>
      <c r="V247" s="20"/>
      <c r="W247" s="20" t="str">
        <f t="shared" si="57"/>
        <v/>
      </c>
      <c r="X247" s="20" t="str">
        <f t="shared" si="51"/>
        <v/>
      </c>
      <c r="Y247" s="20"/>
      <c r="Z247" s="20" t="str">
        <f t="shared" si="59"/>
        <v/>
      </c>
      <c r="AA247" s="20" t="str">
        <f t="shared" si="59"/>
        <v/>
      </c>
      <c r="AB247" s="20"/>
      <c r="AC247" s="20" t="str">
        <f t="shared" si="52"/>
        <v/>
      </c>
      <c r="AD247" s="20" t="str">
        <f t="shared" si="52"/>
        <v/>
      </c>
      <c r="AE247" s="20"/>
      <c r="AF247" s="20" t="str">
        <f t="shared" si="54"/>
        <v/>
      </c>
      <c r="AG247" s="20"/>
      <c r="AH247" s="20"/>
      <c r="AI247" s="20"/>
      <c r="AJ247" s="21"/>
      <c r="AK247" s="21"/>
      <c r="AL247" s="21"/>
      <c r="AM247" s="22"/>
      <c r="AN247" s="124"/>
    </row>
    <row r="248" spans="1:40">
      <c r="A248" s="94"/>
      <c r="B248" s="99" t="s">
        <v>874</v>
      </c>
      <c r="C248" s="99" t="s">
        <v>875</v>
      </c>
      <c r="D248" s="98"/>
      <c r="E248" s="121" t="str">
        <f t="shared" si="56"/>
        <v>a561303</v>
      </c>
      <c r="F248" s="121">
        <f t="shared" si="45"/>
        <v>1</v>
      </c>
      <c r="G248" s="121">
        <f t="shared" si="46"/>
        <v>1</v>
      </c>
      <c r="H248" s="121">
        <v>0</v>
      </c>
      <c r="I248" s="121">
        <f t="shared" si="47"/>
        <v>0</v>
      </c>
      <c r="J248" s="20">
        <v>0</v>
      </c>
      <c r="K248" s="20">
        <f t="shared" si="48"/>
        <v>0</v>
      </c>
      <c r="L248" s="20">
        <f t="shared" si="49"/>
        <v>1</v>
      </c>
      <c r="M248" s="20">
        <f t="shared" si="49"/>
        <v>0</v>
      </c>
      <c r="N248" s="20">
        <f t="shared" si="50"/>
        <v>0</v>
      </c>
      <c r="O248" s="121">
        <v>0</v>
      </c>
      <c r="P248" s="121">
        <f t="shared" si="53"/>
        <v>0</v>
      </c>
      <c r="Q248" s="121"/>
      <c r="R248" s="121">
        <v>0</v>
      </c>
      <c r="S248" s="121">
        <v>-1</v>
      </c>
      <c r="T248" s="20">
        <v>4</v>
      </c>
      <c r="U248" s="20" t="s">
        <v>154</v>
      </c>
      <c r="V248" s="20"/>
      <c r="W248" s="20" t="str">
        <f t="shared" si="57"/>
        <v/>
      </c>
      <c r="X248" s="20" t="str">
        <f t="shared" si="51"/>
        <v/>
      </c>
      <c r="Y248" s="20"/>
      <c r="Z248" s="20" t="str">
        <f t="shared" si="59"/>
        <v/>
      </c>
      <c r="AA248" s="20" t="str">
        <f t="shared" si="59"/>
        <v/>
      </c>
      <c r="AB248" s="20"/>
      <c r="AC248" s="20" t="str">
        <f t="shared" si="52"/>
        <v/>
      </c>
      <c r="AD248" s="20" t="str">
        <f t="shared" si="52"/>
        <v/>
      </c>
      <c r="AE248" s="20"/>
      <c r="AF248" s="20" t="str">
        <f t="shared" si="54"/>
        <v/>
      </c>
      <c r="AG248" s="20"/>
      <c r="AH248" s="20"/>
      <c r="AI248" s="20"/>
      <c r="AJ248" s="21"/>
      <c r="AK248" s="21"/>
      <c r="AL248" s="21"/>
      <c r="AM248" s="22"/>
      <c r="AN248" s="124"/>
    </row>
    <row r="249" spans="1:40">
      <c r="A249" s="94"/>
      <c r="B249" s="99" t="s">
        <v>876</v>
      </c>
      <c r="C249" s="99" t="s">
        <v>877</v>
      </c>
      <c r="D249" s="98"/>
      <c r="E249" s="121" t="str">
        <f t="shared" si="56"/>
        <v>a561304</v>
      </c>
      <c r="F249" s="121">
        <f t="shared" si="45"/>
        <v>1</v>
      </c>
      <c r="G249" s="121">
        <f t="shared" si="46"/>
        <v>1</v>
      </c>
      <c r="H249" s="121">
        <v>0</v>
      </c>
      <c r="I249" s="121">
        <f t="shared" si="47"/>
        <v>0</v>
      </c>
      <c r="J249" s="20">
        <v>0</v>
      </c>
      <c r="K249" s="20">
        <f t="shared" si="48"/>
        <v>0</v>
      </c>
      <c r="L249" s="20">
        <f t="shared" si="49"/>
        <v>1</v>
      </c>
      <c r="M249" s="20">
        <f t="shared" si="49"/>
        <v>0</v>
      </c>
      <c r="N249" s="20">
        <f t="shared" si="50"/>
        <v>0</v>
      </c>
      <c r="O249" s="121">
        <v>0</v>
      </c>
      <c r="P249" s="121">
        <f t="shared" si="53"/>
        <v>0</v>
      </c>
      <c r="Q249" s="121"/>
      <c r="R249" s="121">
        <v>0</v>
      </c>
      <c r="S249" s="121">
        <v>-1</v>
      </c>
      <c r="T249" s="20">
        <v>4</v>
      </c>
      <c r="U249" s="20" t="s">
        <v>154</v>
      </c>
      <c r="V249" s="20"/>
      <c r="W249" s="20" t="str">
        <f t="shared" si="57"/>
        <v/>
      </c>
      <c r="X249" s="20" t="str">
        <f t="shared" si="51"/>
        <v/>
      </c>
      <c r="Y249" s="20"/>
      <c r="Z249" s="20" t="str">
        <f t="shared" si="59"/>
        <v/>
      </c>
      <c r="AA249" s="20" t="str">
        <f t="shared" si="59"/>
        <v/>
      </c>
      <c r="AB249" s="20"/>
      <c r="AC249" s="20" t="str">
        <f t="shared" si="52"/>
        <v/>
      </c>
      <c r="AD249" s="20" t="str">
        <f t="shared" si="52"/>
        <v/>
      </c>
      <c r="AE249" s="20"/>
      <c r="AF249" s="20" t="str">
        <f t="shared" si="54"/>
        <v/>
      </c>
      <c r="AG249" s="20"/>
      <c r="AH249" s="20"/>
      <c r="AI249" s="20"/>
      <c r="AJ249" s="21"/>
      <c r="AK249" s="21"/>
      <c r="AL249" s="21"/>
      <c r="AM249" s="22"/>
      <c r="AN249" s="124"/>
    </row>
    <row r="250" spans="1:40">
      <c r="A250" s="94"/>
      <c r="B250" s="99" t="s">
        <v>878</v>
      </c>
      <c r="C250" s="99" t="s">
        <v>879</v>
      </c>
      <c r="D250" s="98"/>
      <c r="E250" s="121" t="str">
        <f t="shared" si="56"/>
        <v>a561305</v>
      </c>
      <c r="F250" s="121">
        <f t="shared" si="45"/>
        <v>1</v>
      </c>
      <c r="G250" s="121">
        <f t="shared" si="46"/>
        <v>1</v>
      </c>
      <c r="H250" s="121">
        <v>0</v>
      </c>
      <c r="I250" s="121">
        <f t="shared" si="47"/>
        <v>0</v>
      </c>
      <c r="J250" s="20">
        <v>0</v>
      </c>
      <c r="K250" s="20">
        <f t="shared" si="48"/>
        <v>0</v>
      </c>
      <c r="L250" s="20">
        <f t="shared" si="49"/>
        <v>1</v>
      </c>
      <c r="M250" s="20">
        <f t="shared" si="49"/>
        <v>0</v>
      </c>
      <c r="N250" s="20">
        <f t="shared" si="50"/>
        <v>0</v>
      </c>
      <c r="O250" s="121">
        <v>0</v>
      </c>
      <c r="P250" s="121">
        <f t="shared" si="53"/>
        <v>0</v>
      </c>
      <c r="Q250" s="121"/>
      <c r="R250" s="121">
        <v>0</v>
      </c>
      <c r="S250" s="121">
        <v>-1</v>
      </c>
      <c r="T250" s="20">
        <v>4</v>
      </c>
      <c r="U250" s="20" t="s">
        <v>154</v>
      </c>
      <c r="V250" s="20"/>
      <c r="W250" s="20" t="str">
        <f t="shared" si="57"/>
        <v/>
      </c>
      <c r="X250" s="20" t="str">
        <f t="shared" si="51"/>
        <v/>
      </c>
      <c r="Y250" s="20"/>
      <c r="Z250" s="20" t="str">
        <f t="shared" si="59"/>
        <v/>
      </c>
      <c r="AA250" s="20" t="str">
        <f t="shared" si="59"/>
        <v/>
      </c>
      <c r="AB250" s="20"/>
      <c r="AC250" s="20" t="str">
        <f t="shared" si="52"/>
        <v/>
      </c>
      <c r="AD250" s="20" t="str">
        <f t="shared" si="52"/>
        <v/>
      </c>
      <c r="AE250" s="20"/>
      <c r="AF250" s="20" t="str">
        <f t="shared" si="54"/>
        <v/>
      </c>
      <c r="AG250" s="20"/>
      <c r="AH250" s="20"/>
      <c r="AI250" s="20"/>
      <c r="AJ250" s="21"/>
      <c r="AK250" s="21"/>
      <c r="AL250" s="21"/>
      <c r="AM250" s="22"/>
      <c r="AN250" s="124"/>
    </row>
    <row r="251" spans="1:40">
      <c r="A251" s="94"/>
      <c r="B251" s="99" t="s">
        <v>880</v>
      </c>
      <c r="C251" s="99" t="s">
        <v>881</v>
      </c>
      <c r="D251" s="98"/>
      <c r="E251" s="121" t="str">
        <f t="shared" si="56"/>
        <v>a561306</v>
      </c>
      <c r="F251" s="121">
        <f t="shared" si="45"/>
        <v>1</v>
      </c>
      <c r="G251" s="121">
        <f t="shared" si="46"/>
        <v>1</v>
      </c>
      <c r="H251" s="121">
        <v>0</v>
      </c>
      <c r="I251" s="121">
        <f t="shared" si="47"/>
        <v>0</v>
      </c>
      <c r="J251" s="20">
        <v>0</v>
      </c>
      <c r="K251" s="20">
        <f t="shared" si="48"/>
        <v>0</v>
      </c>
      <c r="L251" s="20">
        <f t="shared" si="49"/>
        <v>1</v>
      </c>
      <c r="M251" s="20">
        <f t="shared" si="49"/>
        <v>0</v>
      </c>
      <c r="N251" s="20">
        <f t="shared" si="50"/>
        <v>0</v>
      </c>
      <c r="O251" s="121">
        <v>0</v>
      </c>
      <c r="P251" s="121">
        <f t="shared" si="53"/>
        <v>0</v>
      </c>
      <c r="Q251" s="121"/>
      <c r="R251" s="121">
        <v>0</v>
      </c>
      <c r="S251" s="121">
        <v>-1</v>
      </c>
      <c r="T251" s="20">
        <v>4</v>
      </c>
      <c r="U251" s="20" t="s">
        <v>154</v>
      </c>
      <c r="V251" s="20"/>
      <c r="W251" s="20" t="str">
        <f t="shared" si="57"/>
        <v/>
      </c>
      <c r="X251" s="20" t="str">
        <f t="shared" si="51"/>
        <v/>
      </c>
      <c r="Y251" s="20"/>
      <c r="Z251" s="20" t="str">
        <f t="shared" si="59"/>
        <v/>
      </c>
      <c r="AA251" s="20" t="str">
        <f t="shared" si="59"/>
        <v/>
      </c>
      <c r="AB251" s="20"/>
      <c r="AC251" s="20" t="str">
        <f t="shared" si="52"/>
        <v/>
      </c>
      <c r="AD251" s="20" t="str">
        <f t="shared" si="52"/>
        <v/>
      </c>
      <c r="AE251" s="20"/>
      <c r="AF251" s="20" t="str">
        <f t="shared" si="54"/>
        <v/>
      </c>
      <c r="AG251" s="20"/>
      <c r="AH251" s="20"/>
      <c r="AI251" s="20"/>
      <c r="AJ251" s="21"/>
      <c r="AK251" s="21"/>
      <c r="AL251" s="21"/>
      <c r="AM251" s="22"/>
      <c r="AN251" s="124"/>
    </row>
    <row r="252" spans="1:40">
      <c r="A252" s="94"/>
      <c r="B252" s="99" t="s">
        <v>882</v>
      </c>
      <c r="C252" s="99" t="s">
        <v>883</v>
      </c>
      <c r="D252" s="98"/>
      <c r="E252" s="121" t="str">
        <f t="shared" si="56"/>
        <v>a561307</v>
      </c>
      <c r="F252" s="121">
        <f t="shared" si="45"/>
        <v>1</v>
      </c>
      <c r="G252" s="121">
        <f t="shared" si="46"/>
        <v>1</v>
      </c>
      <c r="H252" s="121">
        <v>0</v>
      </c>
      <c r="I252" s="121">
        <f t="shared" si="47"/>
        <v>0</v>
      </c>
      <c r="J252" s="20">
        <v>0</v>
      </c>
      <c r="K252" s="20">
        <f t="shared" si="48"/>
        <v>0</v>
      </c>
      <c r="L252" s="20">
        <f t="shared" si="49"/>
        <v>1</v>
      </c>
      <c r="M252" s="20">
        <f t="shared" si="49"/>
        <v>0</v>
      </c>
      <c r="N252" s="20">
        <f t="shared" si="50"/>
        <v>0</v>
      </c>
      <c r="O252" s="121">
        <v>0</v>
      </c>
      <c r="P252" s="121">
        <f t="shared" si="53"/>
        <v>0</v>
      </c>
      <c r="Q252" s="121"/>
      <c r="R252" s="121">
        <v>0</v>
      </c>
      <c r="S252" s="121">
        <v>-1</v>
      </c>
      <c r="T252" s="20">
        <v>4</v>
      </c>
      <c r="U252" s="20" t="s">
        <v>154</v>
      </c>
      <c r="V252" s="20"/>
      <c r="W252" s="20" t="str">
        <f t="shared" si="57"/>
        <v/>
      </c>
      <c r="X252" s="20" t="str">
        <f t="shared" si="51"/>
        <v/>
      </c>
      <c r="Y252" s="20"/>
      <c r="Z252" s="20" t="str">
        <f t="shared" si="59"/>
        <v/>
      </c>
      <c r="AA252" s="20" t="str">
        <f t="shared" si="59"/>
        <v/>
      </c>
      <c r="AB252" s="20"/>
      <c r="AC252" s="20" t="str">
        <f t="shared" si="52"/>
        <v/>
      </c>
      <c r="AD252" s="20" t="str">
        <f t="shared" si="52"/>
        <v/>
      </c>
      <c r="AE252" s="20"/>
      <c r="AF252" s="20" t="str">
        <f t="shared" si="54"/>
        <v/>
      </c>
      <c r="AG252" s="20"/>
      <c r="AH252" s="20"/>
      <c r="AI252" s="20"/>
      <c r="AJ252" s="21"/>
      <c r="AK252" s="21"/>
      <c r="AL252" s="21"/>
      <c r="AM252" s="22"/>
      <c r="AN252" s="124"/>
    </row>
    <row r="253" spans="1:40">
      <c r="A253" s="94"/>
      <c r="B253" s="98" t="s">
        <v>884</v>
      </c>
      <c r="C253" s="98" t="s">
        <v>885</v>
      </c>
      <c r="D253" s="98"/>
      <c r="E253" s="121" t="str">
        <f t="shared" si="56"/>
        <v>a5614</v>
      </c>
      <c r="F253" s="121">
        <f t="shared" si="45"/>
        <v>1</v>
      </c>
      <c r="G253" s="121">
        <f t="shared" si="46"/>
        <v>1</v>
      </c>
      <c r="H253" s="121">
        <v>0</v>
      </c>
      <c r="I253" s="121">
        <f t="shared" si="47"/>
        <v>0</v>
      </c>
      <c r="J253" s="20">
        <v>0</v>
      </c>
      <c r="K253" s="20">
        <f t="shared" si="48"/>
        <v>0</v>
      </c>
      <c r="L253" s="20">
        <f t="shared" si="49"/>
        <v>1</v>
      </c>
      <c r="M253" s="20">
        <f t="shared" si="49"/>
        <v>0</v>
      </c>
      <c r="N253" s="20">
        <f t="shared" si="50"/>
        <v>0</v>
      </c>
      <c r="O253" s="122">
        <v>0</v>
      </c>
      <c r="P253" s="122">
        <v>1</v>
      </c>
      <c r="Q253" s="122">
        <v>1</v>
      </c>
      <c r="R253" s="121">
        <v>0</v>
      </c>
      <c r="S253" s="121">
        <v>0</v>
      </c>
      <c r="T253" s="20">
        <v>4</v>
      </c>
      <c r="U253" s="20" t="s">
        <v>154</v>
      </c>
      <c r="V253" s="20"/>
      <c r="W253" s="20" t="str">
        <f t="shared" si="57"/>
        <v/>
      </c>
      <c r="X253" s="20" t="str">
        <f t="shared" si="51"/>
        <v/>
      </c>
      <c r="Y253" s="20"/>
      <c r="Z253" s="20" t="str">
        <f t="shared" si="59"/>
        <v/>
      </c>
      <c r="AA253" s="20" t="str">
        <f t="shared" si="59"/>
        <v/>
      </c>
      <c r="AB253" s="20"/>
      <c r="AC253" s="20" t="str">
        <f t="shared" si="52"/>
        <v/>
      </c>
      <c r="AD253" s="20" t="str">
        <f t="shared" si="52"/>
        <v/>
      </c>
      <c r="AE253" s="20"/>
      <c r="AF253" s="20" t="str">
        <f t="shared" si="54"/>
        <v/>
      </c>
      <c r="AG253" s="20"/>
      <c r="AH253" s="20"/>
      <c r="AI253" s="20"/>
      <c r="AJ253" s="21"/>
      <c r="AK253" s="21" t="s">
        <v>794</v>
      </c>
      <c r="AL253" s="21"/>
      <c r="AM253" s="22"/>
      <c r="AN253" s="124" t="s">
        <v>855</v>
      </c>
    </row>
    <row r="254" spans="1:40">
      <c r="A254" s="94"/>
      <c r="B254" s="99" t="s">
        <v>886</v>
      </c>
      <c r="C254" s="99" t="s">
        <v>887</v>
      </c>
      <c r="D254" s="98"/>
      <c r="E254" s="121" t="str">
        <f t="shared" si="56"/>
        <v>a561401</v>
      </c>
      <c r="F254" s="121">
        <f t="shared" si="45"/>
        <v>1</v>
      </c>
      <c r="G254" s="121">
        <f t="shared" si="46"/>
        <v>1</v>
      </c>
      <c r="H254" s="121">
        <v>0</v>
      </c>
      <c r="I254" s="121">
        <f t="shared" si="47"/>
        <v>0</v>
      </c>
      <c r="J254" s="20">
        <v>0</v>
      </c>
      <c r="K254" s="20">
        <f t="shared" si="48"/>
        <v>0</v>
      </c>
      <c r="L254" s="20">
        <f t="shared" si="49"/>
        <v>1</v>
      </c>
      <c r="M254" s="20">
        <f t="shared" si="49"/>
        <v>0</v>
      </c>
      <c r="N254" s="20">
        <f t="shared" si="50"/>
        <v>0</v>
      </c>
      <c r="O254" s="121">
        <v>0</v>
      </c>
      <c r="P254" s="121">
        <f t="shared" si="53"/>
        <v>0</v>
      </c>
      <c r="Q254" s="121"/>
      <c r="R254" s="121">
        <v>0</v>
      </c>
      <c r="S254" s="121">
        <v>-1</v>
      </c>
      <c r="T254" s="20">
        <v>4</v>
      </c>
      <c r="U254" s="20" t="s">
        <v>154</v>
      </c>
      <c r="V254" s="20"/>
      <c r="W254" s="20" t="str">
        <f t="shared" si="57"/>
        <v/>
      </c>
      <c r="X254" s="20" t="str">
        <f t="shared" si="51"/>
        <v/>
      </c>
      <c r="Y254" s="20"/>
      <c r="Z254" s="20" t="str">
        <f t="shared" si="59"/>
        <v/>
      </c>
      <c r="AA254" s="20" t="str">
        <f t="shared" si="59"/>
        <v/>
      </c>
      <c r="AB254" s="20"/>
      <c r="AC254" s="20" t="str">
        <f t="shared" si="52"/>
        <v/>
      </c>
      <c r="AD254" s="20" t="str">
        <f t="shared" si="52"/>
        <v/>
      </c>
      <c r="AE254" s="20"/>
      <c r="AF254" s="20" t="str">
        <f t="shared" si="54"/>
        <v/>
      </c>
      <c r="AG254" s="20"/>
      <c r="AH254" s="20"/>
      <c r="AI254" s="20"/>
      <c r="AJ254" s="21"/>
      <c r="AK254" s="21"/>
      <c r="AL254" s="21"/>
      <c r="AM254" s="22"/>
      <c r="AN254" s="124"/>
    </row>
    <row r="255" spans="1:40">
      <c r="A255" s="94"/>
      <c r="B255" s="99" t="s">
        <v>888</v>
      </c>
      <c r="C255" s="99" t="s">
        <v>889</v>
      </c>
      <c r="D255" s="98"/>
      <c r="E255" s="121" t="str">
        <f t="shared" si="56"/>
        <v>a561402</v>
      </c>
      <c r="F255" s="121">
        <f t="shared" si="45"/>
        <v>1</v>
      </c>
      <c r="G255" s="121">
        <f t="shared" si="46"/>
        <v>1</v>
      </c>
      <c r="H255" s="121">
        <v>0</v>
      </c>
      <c r="I255" s="121">
        <f t="shared" si="47"/>
        <v>0</v>
      </c>
      <c r="J255" s="20">
        <v>0</v>
      </c>
      <c r="K255" s="20">
        <f t="shared" si="48"/>
        <v>0</v>
      </c>
      <c r="L255" s="20">
        <f t="shared" si="49"/>
        <v>1</v>
      </c>
      <c r="M255" s="20">
        <f t="shared" si="49"/>
        <v>0</v>
      </c>
      <c r="N255" s="20">
        <f t="shared" si="50"/>
        <v>0</v>
      </c>
      <c r="O255" s="121">
        <v>0</v>
      </c>
      <c r="P255" s="121">
        <f t="shared" si="53"/>
        <v>0</v>
      </c>
      <c r="Q255" s="121"/>
      <c r="R255" s="121">
        <v>0</v>
      </c>
      <c r="S255" s="121">
        <v>-1</v>
      </c>
      <c r="T255" s="20">
        <v>4</v>
      </c>
      <c r="U255" s="20" t="s">
        <v>154</v>
      </c>
      <c r="V255" s="20"/>
      <c r="W255" s="20" t="str">
        <f t="shared" si="57"/>
        <v/>
      </c>
      <c r="X255" s="20" t="str">
        <f t="shared" si="51"/>
        <v/>
      </c>
      <c r="Y255" s="20"/>
      <c r="Z255" s="20" t="str">
        <f t="shared" si="59"/>
        <v/>
      </c>
      <c r="AA255" s="20" t="str">
        <f t="shared" si="59"/>
        <v/>
      </c>
      <c r="AB255" s="20"/>
      <c r="AC255" s="20" t="str">
        <f t="shared" si="52"/>
        <v/>
      </c>
      <c r="AD255" s="20" t="str">
        <f t="shared" si="52"/>
        <v/>
      </c>
      <c r="AE255" s="20"/>
      <c r="AF255" s="20" t="str">
        <f t="shared" si="54"/>
        <v/>
      </c>
      <c r="AG255" s="20"/>
      <c r="AH255" s="20"/>
      <c r="AI255" s="20"/>
      <c r="AJ255" s="21"/>
      <c r="AK255" s="21"/>
      <c r="AL255" s="21"/>
      <c r="AM255" s="22"/>
      <c r="AN255" s="124"/>
    </row>
    <row r="256" spans="1:40">
      <c r="A256" s="94"/>
      <c r="B256" s="99" t="s">
        <v>890</v>
      </c>
      <c r="C256" s="99" t="s">
        <v>891</v>
      </c>
      <c r="D256" s="98"/>
      <c r="E256" s="121" t="str">
        <f t="shared" si="56"/>
        <v>a561403</v>
      </c>
      <c r="F256" s="121">
        <f t="shared" si="45"/>
        <v>1</v>
      </c>
      <c r="G256" s="121">
        <f t="shared" si="46"/>
        <v>1</v>
      </c>
      <c r="H256" s="121">
        <v>0</v>
      </c>
      <c r="I256" s="121">
        <f t="shared" si="47"/>
        <v>0</v>
      </c>
      <c r="J256" s="20">
        <v>0</v>
      </c>
      <c r="K256" s="20">
        <f t="shared" si="48"/>
        <v>0</v>
      </c>
      <c r="L256" s="20">
        <f t="shared" si="49"/>
        <v>1</v>
      </c>
      <c r="M256" s="20">
        <f t="shared" si="49"/>
        <v>0</v>
      </c>
      <c r="N256" s="20">
        <f t="shared" si="50"/>
        <v>0</v>
      </c>
      <c r="O256" s="121">
        <v>0</v>
      </c>
      <c r="P256" s="121">
        <f t="shared" si="53"/>
        <v>0</v>
      </c>
      <c r="Q256" s="121"/>
      <c r="R256" s="121">
        <v>0</v>
      </c>
      <c r="S256" s="121">
        <v>-1</v>
      </c>
      <c r="T256" s="20">
        <v>4</v>
      </c>
      <c r="U256" s="20" t="s">
        <v>154</v>
      </c>
      <c r="V256" s="20"/>
      <c r="W256" s="20" t="str">
        <f t="shared" si="57"/>
        <v/>
      </c>
      <c r="X256" s="20" t="str">
        <f t="shared" si="51"/>
        <v/>
      </c>
      <c r="Y256" s="20"/>
      <c r="Z256" s="20" t="str">
        <f t="shared" si="59"/>
        <v/>
      </c>
      <c r="AA256" s="20" t="str">
        <f t="shared" si="59"/>
        <v/>
      </c>
      <c r="AB256" s="20"/>
      <c r="AC256" s="20" t="str">
        <f t="shared" si="52"/>
        <v/>
      </c>
      <c r="AD256" s="20" t="str">
        <f t="shared" si="52"/>
        <v/>
      </c>
      <c r="AE256" s="20"/>
      <c r="AF256" s="20" t="str">
        <f t="shared" si="54"/>
        <v/>
      </c>
      <c r="AG256" s="20"/>
      <c r="AH256" s="20"/>
      <c r="AI256" s="20"/>
      <c r="AJ256" s="21"/>
      <c r="AK256" s="21"/>
      <c r="AL256" s="21"/>
      <c r="AM256" s="22"/>
      <c r="AN256" s="124"/>
    </row>
    <row r="257" spans="1:40">
      <c r="A257" s="94"/>
      <c r="B257" s="99" t="s">
        <v>892</v>
      </c>
      <c r="C257" s="99" t="s">
        <v>893</v>
      </c>
      <c r="D257" s="98"/>
      <c r="E257" s="121" t="str">
        <f t="shared" si="56"/>
        <v>a561404</v>
      </c>
      <c r="F257" s="121">
        <f t="shared" si="45"/>
        <v>1</v>
      </c>
      <c r="G257" s="121">
        <f t="shared" si="46"/>
        <v>1</v>
      </c>
      <c r="H257" s="121">
        <v>0</v>
      </c>
      <c r="I257" s="121">
        <f t="shared" si="47"/>
        <v>0</v>
      </c>
      <c r="J257" s="20">
        <v>0</v>
      </c>
      <c r="K257" s="20">
        <f t="shared" si="48"/>
        <v>0</v>
      </c>
      <c r="L257" s="20">
        <f t="shared" si="49"/>
        <v>1</v>
      </c>
      <c r="M257" s="20">
        <f t="shared" si="49"/>
        <v>0</v>
      </c>
      <c r="N257" s="20">
        <f t="shared" si="50"/>
        <v>0</v>
      </c>
      <c r="O257" s="121">
        <v>0</v>
      </c>
      <c r="P257" s="121">
        <f t="shared" si="53"/>
        <v>0</v>
      </c>
      <c r="Q257" s="121"/>
      <c r="R257" s="121">
        <v>0</v>
      </c>
      <c r="S257" s="121">
        <v>-1</v>
      </c>
      <c r="T257" s="20">
        <v>4</v>
      </c>
      <c r="U257" s="20" t="s">
        <v>154</v>
      </c>
      <c r="V257" s="20"/>
      <c r="W257" s="20" t="str">
        <f t="shared" si="57"/>
        <v/>
      </c>
      <c r="X257" s="20" t="str">
        <f t="shared" si="51"/>
        <v/>
      </c>
      <c r="Y257" s="20"/>
      <c r="Z257" s="20" t="str">
        <f t="shared" si="59"/>
        <v/>
      </c>
      <c r="AA257" s="20" t="str">
        <f t="shared" si="59"/>
        <v/>
      </c>
      <c r="AB257" s="20"/>
      <c r="AC257" s="20" t="str">
        <f t="shared" si="52"/>
        <v/>
      </c>
      <c r="AD257" s="20" t="str">
        <f t="shared" si="52"/>
        <v/>
      </c>
      <c r="AE257" s="20"/>
      <c r="AF257" s="20" t="str">
        <f t="shared" si="54"/>
        <v/>
      </c>
      <c r="AG257" s="20"/>
      <c r="AH257" s="20"/>
      <c r="AI257" s="20"/>
      <c r="AJ257" s="21"/>
      <c r="AK257" s="21"/>
      <c r="AL257" s="21"/>
      <c r="AM257" s="22"/>
      <c r="AN257" s="124"/>
    </row>
    <row r="258" spans="1:40">
      <c r="A258" s="94"/>
      <c r="B258" s="99" t="s">
        <v>894</v>
      </c>
      <c r="C258" s="99" t="s">
        <v>895</v>
      </c>
      <c r="D258" s="98"/>
      <c r="E258" s="121" t="str">
        <f t="shared" si="56"/>
        <v>a561405</v>
      </c>
      <c r="F258" s="121">
        <f t="shared" si="45"/>
        <v>1</v>
      </c>
      <c r="G258" s="121">
        <f t="shared" si="46"/>
        <v>1</v>
      </c>
      <c r="H258" s="121">
        <v>0</v>
      </c>
      <c r="I258" s="121">
        <f t="shared" si="47"/>
        <v>0</v>
      </c>
      <c r="J258" s="20">
        <v>0</v>
      </c>
      <c r="K258" s="20">
        <f t="shared" si="48"/>
        <v>0</v>
      </c>
      <c r="L258" s="20">
        <f t="shared" si="49"/>
        <v>1</v>
      </c>
      <c r="M258" s="20">
        <f t="shared" si="49"/>
        <v>0</v>
      </c>
      <c r="N258" s="20">
        <f t="shared" si="50"/>
        <v>0</v>
      </c>
      <c r="O258" s="121">
        <v>0</v>
      </c>
      <c r="P258" s="121">
        <f t="shared" si="53"/>
        <v>0</v>
      </c>
      <c r="Q258" s="121"/>
      <c r="R258" s="121">
        <v>0</v>
      </c>
      <c r="S258" s="121">
        <v>-1</v>
      </c>
      <c r="T258" s="20">
        <v>4</v>
      </c>
      <c r="U258" s="20" t="s">
        <v>154</v>
      </c>
      <c r="V258" s="20"/>
      <c r="W258" s="20" t="str">
        <f t="shared" si="57"/>
        <v/>
      </c>
      <c r="X258" s="20" t="str">
        <f t="shared" si="51"/>
        <v/>
      </c>
      <c r="Y258" s="20"/>
      <c r="Z258" s="20" t="str">
        <f t="shared" si="59"/>
        <v/>
      </c>
      <c r="AA258" s="20" t="str">
        <f t="shared" si="59"/>
        <v/>
      </c>
      <c r="AB258" s="20"/>
      <c r="AC258" s="20" t="str">
        <f t="shared" si="52"/>
        <v/>
      </c>
      <c r="AD258" s="20" t="str">
        <f t="shared" si="52"/>
        <v/>
      </c>
      <c r="AE258" s="20"/>
      <c r="AF258" s="20" t="str">
        <f t="shared" si="54"/>
        <v/>
      </c>
      <c r="AG258" s="20"/>
      <c r="AH258" s="20"/>
      <c r="AI258" s="20"/>
      <c r="AJ258" s="21"/>
      <c r="AK258" s="21"/>
      <c r="AL258" s="21"/>
      <c r="AM258" s="22"/>
      <c r="AN258" s="124"/>
    </row>
    <row r="259" spans="1:40">
      <c r="A259" s="94"/>
      <c r="B259" s="99" t="s">
        <v>896</v>
      </c>
      <c r="C259" s="99" t="s">
        <v>897</v>
      </c>
      <c r="D259" s="98"/>
      <c r="E259" s="121" t="str">
        <f t="shared" si="56"/>
        <v>a561406</v>
      </c>
      <c r="F259" s="121">
        <f t="shared" si="45"/>
        <v>1</v>
      </c>
      <c r="G259" s="121">
        <f t="shared" si="46"/>
        <v>1</v>
      </c>
      <c r="H259" s="121">
        <v>0</v>
      </c>
      <c r="I259" s="121">
        <f t="shared" si="47"/>
        <v>0</v>
      </c>
      <c r="J259" s="20">
        <v>0</v>
      </c>
      <c r="K259" s="20">
        <f t="shared" si="48"/>
        <v>0</v>
      </c>
      <c r="L259" s="20">
        <f t="shared" si="49"/>
        <v>1</v>
      </c>
      <c r="M259" s="20">
        <f t="shared" si="49"/>
        <v>0</v>
      </c>
      <c r="N259" s="20">
        <f t="shared" si="50"/>
        <v>0</v>
      </c>
      <c r="O259" s="122">
        <v>0</v>
      </c>
      <c r="P259" s="122">
        <v>1</v>
      </c>
      <c r="Q259" s="122"/>
      <c r="R259" s="121">
        <v>0</v>
      </c>
      <c r="S259" s="121">
        <v>-1</v>
      </c>
      <c r="T259" s="20">
        <v>4</v>
      </c>
      <c r="U259" s="20" t="s">
        <v>154</v>
      </c>
      <c r="V259" s="20"/>
      <c r="W259" s="20" t="str">
        <f t="shared" si="57"/>
        <v/>
      </c>
      <c r="X259" s="20" t="str">
        <f t="shared" si="51"/>
        <v/>
      </c>
      <c r="Y259" s="20"/>
      <c r="Z259" s="20" t="str">
        <f t="shared" si="59"/>
        <v/>
      </c>
      <c r="AA259" s="20" t="str">
        <f t="shared" si="59"/>
        <v/>
      </c>
      <c r="AB259" s="20"/>
      <c r="AC259" s="20" t="str">
        <f t="shared" si="52"/>
        <v/>
      </c>
      <c r="AD259" s="20" t="str">
        <f t="shared" si="52"/>
        <v/>
      </c>
      <c r="AE259" s="20"/>
      <c r="AF259" s="20" t="str">
        <f t="shared" si="54"/>
        <v/>
      </c>
      <c r="AG259" s="20"/>
      <c r="AH259" s="20"/>
      <c r="AI259" s="20"/>
      <c r="AJ259" s="21"/>
      <c r="AK259" s="21"/>
      <c r="AL259" s="21"/>
      <c r="AM259" s="22"/>
      <c r="AN259" s="124"/>
    </row>
    <row r="260" spans="1:40">
      <c r="A260" s="94"/>
      <c r="B260" s="98" t="s">
        <v>898</v>
      </c>
      <c r="C260" s="98" t="s">
        <v>899</v>
      </c>
      <c r="D260" s="98"/>
      <c r="E260" s="121" t="str">
        <f t="shared" si="56"/>
        <v>a5615</v>
      </c>
      <c r="F260" s="121">
        <f t="shared" si="45"/>
        <v>1</v>
      </c>
      <c r="G260" s="121">
        <f t="shared" si="46"/>
        <v>1</v>
      </c>
      <c r="H260" s="121">
        <v>0</v>
      </c>
      <c r="I260" s="121">
        <f t="shared" si="47"/>
        <v>0</v>
      </c>
      <c r="J260" s="20">
        <v>0</v>
      </c>
      <c r="K260" s="20">
        <f t="shared" si="48"/>
        <v>0</v>
      </c>
      <c r="L260" s="20">
        <f t="shared" si="49"/>
        <v>1</v>
      </c>
      <c r="M260" s="20">
        <f t="shared" si="49"/>
        <v>0</v>
      </c>
      <c r="N260" s="20">
        <f t="shared" si="50"/>
        <v>0</v>
      </c>
      <c r="O260" s="121">
        <v>0</v>
      </c>
      <c r="P260" s="121">
        <f t="shared" si="53"/>
        <v>0</v>
      </c>
      <c r="Q260" s="121"/>
      <c r="R260" s="121">
        <v>0</v>
      </c>
      <c r="S260" s="121">
        <v>-1</v>
      </c>
      <c r="T260" s="20">
        <v>4</v>
      </c>
      <c r="U260" s="20" t="s">
        <v>154</v>
      </c>
      <c r="V260" s="20"/>
      <c r="W260" s="20" t="str">
        <f t="shared" si="57"/>
        <v/>
      </c>
      <c r="X260" s="20" t="str">
        <f t="shared" si="51"/>
        <v/>
      </c>
      <c r="Y260" s="20"/>
      <c r="Z260" s="20" t="str">
        <f t="shared" si="59"/>
        <v/>
      </c>
      <c r="AA260" s="20" t="str">
        <f t="shared" si="59"/>
        <v/>
      </c>
      <c r="AB260" s="20"/>
      <c r="AC260" s="20" t="str">
        <f t="shared" si="52"/>
        <v/>
      </c>
      <c r="AD260" s="20" t="str">
        <f t="shared" si="52"/>
        <v/>
      </c>
      <c r="AE260" s="20"/>
      <c r="AF260" s="20" t="str">
        <f t="shared" si="54"/>
        <v/>
      </c>
      <c r="AG260" s="20"/>
      <c r="AH260" s="20"/>
      <c r="AI260" s="20"/>
      <c r="AJ260" s="21"/>
      <c r="AK260" s="21"/>
      <c r="AL260" s="21"/>
      <c r="AM260" s="124"/>
      <c r="AN260" s="124"/>
    </row>
    <row r="261" spans="1:40">
      <c r="A261" s="94"/>
      <c r="B261" s="99" t="s">
        <v>900</v>
      </c>
      <c r="C261" s="99" t="s">
        <v>901</v>
      </c>
      <c r="D261" s="98"/>
      <c r="E261" s="121" t="str">
        <f t="shared" si="56"/>
        <v>a561501</v>
      </c>
      <c r="F261" s="121">
        <f t="shared" si="45"/>
        <v>1</v>
      </c>
      <c r="G261" s="121">
        <f t="shared" si="46"/>
        <v>1</v>
      </c>
      <c r="H261" s="121">
        <v>0</v>
      </c>
      <c r="I261" s="121">
        <f t="shared" si="47"/>
        <v>0</v>
      </c>
      <c r="J261" s="20">
        <v>0</v>
      </c>
      <c r="K261" s="20">
        <f t="shared" si="48"/>
        <v>0</v>
      </c>
      <c r="L261" s="20">
        <f t="shared" si="49"/>
        <v>1</v>
      </c>
      <c r="M261" s="20">
        <f t="shared" si="49"/>
        <v>0</v>
      </c>
      <c r="N261" s="20">
        <f t="shared" si="50"/>
        <v>0</v>
      </c>
      <c r="O261" s="121">
        <v>0</v>
      </c>
      <c r="P261" s="121">
        <f t="shared" si="53"/>
        <v>0</v>
      </c>
      <c r="Q261" s="121"/>
      <c r="R261" s="121">
        <v>0</v>
      </c>
      <c r="S261" s="121">
        <v>0</v>
      </c>
      <c r="T261" s="20">
        <v>4</v>
      </c>
      <c r="U261" s="20" t="s">
        <v>154</v>
      </c>
      <c r="V261" s="20"/>
      <c r="W261" s="20" t="str">
        <f t="shared" si="57"/>
        <v/>
      </c>
      <c r="X261" s="20" t="str">
        <f t="shared" si="51"/>
        <v/>
      </c>
      <c r="Y261" s="20"/>
      <c r="Z261" s="20" t="str">
        <f t="shared" si="59"/>
        <v/>
      </c>
      <c r="AA261" s="20" t="str">
        <f t="shared" si="59"/>
        <v/>
      </c>
      <c r="AB261" s="20"/>
      <c r="AC261" s="20" t="str">
        <f t="shared" si="52"/>
        <v/>
      </c>
      <c r="AD261" s="20" t="str">
        <f t="shared" si="52"/>
        <v/>
      </c>
      <c r="AE261" s="20"/>
      <c r="AF261" s="20" t="str">
        <f t="shared" si="54"/>
        <v/>
      </c>
      <c r="AG261" s="20"/>
      <c r="AH261" s="20"/>
      <c r="AI261" s="20"/>
      <c r="AJ261" s="21"/>
      <c r="AK261" s="21" t="s">
        <v>794</v>
      </c>
      <c r="AL261" s="21"/>
      <c r="AM261" s="22" t="s">
        <v>902</v>
      </c>
      <c r="AN261" s="124"/>
    </row>
    <row r="262" spans="1:40">
      <c r="A262" s="94"/>
      <c r="B262" s="99" t="s">
        <v>903</v>
      </c>
      <c r="C262" s="99" t="s">
        <v>904</v>
      </c>
      <c r="D262" s="98"/>
      <c r="E262" s="121" t="str">
        <f t="shared" si="56"/>
        <v>a561502</v>
      </c>
      <c r="F262" s="121">
        <f t="shared" si="45"/>
        <v>1</v>
      </c>
      <c r="G262" s="121">
        <f t="shared" si="46"/>
        <v>1</v>
      </c>
      <c r="H262" s="121">
        <v>0</v>
      </c>
      <c r="I262" s="121">
        <f t="shared" si="47"/>
        <v>0</v>
      </c>
      <c r="J262" s="20">
        <v>0</v>
      </c>
      <c r="K262" s="20">
        <f t="shared" si="48"/>
        <v>0</v>
      </c>
      <c r="L262" s="20">
        <f t="shared" si="49"/>
        <v>1</v>
      </c>
      <c r="M262" s="20">
        <f t="shared" si="49"/>
        <v>0</v>
      </c>
      <c r="N262" s="20">
        <f t="shared" si="50"/>
        <v>0</v>
      </c>
      <c r="O262" s="121">
        <v>0</v>
      </c>
      <c r="P262" s="121">
        <f t="shared" si="53"/>
        <v>0</v>
      </c>
      <c r="Q262" s="121"/>
      <c r="R262" s="121">
        <v>0</v>
      </c>
      <c r="S262" s="121">
        <v>0</v>
      </c>
      <c r="T262" s="20">
        <v>4</v>
      </c>
      <c r="U262" s="20" t="s">
        <v>154</v>
      </c>
      <c r="V262" s="20"/>
      <c r="W262" s="20" t="str">
        <f t="shared" si="57"/>
        <v/>
      </c>
      <c r="X262" s="20" t="str">
        <f t="shared" si="51"/>
        <v/>
      </c>
      <c r="Y262" s="20"/>
      <c r="Z262" s="20" t="str">
        <f t="shared" si="59"/>
        <v/>
      </c>
      <c r="AA262" s="20" t="str">
        <f t="shared" si="59"/>
        <v/>
      </c>
      <c r="AB262" s="20"/>
      <c r="AC262" s="20" t="str">
        <f t="shared" si="52"/>
        <v/>
      </c>
      <c r="AD262" s="20" t="str">
        <f t="shared" si="52"/>
        <v/>
      </c>
      <c r="AE262" s="20"/>
      <c r="AF262" s="20" t="str">
        <f t="shared" si="54"/>
        <v/>
      </c>
      <c r="AG262" s="20"/>
      <c r="AH262" s="20"/>
      <c r="AI262" s="20"/>
      <c r="AJ262" s="21"/>
      <c r="AK262" s="21" t="s">
        <v>794</v>
      </c>
      <c r="AL262" s="21"/>
      <c r="AM262" s="22" t="s">
        <v>902</v>
      </c>
      <c r="AN262" s="124"/>
    </row>
    <row r="263" spans="1:40">
      <c r="A263" s="94"/>
      <c r="B263" s="98" t="s">
        <v>905</v>
      </c>
      <c r="C263" s="98" t="s">
        <v>906</v>
      </c>
      <c r="D263" s="98"/>
      <c r="E263" s="121" t="str">
        <f t="shared" si="56"/>
        <v>a5616</v>
      </c>
      <c r="F263" s="121">
        <f t="shared" ref="F263:F326" si="60">IF(E263&lt;&gt;"",1,"")</f>
        <v>1</v>
      </c>
      <c r="G263" s="121">
        <f t="shared" ref="G263:G326" si="61">IF(F263&lt;&gt;"",F263,"")</f>
        <v>1</v>
      </c>
      <c r="H263" s="121">
        <v>0</v>
      </c>
      <c r="I263" s="121">
        <f t="shared" ref="I263:I326" si="62">IF(H263&lt;&gt;"",H263,"")</f>
        <v>0</v>
      </c>
      <c r="J263" s="20">
        <v>0</v>
      </c>
      <c r="K263" s="20">
        <f t="shared" ref="K263:K326" si="63">IF(J263&lt;&gt;"",J263,"")</f>
        <v>0</v>
      </c>
      <c r="L263" s="20">
        <f t="shared" ref="L263:M326" si="64">IF(G263&lt;&gt;"",G263,"")</f>
        <v>1</v>
      </c>
      <c r="M263" s="20">
        <f t="shared" si="64"/>
        <v>0</v>
      </c>
      <c r="N263" s="20">
        <f t="shared" ref="N263:N326" si="65">IF(J263&lt;&gt;"",J263,"")</f>
        <v>0</v>
      </c>
      <c r="O263" s="122">
        <v>0</v>
      </c>
      <c r="P263" s="122">
        <v>1</v>
      </c>
      <c r="Q263" s="122"/>
      <c r="R263" s="121">
        <v>0</v>
      </c>
      <c r="S263" s="121">
        <v>-1</v>
      </c>
      <c r="T263" s="20">
        <v>4</v>
      </c>
      <c r="U263" s="20" t="s">
        <v>154</v>
      </c>
      <c r="V263" s="20"/>
      <c r="W263" s="20" t="str">
        <f t="shared" si="57"/>
        <v/>
      </c>
      <c r="X263" s="20" t="str">
        <f t="shared" ref="X263:X326" si="66">IF(W263&lt;&gt;"",1,"")</f>
        <v/>
      </c>
      <c r="Y263" s="20"/>
      <c r="Z263" s="20" t="str">
        <f t="shared" si="59"/>
        <v/>
      </c>
      <c r="AA263" s="20" t="str">
        <f t="shared" si="59"/>
        <v/>
      </c>
      <c r="AB263" s="20"/>
      <c r="AC263" s="20" t="str">
        <f t="shared" ref="AC263:AD326" si="67">IF(AB263&lt;&gt;"",AB263,"")</f>
        <v/>
      </c>
      <c r="AD263" s="20" t="str">
        <f t="shared" si="67"/>
        <v/>
      </c>
      <c r="AE263" s="20"/>
      <c r="AF263" s="20" t="str">
        <f t="shared" si="54"/>
        <v/>
      </c>
      <c r="AG263" s="20"/>
      <c r="AH263" s="20"/>
      <c r="AI263" s="20"/>
      <c r="AJ263" s="21"/>
      <c r="AK263" s="21"/>
      <c r="AL263" s="21"/>
      <c r="AM263" s="22"/>
      <c r="AN263" s="124"/>
    </row>
    <row r="264" spans="1:40">
      <c r="A264" s="94"/>
      <c r="B264" s="99" t="s">
        <v>907</v>
      </c>
      <c r="C264" s="99" t="s">
        <v>908</v>
      </c>
      <c r="D264" s="98"/>
      <c r="E264" s="121" t="str">
        <f t="shared" si="56"/>
        <v>a561600</v>
      </c>
      <c r="F264" s="121">
        <f t="shared" si="60"/>
        <v>1</v>
      </c>
      <c r="G264" s="121">
        <f t="shared" si="61"/>
        <v>1</v>
      </c>
      <c r="H264" s="121">
        <v>0</v>
      </c>
      <c r="I264" s="121">
        <f t="shared" si="62"/>
        <v>0</v>
      </c>
      <c r="J264" s="20">
        <v>0</v>
      </c>
      <c r="K264" s="20">
        <f t="shared" si="63"/>
        <v>0</v>
      </c>
      <c r="L264" s="20">
        <f t="shared" si="64"/>
        <v>1</v>
      </c>
      <c r="M264" s="20">
        <f t="shared" si="64"/>
        <v>0</v>
      </c>
      <c r="N264" s="20">
        <f t="shared" si="65"/>
        <v>0</v>
      </c>
      <c r="O264" s="121">
        <v>0</v>
      </c>
      <c r="P264" s="121">
        <f t="shared" ref="P264:P327" si="68">IF(O264&lt;&gt;"",O264,"")</f>
        <v>0</v>
      </c>
      <c r="Q264" s="121"/>
      <c r="R264" s="121">
        <v>0</v>
      </c>
      <c r="S264" s="121">
        <v>0</v>
      </c>
      <c r="T264" s="20">
        <v>4</v>
      </c>
      <c r="U264" s="20" t="s">
        <v>154</v>
      </c>
      <c r="V264" s="20"/>
      <c r="W264" s="20" t="str">
        <f t="shared" si="57"/>
        <v/>
      </c>
      <c r="X264" s="20" t="str">
        <f t="shared" si="66"/>
        <v/>
      </c>
      <c r="Y264" s="20"/>
      <c r="Z264" s="20" t="str">
        <f t="shared" si="59"/>
        <v/>
      </c>
      <c r="AA264" s="20" t="str">
        <f t="shared" si="59"/>
        <v/>
      </c>
      <c r="AB264" s="20"/>
      <c r="AC264" s="20" t="str">
        <f t="shared" si="67"/>
        <v/>
      </c>
      <c r="AD264" s="20" t="str">
        <f t="shared" si="67"/>
        <v/>
      </c>
      <c r="AE264" s="20"/>
      <c r="AF264" s="20" t="str">
        <f t="shared" si="54"/>
        <v/>
      </c>
      <c r="AG264" s="20"/>
      <c r="AH264" s="20"/>
      <c r="AI264" s="20"/>
      <c r="AJ264" s="21"/>
      <c r="AK264" s="21" t="s">
        <v>794</v>
      </c>
      <c r="AL264" s="21"/>
      <c r="AM264" s="22" t="s">
        <v>909</v>
      </c>
      <c r="AN264" s="124"/>
    </row>
    <row r="265" spans="1:40">
      <c r="A265" s="94"/>
      <c r="B265" s="97" t="s">
        <v>910</v>
      </c>
      <c r="C265" s="97" t="s">
        <v>911</v>
      </c>
      <c r="D265" s="98"/>
      <c r="E265" s="121" t="str">
        <f t="shared" si="56"/>
        <v>a562</v>
      </c>
      <c r="F265" s="121">
        <f t="shared" si="60"/>
        <v>1</v>
      </c>
      <c r="G265" s="121">
        <f t="shared" si="61"/>
        <v>1</v>
      </c>
      <c r="H265" s="121">
        <v>0</v>
      </c>
      <c r="I265" s="121">
        <f t="shared" si="62"/>
        <v>0</v>
      </c>
      <c r="J265" s="20">
        <v>0</v>
      </c>
      <c r="K265" s="20">
        <f t="shared" si="63"/>
        <v>0</v>
      </c>
      <c r="L265" s="20">
        <f t="shared" si="64"/>
        <v>1</v>
      </c>
      <c r="M265" s="20">
        <f t="shared" si="64"/>
        <v>0</v>
      </c>
      <c r="N265" s="20">
        <f t="shared" si="65"/>
        <v>0</v>
      </c>
      <c r="O265" s="122">
        <v>0</v>
      </c>
      <c r="P265" s="122">
        <v>1</v>
      </c>
      <c r="Q265" s="122">
        <v>1</v>
      </c>
      <c r="R265" s="121">
        <v>0</v>
      </c>
      <c r="S265" s="121">
        <v>-1</v>
      </c>
      <c r="T265" s="20">
        <v>3</v>
      </c>
      <c r="U265" s="20" t="s">
        <v>154</v>
      </c>
      <c r="V265" s="20"/>
      <c r="W265" s="20" t="str">
        <f t="shared" si="57"/>
        <v/>
      </c>
      <c r="X265" s="20" t="str">
        <f t="shared" si="66"/>
        <v/>
      </c>
      <c r="Y265" s="20"/>
      <c r="Z265" s="20" t="str">
        <f t="shared" si="59"/>
        <v/>
      </c>
      <c r="AA265" s="20" t="str">
        <f t="shared" si="59"/>
        <v/>
      </c>
      <c r="AB265" s="20"/>
      <c r="AC265" s="20" t="str">
        <f t="shared" si="67"/>
        <v/>
      </c>
      <c r="AD265" s="20" t="str">
        <f t="shared" si="67"/>
        <v/>
      </c>
      <c r="AE265" s="20"/>
      <c r="AF265" s="20" t="str">
        <f t="shared" ref="AF265:AF328" si="69">IF(AE265&lt;&gt;"",AE265,"")</f>
        <v/>
      </c>
      <c r="AG265" s="20"/>
      <c r="AH265" s="20"/>
      <c r="AI265" s="20"/>
      <c r="AJ265" s="21"/>
      <c r="AK265" s="21"/>
      <c r="AL265" s="21"/>
      <c r="AN265" s="124"/>
    </row>
    <row r="266" spans="1:40">
      <c r="A266" s="94"/>
      <c r="B266" s="98" t="s">
        <v>912</v>
      </c>
      <c r="C266" s="98" t="s">
        <v>913</v>
      </c>
      <c r="D266" s="98"/>
      <c r="E266" s="121" t="str">
        <f t="shared" si="56"/>
        <v>a5621</v>
      </c>
      <c r="F266" s="121">
        <f t="shared" si="60"/>
        <v>1</v>
      </c>
      <c r="G266" s="121">
        <f t="shared" si="61"/>
        <v>1</v>
      </c>
      <c r="H266" s="121">
        <v>0</v>
      </c>
      <c r="I266" s="121">
        <f t="shared" si="62"/>
        <v>0</v>
      </c>
      <c r="J266" s="20">
        <v>0</v>
      </c>
      <c r="K266" s="20">
        <f t="shared" si="63"/>
        <v>0</v>
      </c>
      <c r="L266" s="20">
        <f t="shared" si="64"/>
        <v>1</v>
      </c>
      <c r="M266" s="20">
        <f t="shared" si="64"/>
        <v>0</v>
      </c>
      <c r="N266" s="20">
        <f t="shared" si="65"/>
        <v>0</v>
      </c>
      <c r="O266" s="121">
        <v>0</v>
      </c>
      <c r="P266" s="121">
        <f t="shared" si="68"/>
        <v>0</v>
      </c>
      <c r="Q266" s="121"/>
      <c r="R266" s="121">
        <v>0</v>
      </c>
      <c r="S266" s="121">
        <v>0</v>
      </c>
      <c r="T266" s="20">
        <v>4</v>
      </c>
      <c r="U266" s="20" t="s">
        <v>154</v>
      </c>
      <c r="V266" s="20"/>
      <c r="W266" s="20" t="str">
        <f t="shared" si="57"/>
        <v/>
      </c>
      <c r="X266" s="20" t="str">
        <f t="shared" si="66"/>
        <v/>
      </c>
      <c r="Y266" s="20"/>
      <c r="Z266" s="20" t="str">
        <f t="shared" ref="Z266:AA279" si="70">IF(Y266&lt;&gt;"",Y266,"")</f>
        <v/>
      </c>
      <c r="AA266" s="20" t="str">
        <f t="shared" si="70"/>
        <v/>
      </c>
      <c r="AB266" s="20"/>
      <c r="AC266" s="20" t="str">
        <f t="shared" si="67"/>
        <v/>
      </c>
      <c r="AD266" s="20" t="str">
        <f t="shared" si="67"/>
        <v/>
      </c>
      <c r="AE266" s="20"/>
      <c r="AF266" s="20" t="str">
        <f t="shared" si="69"/>
        <v/>
      </c>
      <c r="AG266" s="20"/>
      <c r="AH266" s="20"/>
      <c r="AI266" s="20"/>
      <c r="AJ266" s="21"/>
      <c r="AK266" s="21" t="s">
        <v>794</v>
      </c>
      <c r="AL266" s="21"/>
      <c r="AM266" s="22" t="s">
        <v>914</v>
      </c>
      <c r="AN266" s="124"/>
    </row>
    <row r="267" spans="1:40">
      <c r="A267" s="94"/>
      <c r="B267" s="99" t="s">
        <v>915</v>
      </c>
      <c r="C267" s="99" t="s">
        <v>916</v>
      </c>
      <c r="D267" s="98"/>
      <c r="E267" s="121" t="str">
        <f t="shared" si="56"/>
        <v>a562100</v>
      </c>
      <c r="F267" s="121">
        <f t="shared" si="60"/>
        <v>1</v>
      </c>
      <c r="G267" s="121">
        <f t="shared" si="61"/>
        <v>1</v>
      </c>
      <c r="H267" s="121">
        <v>0</v>
      </c>
      <c r="I267" s="121">
        <f t="shared" si="62"/>
        <v>0</v>
      </c>
      <c r="J267" s="20">
        <v>0</v>
      </c>
      <c r="K267" s="20">
        <f t="shared" si="63"/>
        <v>0</v>
      </c>
      <c r="L267" s="20">
        <f t="shared" si="64"/>
        <v>1</v>
      </c>
      <c r="M267" s="20">
        <f t="shared" si="64"/>
        <v>0</v>
      </c>
      <c r="N267" s="20">
        <f t="shared" si="65"/>
        <v>0</v>
      </c>
      <c r="O267" s="121">
        <v>0</v>
      </c>
      <c r="P267" s="121">
        <f t="shared" si="68"/>
        <v>0</v>
      </c>
      <c r="Q267" s="121"/>
      <c r="R267" s="121">
        <v>0</v>
      </c>
      <c r="S267" s="121">
        <v>-1</v>
      </c>
      <c r="T267" s="20">
        <v>4</v>
      </c>
      <c r="U267" s="20" t="s">
        <v>154</v>
      </c>
      <c r="V267" s="20"/>
      <c r="W267" s="20" t="str">
        <f t="shared" si="57"/>
        <v/>
      </c>
      <c r="X267" s="20" t="str">
        <f t="shared" si="66"/>
        <v/>
      </c>
      <c r="Y267" s="20"/>
      <c r="Z267" s="20" t="str">
        <f t="shared" si="70"/>
        <v/>
      </c>
      <c r="AA267" s="20" t="str">
        <f t="shared" si="70"/>
        <v/>
      </c>
      <c r="AB267" s="20"/>
      <c r="AC267" s="20" t="str">
        <f t="shared" si="67"/>
        <v/>
      </c>
      <c r="AD267" s="20" t="str">
        <f t="shared" si="67"/>
        <v/>
      </c>
      <c r="AE267" s="20"/>
      <c r="AF267" s="20" t="str">
        <f t="shared" si="69"/>
        <v/>
      </c>
      <c r="AG267" s="20"/>
      <c r="AH267" s="20"/>
      <c r="AI267" s="20"/>
      <c r="AJ267" s="21"/>
      <c r="AK267" s="21"/>
      <c r="AL267" s="21"/>
      <c r="AM267" s="22"/>
      <c r="AN267" s="124"/>
    </row>
    <row r="268" spans="1:40">
      <c r="A268" s="94"/>
      <c r="B268" s="98" t="s">
        <v>917</v>
      </c>
      <c r="C268" s="98" t="s">
        <v>918</v>
      </c>
      <c r="D268" s="98"/>
      <c r="E268" s="121" t="str">
        <f t="shared" si="56"/>
        <v>a5622</v>
      </c>
      <c r="F268" s="121">
        <f t="shared" si="60"/>
        <v>1</v>
      </c>
      <c r="G268" s="121">
        <f t="shared" si="61"/>
        <v>1</v>
      </c>
      <c r="H268" s="121">
        <v>0</v>
      </c>
      <c r="I268" s="121">
        <f t="shared" si="62"/>
        <v>0</v>
      </c>
      <c r="J268" s="20">
        <v>0</v>
      </c>
      <c r="K268" s="20">
        <f t="shared" si="63"/>
        <v>0</v>
      </c>
      <c r="L268" s="20">
        <f t="shared" si="64"/>
        <v>1</v>
      </c>
      <c r="M268" s="20">
        <f t="shared" si="64"/>
        <v>0</v>
      </c>
      <c r="N268" s="20">
        <f t="shared" si="65"/>
        <v>0</v>
      </c>
      <c r="O268" s="121">
        <v>0</v>
      </c>
      <c r="P268" s="121">
        <f t="shared" si="68"/>
        <v>0</v>
      </c>
      <c r="Q268" s="121"/>
      <c r="R268" s="121">
        <v>0</v>
      </c>
      <c r="S268" s="121">
        <v>0</v>
      </c>
      <c r="T268" s="20">
        <v>4</v>
      </c>
      <c r="U268" s="20" t="s">
        <v>154</v>
      </c>
      <c r="V268" s="20"/>
      <c r="W268" s="20" t="str">
        <f t="shared" si="57"/>
        <v/>
      </c>
      <c r="X268" s="20" t="str">
        <f t="shared" si="66"/>
        <v/>
      </c>
      <c r="Y268" s="20"/>
      <c r="Z268" s="20" t="str">
        <f t="shared" si="70"/>
        <v/>
      </c>
      <c r="AA268" s="20" t="str">
        <f t="shared" si="70"/>
        <v/>
      </c>
      <c r="AB268" s="20"/>
      <c r="AC268" s="20" t="str">
        <f t="shared" si="67"/>
        <v/>
      </c>
      <c r="AD268" s="20" t="str">
        <f t="shared" si="67"/>
        <v/>
      </c>
      <c r="AE268" s="20"/>
      <c r="AF268" s="20" t="str">
        <f t="shared" si="69"/>
        <v/>
      </c>
      <c r="AG268" s="20"/>
      <c r="AH268" s="20"/>
      <c r="AI268" s="20"/>
      <c r="AJ268" s="21"/>
      <c r="AK268" s="21" t="s">
        <v>794</v>
      </c>
      <c r="AL268" s="21"/>
      <c r="AM268" s="22" t="s">
        <v>914</v>
      </c>
      <c r="AN268" s="124"/>
    </row>
    <row r="269" spans="1:40">
      <c r="A269" s="94"/>
      <c r="B269" s="99" t="s">
        <v>919</v>
      </c>
      <c r="C269" s="99" t="s">
        <v>920</v>
      </c>
      <c r="D269" s="98"/>
      <c r="E269" s="121" t="str">
        <f t="shared" si="56"/>
        <v>a562200</v>
      </c>
      <c r="F269" s="121">
        <f t="shared" si="60"/>
        <v>1</v>
      </c>
      <c r="G269" s="121">
        <f t="shared" si="61"/>
        <v>1</v>
      </c>
      <c r="H269" s="121">
        <v>0</v>
      </c>
      <c r="I269" s="121">
        <f t="shared" si="62"/>
        <v>0</v>
      </c>
      <c r="J269" s="20">
        <v>0</v>
      </c>
      <c r="K269" s="20">
        <f t="shared" si="63"/>
        <v>0</v>
      </c>
      <c r="L269" s="20">
        <f t="shared" si="64"/>
        <v>1</v>
      </c>
      <c r="M269" s="20">
        <f t="shared" si="64"/>
        <v>0</v>
      </c>
      <c r="N269" s="20">
        <f t="shared" si="65"/>
        <v>0</v>
      </c>
      <c r="O269" s="121">
        <v>0</v>
      </c>
      <c r="P269" s="121">
        <f t="shared" si="68"/>
        <v>0</v>
      </c>
      <c r="Q269" s="121"/>
      <c r="R269" s="121">
        <v>0</v>
      </c>
      <c r="S269" s="121">
        <v>-1</v>
      </c>
      <c r="T269" s="20">
        <v>4</v>
      </c>
      <c r="U269" s="20" t="s">
        <v>154</v>
      </c>
      <c r="V269" s="20"/>
      <c r="W269" s="20" t="str">
        <f t="shared" si="57"/>
        <v/>
      </c>
      <c r="X269" s="20" t="str">
        <f t="shared" si="66"/>
        <v/>
      </c>
      <c r="Y269" s="20"/>
      <c r="Z269" s="20" t="str">
        <f t="shared" si="70"/>
        <v/>
      </c>
      <c r="AA269" s="20" t="str">
        <f t="shared" si="70"/>
        <v/>
      </c>
      <c r="AB269" s="20"/>
      <c r="AC269" s="20" t="str">
        <f t="shared" si="67"/>
        <v/>
      </c>
      <c r="AD269" s="20" t="str">
        <f t="shared" si="67"/>
        <v/>
      </c>
      <c r="AE269" s="20"/>
      <c r="AF269" s="20" t="str">
        <f t="shared" si="69"/>
        <v/>
      </c>
      <c r="AG269" s="20"/>
      <c r="AH269" s="20"/>
      <c r="AI269" s="20"/>
      <c r="AJ269" s="21"/>
      <c r="AK269" s="21"/>
      <c r="AL269" s="21"/>
      <c r="AM269" s="22"/>
      <c r="AN269" s="124"/>
    </row>
    <row r="270" spans="1:40">
      <c r="A270" s="94"/>
      <c r="B270" s="98" t="s">
        <v>921</v>
      </c>
      <c r="C270" s="98" t="s">
        <v>922</v>
      </c>
      <c r="D270" s="98"/>
      <c r="E270" s="121" t="str">
        <f t="shared" si="56"/>
        <v>a5623</v>
      </c>
      <c r="F270" s="121">
        <f t="shared" si="60"/>
        <v>1</v>
      </c>
      <c r="G270" s="121">
        <f t="shared" si="61"/>
        <v>1</v>
      </c>
      <c r="H270" s="121">
        <v>0</v>
      </c>
      <c r="I270" s="121">
        <f t="shared" si="62"/>
        <v>0</v>
      </c>
      <c r="J270" s="20">
        <v>0</v>
      </c>
      <c r="K270" s="20">
        <f t="shared" si="63"/>
        <v>0</v>
      </c>
      <c r="L270" s="20">
        <f t="shared" si="64"/>
        <v>1</v>
      </c>
      <c r="M270" s="20">
        <f t="shared" si="64"/>
        <v>0</v>
      </c>
      <c r="N270" s="20">
        <f t="shared" si="65"/>
        <v>0</v>
      </c>
      <c r="O270" s="121">
        <v>0</v>
      </c>
      <c r="P270" s="121">
        <f t="shared" si="68"/>
        <v>0</v>
      </c>
      <c r="Q270" s="121"/>
      <c r="R270" s="121">
        <v>0</v>
      </c>
      <c r="S270" s="121">
        <v>0</v>
      </c>
      <c r="T270" s="20">
        <v>4</v>
      </c>
      <c r="U270" s="20" t="s">
        <v>154</v>
      </c>
      <c r="V270" s="20"/>
      <c r="W270" s="20" t="str">
        <f t="shared" si="57"/>
        <v/>
      </c>
      <c r="X270" s="20" t="str">
        <f t="shared" si="66"/>
        <v/>
      </c>
      <c r="Y270" s="20"/>
      <c r="Z270" s="20" t="str">
        <f t="shared" si="70"/>
        <v/>
      </c>
      <c r="AA270" s="20" t="str">
        <f t="shared" si="70"/>
        <v/>
      </c>
      <c r="AB270" s="20"/>
      <c r="AC270" s="20" t="str">
        <f t="shared" si="67"/>
        <v/>
      </c>
      <c r="AD270" s="20" t="str">
        <f t="shared" si="67"/>
        <v/>
      </c>
      <c r="AE270" s="20"/>
      <c r="AF270" s="20" t="str">
        <f t="shared" si="69"/>
        <v/>
      </c>
      <c r="AG270" s="20"/>
      <c r="AH270" s="20"/>
      <c r="AI270" s="20"/>
      <c r="AJ270" s="21"/>
      <c r="AK270" s="21" t="s">
        <v>794</v>
      </c>
      <c r="AL270" s="21"/>
      <c r="AM270" s="22" t="s">
        <v>914</v>
      </c>
      <c r="AN270" s="124"/>
    </row>
    <row r="271" spans="1:40">
      <c r="A271" s="94"/>
      <c r="B271" s="99" t="s">
        <v>923</v>
      </c>
      <c r="C271" s="99" t="s">
        <v>924</v>
      </c>
      <c r="D271" s="98"/>
      <c r="E271" s="121" t="str">
        <f t="shared" si="56"/>
        <v>a562300</v>
      </c>
      <c r="F271" s="121">
        <f t="shared" si="60"/>
        <v>1</v>
      </c>
      <c r="G271" s="121">
        <f t="shared" si="61"/>
        <v>1</v>
      </c>
      <c r="H271" s="121">
        <v>0</v>
      </c>
      <c r="I271" s="121">
        <f t="shared" si="62"/>
        <v>0</v>
      </c>
      <c r="J271" s="20">
        <v>0</v>
      </c>
      <c r="K271" s="20">
        <f t="shared" si="63"/>
        <v>0</v>
      </c>
      <c r="L271" s="20">
        <f t="shared" si="64"/>
        <v>1</v>
      </c>
      <c r="M271" s="20">
        <f t="shared" si="64"/>
        <v>0</v>
      </c>
      <c r="N271" s="20">
        <f t="shared" si="65"/>
        <v>0</v>
      </c>
      <c r="O271" s="121">
        <v>0</v>
      </c>
      <c r="P271" s="121">
        <f t="shared" si="68"/>
        <v>0</v>
      </c>
      <c r="Q271" s="121"/>
      <c r="R271" s="121">
        <v>0</v>
      </c>
      <c r="S271" s="121">
        <v>-1</v>
      </c>
      <c r="T271" s="20">
        <v>4</v>
      </c>
      <c r="U271" s="20" t="s">
        <v>154</v>
      </c>
      <c r="V271" s="20"/>
      <c r="W271" s="20" t="str">
        <f t="shared" si="57"/>
        <v/>
      </c>
      <c r="X271" s="20" t="str">
        <f t="shared" si="66"/>
        <v/>
      </c>
      <c r="Y271" s="20"/>
      <c r="Z271" s="20" t="str">
        <f t="shared" si="70"/>
        <v/>
      </c>
      <c r="AA271" s="20" t="str">
        <f t="shared" si="70"/>
        <v/>
      </c>
      <c r="AB271" s="20"/>
      <c r="AC271" s="20" t="str">
        <f t="shared" si="67"/>
        <v/>
      </c>
      <c r="AD271" s="20" t="str">
        <f t="shared" si="67"/>
        <v/>
      </c>
      <c r="AE271" s="20"/>
      <c r="AF271" s="20" t="str">
        <f t="shared" si="69"/>
        <v/>
      </c>
      <c r="AG271" s="20"/>
      <c r="AH271" s="20"/>
      <c r="AI271" s="20"/>
      <c r="AJ271" s="21"/>
      <c r="AK271" s="21"/>
      <c r="AL271" s="21"/>
      <c r="AM271" s="22"/>
      <c r="AN271" s="124"/>
    </row>
    <row r="272" spans="1:40">
      <c r="A272" s="94"/>
      <c r="B272" s="98" t="s">
        <v>925</v>
      </c>
      <c r="C272" s="98" t="s">
        <v>926</v>
      </c>
      <c r="D272" s="98"/>
      <c r="E272" s="121" t="str">
        <f t="shared" si="56"/>
        <v>a5624</v>
      </c>
      <c r="F272" s="121">
        <f t="shared" si="60"/>
        <v>1</v>
      </c>
      <c r="G272" s="121">
        <f t="shared" si="61"/>
        <v>1</v>
      </c>
      <c r="H272" s="121">
        <v>0</v>
      </c>
      <c r="I272" s="121">
        <f t="shared" si="62"/>
        <v>0</v>
      </c>
      <c r="J272" s="20">
        <v>0</v>
      </c>
      <c r="K272" s="20">
        <f t="shared" si="63"/>
        <v>0</v>
      </c>
      <c r="L272" s="20">
        <f t="shared" si="64"/>
        <v>1</v>
      </c>
      <c r="M272" s="20">
        <f t="shared" si="64"/>
        <v>0</v>
      </c>
      <c r="N272" s="20">
        <f t="shared" si="65"/>
        <v>0</v>
      </c>
      <c r="O272" s="121">
        <v>0</v>
      </c>
      <c r="P272" s="121">
        <f t="shared" si="68"/>
        <v>0</v>
      </c>
      <c r="Q272" s="121"/>
      <c r="R272" s="121">
        <v>0</v>
      </c>
      <c r="S272" s="121">
        <v>0</v>
      </c>
      <c r="T272" s="20">
        <v>4</v>
      </c>
      <c r="U272" s="20" t="s">
        <v>154</v>
      </c>
      <c r="V272" s="20"/>
      <c r="W272" s="20" t="str">
        <f t="shared" si="57"/>
        <v/>
      </c>
      <c r="X272" s="20" t="str">
        <f t="shared" si="66"/>
        <v/>
      </c>
      <c r="Y272" s="20"/>
      <c r="Z272" s="20" t="str">
        <f t="shared" si="70"/>
        <v/>
      </c>
      <c r="AA272" s="20" t="str">
        <f t="shared" si="70"/>
        <v/>
      </c>
      <c r="AB272" s="20"/>
      <c r="AC272" s="20" t="str">
        <f t="shared" si="67"/>
        <v/>
      </c>
      <c r="AD272" s="20" t="str">
        <f t="shared" si="67"/>
        <v/>
      </c>
      <c r="AE272" s="20"/>
      <c r="AF272" s="20" t="str">
        <f t="shared" si="69"/>
        <v/>
      </c>
      <c r="AG272" s="20"/>
      <c r="AH272" s="20"/>
      <c r="AI272" s="20"/>
      <c r="AJ272" s="21"/>
      <c r="AK272" s="21" t="s">
        <v>794</v>
      </c>
      <c r="AL272" s="21"/>
      <c r="AM272" s="22" t="s">
        <v>909</v>
      </c>
      <c r="AN272" s="124"/>
    </row>
    <row r="273" spans="1:40">
      <c r="A273" s="94"/>
      <c r="B273" s="99" t="s">
        <v>927</v>
      </c>
      <c r="C273" s="99" t="s">
        <v>928</v>
      </c>
      <c r="D273" s="98"/>
      <c r="E273" s="121" t="str">
        <f t="shared" si="56"/>
        <v>a562400</v>
      </c>
      <c r="F273" s="121">
        <f t="shared" si="60"/>
        <v>1</v>
      </c>
      <c r="G273" s="121">
        <f t="shared" si="61"/>
        <v>1</v>
      </c>
      <c r="H273" s="121">
        <v>0</v>
      </c>
      <c r="I273" s="121">
        <f t="shared" si="62"/>
        <v>0</v>
      </c>
      <c r="J273" s="20">
        <v>0</v>
      </c>
      <c r="K273" s="20">
        <f t="shared" si="63"/>
        <v>0</v>
      </c>
      <c r="L273" s="20">
        <f t="shared" si="64"/>
        <v>1</v>
      </c>
      <c r="M273" s="20">
        <f t="shared" si="64"/>
        <v>0</v>
      </c>
      <c r="N273" s="20">
        <f t="shared" si="65"/>
        <v>0</v>
      </c>
      <c r="O273" s="121">
        <v>0</v>
      </c>
      <c r="P273" s="121">
        <f t="shared" si="68"/>
        <v>0</v>
      </c>
      <c r="Q273" s="121"/>
      <c r="R273" s="121">
        <v>0</v>
      </c>
      <c r="S273" s="121">
        <v>-1</v>
      </c>
      <c r="T273" s="20">
        <v>4</v>
      </c>
      <c r="U273" s="20" t="s">
        <v>154</v>
      </c>
      <c r="V273" s="20"/>
      <c r="W273" s="20" t="str">
        <f t="shared" si="57"/>
        <v/>
      </c>
      <c r="X273" s="20" t="str">
        <f t="shared" si="66"/>
        <v/>
      </c>
      <c r="Y273" s="20"/>
      <c r="Z273" s="20" t="str">
        <f t="shared" si="70"/>
        <v/>
      </c>
      <c r="AA273" s="20" t="str">
        <f t="shared" si="70"/>
        <v/>
      </c>
      <c r="AB273" s="20"/>
      <c r="AC273" s="20" t="str">
        <f t="shared" si="67"/>
        <v/>
      </c>
      <c r="AD273" s="20" t="str">
        <f t="shared" si="67"/>
        <v/>
      </c>
      <c r="AE273" s="20"/>
      <c r="AF273" s="20" t="str">
        <f t="shared" si="69"/>
        <v/>
      </c>
      <c r="AG273" s="20"/>
      <c r="AH273" s="20"/>
      <c r="AI273" s="20"/>
      <c r="AJ273" s="21"/>
      <c r="AK273" s="21"/>
      <c r="AL273" s="21"/>
      <c r="AM273" s="22"/>
      <c r="AN273" s="124"/>
    </row>
    <row r="274" spans="1:40" ht="13.15">
      <c r="A274" s="94"/>
      <c r="B274" s="95" t="s">
        <v>929</v>
      </c>
      <c r="C274" s="95" t="s">
        <v>930</v>
      </c>
      <c r="D274" s="98"/>
      <c r="E274" s="121" t="str">
        <f t="shared" si="56"/>
        <v>a57</v>
      </c>
      <c r="F274" s="121">
        <f t="shared" si="60"/>
        <v>1</v>
      </c>
      <c r="G274" s="121">
        <f t="shared" si="61"/>
        <v>1</v>
      </c>
      <c r="H274" s="121">
        <v>1</v>
      </c>
      <c r="I274" s="121">
        <f t="shared" si="62"/>
        <v>1</v>
      </c>
      <c r="J274" s="20">
        <v>0</v>
      </c>
      <c r="K274" s="20">
        <f t="shared" si="63"/>
        <v>0</v>
      </c>
      <c r="L274" s="20">
        <f t="shared" si="64"/>
        <v>1</v>
      </c>
      <c r="M274" s="20">
        <f t="shared" si="64"/>
        <v>1</v>
      </c>
      <c r="N274" s="20">
        <f t="shared" si="65"/>
        <v>0</v>
      </c>
      <c r="O274" s="122">
        <v>0</v>
      </c>
      <c r="P274" s="122">
        <v>1</v>
      </c>
      <c r="Q274" s="122"/>
      <c r="R274" s="121">
        <v>0</v>
      </c>
      <c r="S274" s="121">
        <v>-1</v>
      </c>
      <c r="T274" s="20">
        <v>1</v>
      </c>
      <c r="U274" s="20" t="s">
        <v>66</v>
      </c>
      <c r="V274" s="20"/>
      <c r="W274" s="20" t="str">
        <f t="shared" si="57"/>
        <v/>
      </c>
      <c r="X274" s="20" t="str">
        <f t="shared" si="66"/>
        <v/>
      </c>
      <c r="Y274" s="20"/>
      <c r="Z274" s="20" t="str">
        <f t="shared" si="70"/>
        <v/>
      </c>
      <c r="AA274" s="20" t="str">
        <f t="shared" si="70"/>
        <v/>
      </c>
      <c r="AB274" s="20"/>
      <c r="AC274" s="20" t="str">
        <f t="shared" si="67"/>
        <v/>
      </c>
      <c r="AD274" s="20" t="str">
        <f t="shared" si="67"/>
        <v/>
      </c>
      <c r="AE274" s="20"/>
      <c r="AF274" s="20" t="str">
        <f t="shared" si="69"/>
        <v/>
      </c>
      <c r="AG274" s="20"/>
      <c r="AH274" s="20"/>
      <c r="AI274" s="20"/>
      <c r="AJ274" s="21"/>
      <c r="AK274" s="21"/>
      <c r="AL274" s="21"/>
      <c r="AM274" s="22"/>
      <c r="AN274" s="124"/>
    </row>
    <row r="275" spans="1:40">
      <c r="A275" s="94"/>
      <c r="B275" s="97" t="s">
        <v>931</v>
      </c>
      <c r="C275" s="97" t="s">
        <v>932</v>
      </c>
      <c r="D275" s="98"/>
      <c r="E275" s="121" t="str">
        <f t="shared" si="56"/>
        <v>a571</v>
      </c>
      <c r="F275" s="121">
        <f t="shared" si="60"/>
        <v>1</v>
      </c>
      <c r="G275" s="121">
        <f t="shared" si="61"/>
        <v>1</v>
      </c>
      <c r="H275" s="121">
        <v>0</v>
      </c>
      <c r="I275" s="121">
        <f t="shared" si="62"/>
        <v>0</v>
      </c>
      <c r="J275" s="20">
        <v>0</v>
      </c>
      <c r="K275" s="20">
        <f t="shared" si="63"/>
        <v>0</v>
      </c>
      <c r="L275" s="20">
        <f t="shared" si="64"/>
        <v>1</v>
      </c>
      <c r="M275" s="20">
        <f t="shared" si="64"/>
        <v>0</v>
      </c>
      <c r="N275" s="20">
        <f t="shared" si="65"/>
        <v>0</v>
      </c>
      <c r="O275" s="122">
        <v>0</v>
      </c>
      <c r="P275" s="122">
        <v>1</v>
      </c>
      <c r="Q275" s="122"/>
      <c r="R275" s="121">
        <v>0</v>
      </c>
      <c r="S275" s="121">
        <v>-1</v>
      </c>
      <c r="T275" s="20">
        <v>1</v>
      </c>
      <c r="U275" s="20" t="s">
        <v>76</v>
      </c>
      <c r="V275" s="20"/>
      <c r="W275" s="20" t="str">
        <f t="shared" si="57"/>
        <v/>
      </c>
      <c r="X275" s="20" t="str">
        <f t="shared" si="66"/>
        <v/>
      </c>
      <c r="Y275" s="20"/>
      <c r="Z275" s="20" t="str">
        <f t="shared" si="70"/>
        <v/>
      </c>
      <c r="AA275" s="20" t="str">
        <f t="shared" si="70"/>
        <v/>
      </c>
      <c r="AB275" s="20"/>
      <c r="AC275" s="20" t="str">
        <f t="shared" si="67"/>
        <v/>
      </c>
      <c r="AD275" s="20" t="str">
        <f t="shared" si="67"/>
        <v/>
      </c>
      <c r="AE275" s="20"/>
      <c r="AF275" s="20" t="str">
        <f t="shared" si="69"/>
        <v/>
      </c>
      <c r="AG275" s="20"/>
      <c r="AH275" s="20"/>
      <c r="AI275" s="20"/>
      <c r="AJ275" s="21"/>
      <c r="AK275" s="21"/>
      <c r="AL275" s="21"/>
      <c r="AM275" s="22"/>
      <c r="AN275" s="124"/>
    </row>
    <row r="276" spans="1:40">
      <c r="A276" s="94"/>
      <c r="B276" s="98" t="s">
        <v>933</v>
      </c>
      <c r="C276" s="98" t="s">
        <v>934</v>
      </c>
      <c r="D276" s="98"/>
      <c r="E276" s="121" t="str">
        <f t="shared" ref="E276:E339" si="71">LOWER(C276)</f>
        <v>a5711</v>
      </c>
      <c r="F276" s="121">
        <f t="shared" si="60"/>
        <v>1</v>
      </c>
      <c r="G276" s="121">
        <f t="shared" si="61"/>
        <v>1</v>
      </c>
      <c r="H276" s="121">
        <v>1</v>
      </c>
      <c r="I276" s="121">
        <f t="shared" si="62"/>
        <v>1</v>
      </c>
      <c r="J276" s="20">
        <v>1</v>
      </c>
      <c r="K276" s="20">
        <f t="shared" si="63"/>
        <v>1</v>
      </c>
      <c r="L276" s="20">
        <f t="shared" si="64"/>
        <v>1</v>
      </c>
      <c r="M276" s="20">
        <f t="shared" si="64"/>
        <v>1</v>
      </c>
      <c r="N276" s="20">
        <f t="shared" si="65"/>
        <v>1</v>
      </c>
      <c r="O276" s="121">
        <v>1</v>
      </c>
      <c r="P276" s="121">
        <f t="shared" si="68"/>
        <v>1</v>
      </c>
      <c r="Q276" s="121"/>
      <c r="R276" s="121">
        <v>1</v>
      </c>
      <c r="S276" s="121">
        <v>-1</v>
      </c>
      <c r="T276" s="20">
        <v>1</v>
      </c>
      <c r="U276" s="20" t="s">
        <v>76</v>
      </c>
      <c r="V276" s="20"/>
      <c r="W276" s="20" t="str">
        <f t="shared" si="57"/>
        <v/>
      </c>
      <c r="X276" s="20" t="str">
        <f t="shared" si="66"/>
        <v/>
      </c>
      <c r="Y276" s="20"/>
      <c r="Z276" s="20" t="str">
        <f t="shared" si="70"/>
        <v/>
      </c>
      <c r="AA276" s="20" t="str">
        <f t="shared" si="70"/>
        <v/>
      </c>
      <c r="AB276" s="20"/>
      <c r="AC276" s="20" t="str">
        <f t="shared" si="67"/>
        <v/>
      </c>
      <c r="AD276" s="20" t="str">
        <f t="shared" si="67"/>
        <v/>
      </c>
      <c r="AE276" s="20"/>
      <c r="AF276" s="20" t="str">
        <f t="shared" si="69"/>
        <v/>
      </c>
      <c r="AG276" s="20"/>
      <c r="AH276" s="20"/>
      <c r="AI276" s="20"/>
      <c r="AJ276" s="21"/>
      <c r="AK276" s="21"/>
      <c r="AL276" s="21"/>
      <c r="AM276" s="22"/>
      <c r="AN276" s="124"/>
    </row>
    <row r="277" spans="1:40">
      <c r="A277" s="94"/>
      <c r="B277" s="99" t="s">
        <v>935</v>
      </c>
      <c r="C277" s="99" t="s">
        <v>936</v>
      </c>
      <c r="D277" s="98"/>
      <c r="E277" s="121" t="str">
        <f t="shared" si="71"/>
        <v>a571100</v>
      </c>
      <c r="F277" s="121">
        <f t="shared" si="60"/>
        <v>1</v>
      </c>
      <c r="G277" s="121">
        <f t="shared" si="61"/>
        <v>1</v>
      </c>
      <c r="H277" s="121">
        <v>0</v>
      </c>
      <c r="I277" s="121">
        <f t="shared" si="62"/>
        <v>0</v>
      </c>
      <c r="J277" s="20">
        <v>0</v>
      </c>
      <c r="K277" s="20">
        <f t="shared" si="63"/>
        <v>0</v>
      </c>
      <c r="L277" s="20">
        <f t="shared" si="64"/>
        <v>1</v>
      </c>
      <c r="M277" s="20">
        <f t="shared" si="64"/>
        <v>0</v>
      </c>
      <c r="N277" s="20">
        <f t="shared" si="65"/>
        <v>0</v>
      </c>
      <c r="O277" s="121">
        <v>0</v>
      </c>
      <c r="P277" s="121">
        <f t="shared" si="68"/>
        <v>0</v>
      </c>
      <c r="Q277" s="121"/>
      <c r="R277" s="121">
        <v>0</v>
      </c>
      <c r="S277" s="121">
        <v>-1</v>
      </c>
      <c r="T277" s="20">
        <v>1</v>
      </c>
      <c r="U277" s="20" t="s">
        <v>76</v>
      </c>
      <c r="V277" s="20"/>
      <c r="W277" s="20" t="str">
        <f t="shared" si="57"/>
        <v/>
      </c>
      <c r="X277" s="20" t="str">
        <f t="shared" si="66"/>
        <v/>
      </c>
      <c r="Y277" s="20"/>
      <c r="Z277" s="20" t="str">
        <f t="shared" si="70"/>
        <v/>
      </c>
      <c r="AA277" s="20" t="str">
        <f t="shared" si="70"/>
        <v/>
      </c>
      <c r="AB277" s="20"/>
      <c r="AC277" s="20" t="str">
        <f t="shared" si="67"/>
        <v/>
      </c>
      <c r="AD277" s="20" t="str">
        <f t="shared" si="67"/>
        <v/>
      </c>
      <c r="AE277" s="20"/>
      <c r="AF277" s="20" t="str">
        <f t="shared" si="69"/>
        <v/>
      </c>
      <c r="AG277" s="20"/>
      <c r="AH277" s="20"/>
      <c r="AI277" s="20"/>
      <c r="AJ277" s="21"/>
      <c r="AK277" s="21"/>
      <c r="AL277" s="21"/>
      <c r="AM277" s="22"/>
      <c r="AN277" s="124"/>
    </row>
    <row r="278" spans="1:40">
      <c r="A278" s="94"/>
      <c r="B278" s="98" t="s">
        <v>937</v>
      </c>
      <c r="C278" s="98" t="s">
        <v>938</v>
      </c>
      <c r="D278" s="98"/>
      <c r="E278" s="121" t="str">
        <f t="shared" si="71"/>
        <v>a5712</v>
      </c>
      <c r="F278" s="121">
        <f t="shared" si="60"/>
        <v>1</v>
      </c>
      <c r="G278" s="121">
        <f t="shared" si="61"/>
        <v>1</v>
      </c>
      <c r="H278" s="121">
        <v>0</v>
      </c>
      <c r="I278" s="121">
        <f t="shared" si="62"/>
        <v>0</v>
      </c>
      <c r="J278" s="121">
        <v>0</v>
      </c>
      <c r="K278" s="121">
        <f t="shared" si="63"/>
        <v>0</v>
      </c>
      <c r="L278" s="121">
        <f t="shared" si="64"/>
        <v>1</v>
      </c>
      <c r="M278" s="121">
        <f t="shared" si="64"/>
        <v>0</v>
      </c>
      <c r="N278" s="121">
        <f t="shared" si="65"/>
        <v>0</v>
      </c>
      <c r="O278" s="121">
        <v>1</v>
      </c>
      <c r="P278" s="121">
        <f t="shared" si="68"/>
        <v>1</v>
      </c>
      <c r="Q278" s="121"/>
      <c r="R278" s="121">
        <v>1</v>
      </c>
      <c r="S278" s="121">
        <v>-1</v>
      </c>
      <c r="T278" s="20">
        <v>2</v>
      </c>
      <c r="U278" s="20" t="s">
        <v>76</v>
      </c>
      <c r="V278" s="20"/>
      <c r="W278" s="20" t="str">
        <f t="shared" si="57"/>
        <v/>
      </c>
      <c r="X278" s="20" t="str">
        <f t="shared" si="66"/>
        <v/>
      </c>
      <c r="Y278" s="20"/>
      <c r="Z278" s="20" t="str">
        <f t="shared" si="70"/>
        <v/>
      </c>
      <c r="AA278" s="20" t="str">
        <f t="shared" si="70"/>
        <v/>
      </c>
      <c r="AB278" s="20"/>
      <c r="AC278" s="20" t="str">
        <f t="shared" si="67"/>
        <v/>
      </c>
      <c r="AD278" s="20" t="str">
        <f t="shared" si="67"/>
        <v/>
      </c>
      <c r="AE278" s="20"/>
      <c r="AF278" s="20" t="str">
        <f t="shared" si="69"/>
        <v/>
      </c>
      <c r="AG278" s="20"/>
      <c r="AH278" s="20"/>
      <c r="AI278" s="20"/>
      <c r="AJ278" s="21"/>
      <c r="AK278" s="21"/>
      <c r="AL278" s="21"/>
      <c r="AM278" s="22"/>
      <c r="AN278" s="124"/>
    </row>
    <row r="279" spans="1:40">
      <c r="A279" s="94"/>
      <c r="B279" s="99" t="s">
        <v>939</v>
      </c>
      <c r="C279" s="99" t="s">
        <v>940</v>
      </c>
      <c r="D279" s="98"/>
      <c r="E279" s="121" t="str">
        <f t="shared" si="71"/>
        <v>a571201</v>
      </c>
      <c r="F279" s="121">
        <f t="shared" si="60"/>
        <v>1</v>
      </c>
      <c r="G279" s="121">
        <f t="shared" si="61"/>
        <v>1</v>
      </c>
      <c r="H279" s="121">
        <v>1</v>
      </c>
      <c r="I279" s="121">
        <f t="shared" si="62"/>
        <v>1</v>
      </c>
      <c r="J279" s="121">
        <v>1</v>
      </c>
      <c r="K279" s="121">
        <f t="shared" si="63"/>
        <v>1</v>
      </c>
      <c r="L279" s="121">
        <f t="shared" si="64"/>
        <v>1</v>
      </c>
      <c r="M279" s="121">
        <f t="shared" si="64"/>
        <v>1</v>
      </c>
      <c r="N279" s="121">
        <f t="shared" si="65"/>
        <v>1</v>
      </c>
      <c r="O279" s="122">
        <v>0</v>
      </c>
      <c r="P279" s="122">
        <v>1</v>
      </c>
      <c r="Q279" s="122"/>
      <c r="R279" s="121">
        <v>0</v>
      </c>
      <c r="S279" s="123">
        <v>-1</v>
      </c>
      <c r="T279" s="20">
        <v>3</v>
      </c>
      <c r="U279" s="20" t="s">
        <v>76</v>
      </c>
      <c r="V279" s="20"/>
      <c r="W279" s="20" t="str">
        <f t="shared" ref="W279:W342" si="72">LOWER(V279)</f>
        <v/>
      </c>
      <c r="X279" s="20" t="str">
        <f t="shared" si="66"/>
        <v/>
      </c>
      <c r="Y279" s="20"/>
      <c r="Z279" s="20" t="str">
        <f t="shared" si="70"/>
        <v/>
      </c>
      <c r="AA279" s="20" t="str">
        <f t="shared" si="70"/>
        <v/>
      </c>
      <c r="AB279" s="20"/>
      <c r="AC279" s="20" t="str">
        <f t="shared" si="67"/>
        <v/>
      </c>
      <c r="AD279" s="20" t="str">
        <f t="shared" si="67"/>
        <v/>
      </c>
      <c r="AE279" s="20"/>
      <c r="AF279" s="20" t="str">
        <f t="shared" si="69"/>
        <v/>
      </c>
      <c r="AG279" s="20"/>
      <c r="AH279" s="20"/>
      <c r="AI279" s="20">
        <v>1</v>
      </c>
      <c r="AJ279" s="21" t="s">
        <v>941</v>
      </c>
      <c r="AK279" s="21"/>
      <c r="AL279" s="21"/>
      <c r="AM279" s="22"/>
      <c r="AN279" s="124"/>
    </row>
    <row r="280" spans="1:40" ht="89.25">
      <c r="A280" s="94"/>
      <c r="B280" s="99" t="s">
        <v>942</v>
      </c>
      <c r="C280" s="99" t="s">
        <v>943</v>
      </c>
      <c r="D280" s="98"/>
      <c r="E280" s="121" t="str">
        <f>LOWER(C280)</f>
        <v>a571202</v>
      </c>
      <c r="F280" s="121">
        <f t="shared" si="60"/>
        <v>1</v>
      </c>
      <c r="G280" s="121">
        <f t="shared" si="61"/>
        <v>1</v>
      </c>
      <c r="H280" s="121">
        <v>1</v>
      </c>
      <c r="I280" s="121">
        <f t="shared" si="62"/>
        <v>1</v>
      </c>
      <c r="J280" s="121">
        <v>1</v>
      </c>
      <c r="K280" s="121">
        <f t="shared" si="63"/>
        <v>1</v>
      </c>
      <c r="L280" s="121">
        <f t="shared" si="64"/>
        <v>1</v>
      </c>
      <c r="M280" s="121">
        <f t="shared" si="64"/>
        <v>1</v>
      </c>
      <c r="N280" s="121">
        <f t="shared" si="65"/>
        <v>1</v>
      </c>
      <c r="O280" s="122">
        <v>0</v>
      </c>
      <c r="P280" s="122">
        <v>1</v>
      </c>
      <c r="Q280" s="122"/>
      <c r="R280" s="121">
        <v>0</v>
      </c>
      <c r="S280" s="121">
        <v>0</v>
      </c>
      <c r="T280" s="20">
        <v>3</v>
      </c>
      <c r="U280" s="20" t="s">
        <v>76</v>
      </c>
      <c r="V280" s="20"/>
      <c r="W280" s="20" t="s">
        <v>944</v>
      </c>
      <c r="X280" s="20">
        <f t="shared" si="66"/>
        <v>1</v>
      </c>
      <c r="Y280" s="20">
        <v>0</v>
      </c>
      <c r="Z280" s="20">
        <v>1</v>
      </c>
      <c r="AA280" s="20">
        <v>0</v>
      </c>
      <c r="AB280" s="20">
        <v>0</v>
      </c>
      <c r="AC280" s="20">
        <v>1</v>
      </c>
      <c r="AD280" s="20">
        <v>0</v>
      </c>
      <c r="AE280" s="109">
        <v>0</v>
      </c>
      <c r="AF280" s="109">
        <f t="shared" si="69"/>
        <v>0</v>
      </c>
      <c r="AG280" s="109"/>
      <c r="AH280" s="20">
        <v>0</v>
      </c>
      <c r="AI280" s="20">
        <v>1</v>
      </c>
      <c r="AJ280" s="78" t="s">
        <v>945</v>
      </c>
      <c r="AK280" s="21" t="s">
        <v>946</v>
      </c>
      <c r="AL280" s="21" t="s">
        <v>947</v>
      </c>
      <c r="AM280" s="101" t="s">
        <v>948</v>
      </c>
      <c r="AN280" s="23" t="s">
        <v>949</v>
      </c>
    </row>
    <row r="281" spans="1:40">
      <c r="A281" s="94"/>
      <c r="B281" s="99" t="s">
        <v>950</v>
      </c>
      <c r="C281" s="99" t="s">
        <v>951</v>
      </c>
      <c r="D281" s="98"/>
      <c r="E281" s="121" t="str">
        <f t="shared" si="71"/>
        <v>a571203</v>
      </c>
      <c r="F281" s="121">
        <f t="shared" si="60"/>
        <v>1</v>
      </c>
      <c r="G281" s="121">
        <f t="shared" si="61"/>
        <v>1</v>
      </c>
      <c r="H281" s="121">
        <v>1</v>
      </c>
      <c r="I281" s="121">
        <f t="shared" si="62"/>
        <v>1</v>
      </c>
      <c r="J281" s="121">
        <v>1</v>
      </c>
      <c r="K281" s="121">
        <f t="shared" si="63"/>
        <v>1</v>
      </c>
      <c r="L281" s="121">
        <f t="shared" si="64"/>
        <v>1</v>
      </c>
      <c r="M281" s="121">
        <f t="shared" si="64"/>
        <v>1</v>
      </c>
      <c r="N281" s="121">
        <f t="shared" si="65"/>
        <v>1</v>
      </c>
      <c r="O281" s="122">
        <v>0</v>
      </c>
      <c r="P281" s="122">
        <v>1</v>
      </c>
      <c r="Q281" s="122"/>
      <c r="R281" s="121">
        <v>0</v>
      </c>
      <c r="S281" s="121">
        <v>0</v>
      </c>
      <c r="T281" s="20">
        <v>4</v>
      </c>
      <c r="U281" s="20" t="s">
        <v>76</v>
      </c>
      <c r="V281" s="20"/>
      <c r="W281" s="20" t="s">
        <v>952</v>
      </c>
      <c r="X281" s="20">
        <f t="shared" si="66"/>
        <v>1</v>
      </c>
      <c r="Y281" s="20">
        <v>0</v>
      </c>
      <c r="Z281" s="20">
        <f t="shared" ref="Z281:AA296" si="73">IF(Y281&lt;&gt;"",Y281,"")</f>
        <v>0</v>
      </c>
      <c r="AA281" s="20">
        <f t="shared" si="73"/>
        <v>0</v>
      </c>
      <c r="AB281" s="20">
        <v>0</v>
      </c>
      <c r="AC281" s="20">
        <f t="shared" si="67"/>
        <v>0</v>
      </c>
      <c r="AD281" s="20">
        <f t="shared" si="67"/>
        <v>0</v>
      </c>
      <c r="AE281" s="109">
        <v>0</v>
      </c>
      <c r="AF281" s="109">
        <f t="shared" si="69"/>
        <v>0</v>
      </c>
      <c r="AG281" s="109"/>
      <c r="AH281" s="20">
        <v>0</v>
      </c>
      <c r="AI281" s="20">
        <v>1</v>
      </c>
      <c r="AJ281" s="21" t="s">
        <v>953</v>
      </c>
      <c r="AK281" s="21"/>
      <c r="AL281" s="21"/>
      <c r="AM281" s="22"/>
      <c r="AN281" s="124"/>
    </row>
    <row r="282" spans="1:40">
      <c r="A282" s="94"/>
      <c r="B282" s="99" t="s">
        <v>954</v>
      </c>
      <c r="C282" s="99" t="s">
        <v>955</v>
      </c>
      <c r="D282" s="98"/>
      <c r="E282" s="121" t="str">
        <f t="shared" si="71"/>
        <v>a571204</v>
      </c>
      <c r="F282" s="121">
        <f t="shared" si="60"/>
        <v>1</v>
      </c>
      <c r="G282" s="121">
        <f t="shared" si="61"/>
        <v>1</v>
      </c>
      <c r="H282" s="121">
        <v>1</v>
      </c>
      <c r="I282" s="121">
        <f t="shared" si="62"/>
        <v>1</v>
      </c>
      <c r="J282" s="121">
        <v>1</v>
      </c>
      <c r="K282" s="121">
        <f t="shared" si="63"/>
        <v>1</v>
      </c>
      <c r="L282" s="121">
        <f t="shared" si="64"/>
        <v>1</v>
      </c>
      <c r="M282" s="121">
        <f t="shared" si="64"/>
        <v>1</v>
      </c>
      <c r="N282" s="121">
        <f t="shared" si="65"/>
        <v>1</v>
      </c>
      <c r="O282" s="122">
        <v>0</v>
      </c>
      <c r="P282" s="122">
        <v>1</v>
      </c>
      <c r="Q282" s="122"/>
      <c r="R282" s="121">
        <v>0</v>
      </c>
      <c r="S282" s="121">
        <v>0</v>
      </c>
      <c r="T282" s="20">
        <v>4</v>
      </c>
      <c r="U282" s="20" t="s">
        <v>76</v>
      </c>
      <c r="V282" s="20"/>
      <c r="W282" s="20" t="s">
        <v>956</v>
      </c>
      <c r="X282" s="20">
        <f t="shared" si="66"/>
        <v>1</v>
      </c>
      <c r="Y282" s="20">
        <v>0</v>
      </c>
      <c r="Z282" s="20">
        <f t="shared" si="73"/>
        <v>0</v>
      </c>
      <c r="AA282" s="20">
        <f t="shared" si="73"/>
        <v>0</v>
      </c>
      <c r="AB282" s="20">
        <v>0</v>
      </c>
      <c r="AC282" s="20">
        <f t="shared" si="67"/>
        <v>0</v>
      </c>
      <c r="AD282" s="20">
        <f t="shared" si="67"/>
        <v>0</v>
      </c>
      <c r="AE282" s="109">
        <v>0</v>
      </c>
      <c r="AF282" s="109">
        <f t="shared" si="69"/>
        <v>0</v>
      </c>
      <c r="AG282" s="109"/>
      <c r="AH282" s="20">
        <v>1</v>
      </c>
      <c r="AI282" s="20">
        <v>1</v>
      </c>
      <c r="AJ282" s="21" t="s">
        <v>957</v>
      </c>
      <c r="AK282" s="21"/>
      <c r="AL282" s="21"/>
      <c r="AM282" s="22"/>
      <c r="AN282" s="124"/>
    </row>
    <row r="283" spans="1:40">
      <c r="A283" s="94"/>
      <c r="B283" s="99" t="s">
        <v>958</v>
      </c>
      <c r="C283" s="99" t="s">
        <v>959</v>
      </c>
      <c r="D283" s="98"/>
      <c r="E283" s="121" t="str">
        <f t="shared" si="71"/>
        <v>a571205</v>
      </c>
      <c r="F283" s="121">
        <f t="shared" si="60"/>
        <v>1</v>
      </c>
      <c r="G283" s="121">
        <f t="shared" si="61"/>
        <v>1</v>
      </c>
      <c r="H283" s="121">
        <v>1</v>
      </c>
      <c r="I283" s="121">
        <f t="shared" si="62"/>
        <v>1</v>
      </c>
      <c r="J283" s="121">
        <v>1</v>
      </c>
      <c r="K283" s="121">
        <f t="shared" si="63"/>
        <v>1</v>
      </c>
      <c r="L283" s="121">
        <f t="shared" si="64"/>
        <v>1</v>
      </c>
      <c r="M283" s="121">
        <f t="shared" si="64"/>
        <v>1</v>
      </c>
      <c r="N283" s="121">
        <f t="shared" si="65"/>
        <v>1</v>
      </c>
      <c r="O283" s="122">
        <v>0</v>
      </c>
      <c r="P283" s="122">
        <v>1</v>
      </c>
      <c r="Q283" s="122"/>
      <c r="R283" s="121">
        <v>0</v>
      </c>
      <c r="S283" s="121">
        <v>0</v>
      </c>
      <c r="T283" s="20">
        <v>4</v>
      </c>
      <c r="U283" s="20" t="s">
        <v>76</v>
      </c>
      <c r="V283" s="20"/>
      <c r="W283" s="20" t="str">
        <f t="shared" si="72"/>
        <v/>
      </c>
      <c r="X283" s="20" t="str">
        <f t="shared" si="66"/>
        <v/>
      </c>
      <c r="Y283" s="20"/>
      <c r="Z283" s="20" t="str">
        <f t="shared" si="73"/>
        <v/>
      </c>
      <c r="AA283" s="20" t="str">
        <f t="shared" si="73"/>
        <v/>
      </c>
      <c r="AB283" s="20"/>
      <c r="AC283" s="20" t="str">
        <f t="shared" si="67"/>
        <v/>
      </c>
      <c r="AD283" s="20" t="str">
        <f t="shared" si="67"/>
        <v/>
      </c>
      <c r="AE283" s="20"/>
      <c r="AF283" s="20" t="str">
        <f t="shared" si="69"/>
        <v/>
      </c>
      <c r="AG283" s="20"/>
      <c r="AH283" s="20"/>
      <c r="AI283" s="20"/>
      <c r="AJ283" s="21"/>
      <c r="AK283" s="21" t="s">
        <v>960</v>
      </c>
      <c r="AL283" s="21"/>
      <c r="AM283" s="22"/>
      <c r="AN283" s="124" t="s">
        <v>961</v>
      </c>
    </row>
    <row r="284" spans="1:40">
      <c r="A284" s="94"/>
      <c r="B284" s="98" t="s">
        <v>962</v>
      </c>
      <c r="C284" s="98" t="s">
        <v>963</v>
      </c>
      <c r="D284" s="98"/>
      <c r="E284" s="121" t="str">
        <f t="shared" si="71"/>
        <v>a5713</v>
      </c>
      <c r="F284" s="121">
        <f t="shared" si="60"/>
        <v>1</v>
      </c>
      <c r="G284" s="121">
        <f t="shared" si="61"/>
        <v>1</v>
      </c>
      <c r="H284" s="121">
        <v>0</v>
      </c>
      <c r="I284" s="121">
        <f t="shared" si="62"/>
        <v>0</v>
      </c>
      <c r="J284" s="121">
        <v>0</v>
      </c>
      <c r="K284" s="121">
        <f t="shared" si="63"/>
        <v>0</v>
      </c>
      <c r="L284" s="121">
        <f t="shared" si="64"/>
        <v>1</v>
      </c>
      <c r="M284" s="121">
        <f t="shared" si="64"/>
        <v>0</v>
      </c>
      <c r="N284" s="121">
        <f t="shared" si="65"/>
        <v>0</v>
      </c>
      <c r="O284" s="121">
        <v>1</v>
      </c>
      <c r="P284" s="121">
        <f t="shared" si="68"/>
        <v>1</v>
      </c>
      <c r="Q284" s="121"/>
      <c r="R284" s="121">
        <v>1</v>
      </c>
      <c r="S284" s="121">
        <v>-1</v>
      </c>
      <c r="T284" s="20">
        <v>1</v>
      </c>
      <c r="U284" s="20" t="s">
        <v>76</v>
      </c>
      <c r="V284" s="20"/>
      <c r="W284" s="20" t="str">
        <f t="shared" si="72"/>
        <v/>
      </c>
      <c r="X284" s="20" t="str">
        <f t="shared" si="66"/>
        <v/>
      </c>
      <c r="Y284" s="20"/>
      <c r="Z284" s="20" t="str">
        <f t="shared" si="73"/>
        <v/>
      </c>
      <c r="AA284" s="20" t="str">
        <f t="shared" si="73"/>
        <v/>
      </c>
      <c r="AB284" s="20"/>
      <c r="AC284" s="20" t="str">
        <f t="shared" si="67"/>
        <v/>
      </c>
      <c r="AD284" s="20" t="str">
        <f t="shared" si="67"/>
        <v/>
      </c>
      <c r="AE284" s="20"/>
      <c r="AF284" s="20" t="str">
        <f t="shared" si="69"/>
        <v/>
      </c>
      <c r="AG284" s="20"/>
      <c r="AH284" s="20"/>
      <c r="AI284" s="20"/>
      <c r="AJ284" s="21"/>
      <c r="AK284" s="21"/>
      <c r="AL284" s="21"/>
      <c r="AM284" s="22"/>
      <c r="AN284" s="124"/>
    </row>
    <row r="285" spans="1:40">
      <c r="A285" s="94"/>
      <c r="B285" s="99" t="s">
        <v>964</v>
      </c>
      <c r="C285" s="99" t="s">
        <v>965</v>
      </c>
      <c r="D285" s="98"/>
      <c r="E285" s="121" t="str">
        <f t="shared" si="71"/>
        <v>a571301</v>
      </c>
      <c r="F285" s="121">
        <f t="shared" si="60"/>
        <v>1</v>
      </c>
      <c r="G285" s="121">
        <f t="shared" si="61"/>
        <v>1</v>
      </c>
      <c r="H285" s="121">
        <v>1</v>
      </c>
      <c r="I285" s="121">
        <f t="shared" si="62"/>
        <v>1</v>
      </c>
      <c r="J285" s="121">
        <v>1</v>
      </c>
      <c r="K285" s="121">
        <f t="shared" si="63"/>
        <v>1</v>
      </c>
      <c r="L285" s="121">
        <f t="shared" si="64"/>
        <v>1</v>
      </c>
      <c r="M285" s="121">
        <f t="shared" si="64"/>
        <v>1</v>
      </c>
      <c r="N285" s="121">
        <f t="shared" si="65"/>
        <v>1</v>
      </c>
      <c r="O285" s="122">
        <v>0</v>
      </c>
      <c r="P285" s="122">
        <v>1</v>
      </c>
      <c r="Q285" s="122"/>
      <c r="R285" s="121">
        <v>0</v>
      </c>
      <c r="S285" s="121">
        <v>0</v>
      </c>
      <c r="T285" s="20">
        <v>1</v>
      </c>
      <c r="U285" s="20" t="s">
        <v>76</v>
      </c>
      <c r="V285" s="20"/>
      <c r="W285" s="20" t="s">
        <v>966</v>
      </c>
      <c r="X285" s="20">
        <f t="shared" si="66"/>
        <v>1</v>
      </c>
      <c r="Y285" s="20">
        <v>0</v>
      </c>
      <c r="Z285" s="20">
        <f t="shared" si="73"/>
        <v>0</v>
      </c>
      <c r="AA285" s="20">
        <v>1</v>
      </c>
      <c r="AB285" s="20">
        <v>0</v>
      </c>
      <c r="AC285" s="20">
        <f t="shared" si="67"/>
        <v>0</v>
      </c>
      <c r="AD285" s="20">
        <v>1</v>
      </c>
      <c r="AE285" s="109">
        <v>0</v>
      </c>
      <c r="AF285" s="109">
        <f t="shared" si="69"/>
        <v>0</v>
      </c>
      <c r="AG285" s="109"/>
      <c r="AH285" s="20">
        <v>1</v>
      </c>
      <c r="AI285" s="20">
        <v>1</v>
      </c>
      <c r="AJ285" s="21" t="s">
        <v>967</v>
      </c>
      <c r="AK285" s="21" t="s">
        <v>946</v>
      </c>
      <c r="AL285" s="21"/>
      <c r="AM285" s="22"/>
      <c r="AN285" s="124" t="s">
        <v>968</v>
      </c>
    </row>
    <row r="286" spans="1:40">
      <c r="A286" s="94"/>
      <c r="B286" s="99" t="s">
        <v>969</v>
      </c>
      <c r="C286" s="99" t="s">
        <v>970</v>
      </c>
      <c r="D286" s="98"/>
      <c r="E286" s="121" t="str">
        <f t="shared" si="71"/>
        <v>a571302</v>
      </c>
      <c r="F286" s="121">
        <f t="shared" si="60"/>
        <v>1</v>
      </c>
      <c r="G286" s="121">
        <f t="shared" si="61"/>
        <v>1</v>
      </c>
      <c r="H286" s="121">
        <v>1</v>
      </c>
      <c r="I286" s="121">
        <f t="shared" si="62"/>
        <v>1</v>
      </c>
      <c r="J286" s="121">
        <v>1</v>
      </c>
      <c r="K286" s="121">
        <f t="shared" si="63"/>
        <v>1</v>
      </c>
      <c r="L286" s="121">
        <f t="shared" si="64"/>
        <v>1</v>
      </c>
      <c r="M286" s="121">
        <f t="shared" si="64"/>
        <v>1</v>
      </c>
      <c r="N286" s="121">
        <f t="shared" si="65"/>
        <v>1</v>
      </c>
      <c r="O286" s="122">
        <v>0</v>
      </c>
      <c r="P286" s="122">
        <v>1</v>
      </c>
      <c r="Q286" s="122"/>
      <c r="R286" s="121">
        <v>0</v>
      </c>
      <c r="S286" s="121">
        <v>0</v>
      </c>
      <c r="T286" s="20">
        <v>4</v>
      </c>
      <c r="U286" s="20" t="s">
        <v>76</v>
      </c>
      <c r="V286" s="20"/>
      <c r="W286" s="20" t="s">
        <v>971</v>
      </c>
      <c r="X286" s="20">
        <f t="shared" si="66"/>
        <v>1</v>
      </c>
      <c r="Y286" s="20">
        <v>0</v>
      </c>
      <c r="Z286" s="20">
        <f t="shared" si="73"/>
        <v>0</v>
      </c>
      <c r="AA286" s="20">
        <f t="shared" si="73"/>
        <v>0</v>
      </c>
      <c r="AB286" s="20">
        <v>0</v>
      </c>
      <c r="AC286" s="20">
        <f t="shared" si="67"/>
        <v>0</v>
      </c>
      <c r="AD286" s="20">
        <f t="shared" si="67"/>
        <v>0</v>
      </c>
      <c r="AE286" s="109">
        <v>0</v>
      </c>
      <c r="AF286" s="109">
        <f t="shared" si="69"/>
        <v>0</v>
      </c>
      <c r="AG286" s="109"/>
      <c r="AH286" s="20">
        <v>0</v>
      </c>
      <c r="AI286" s="20">
        <v>1</v>
      </c>
      <c r="AJ286" s="21" t="s">
        <v>972</v>
      </c>
      <c r="AK286" s="21" t="s">
        <v>946</v>
      </c>
      <c r="AL286" s="21"/>
      <c r="AM286" s="22"/>
      <c r="AN286" s="124" t="s">
        <v>973</v>
      </c>
    </row>
    <row r="287" spans="1:40">
      <c r="A287" s="94"/>
      <c r="B287" s="99" t="s">
        <v>974</v>
      </c>
      <c r="C287" s="99" t="s">
        <v>975</v>
      </c>
      <c r="D287" s="98"/>
      <c r="E287" s="121" t="str">
        <f t="shared" si="71"/>
        <v>a571303</v>
      </c>
      <c r="F287" s="121">
        <f t="shared" si="60"/>
        <v>1</v>
      </c>
      <c r="G287" s="121">
        <f t="shared" si="61"/>
        <v>1</v>
      </c>
      <c r="H287" s="121">
        <v>1</v>
      </c>
      <c r="I287" s="121">
        <f t="shared" si="62"/>
        <v>1</v>
      </c>
      <c r="J287" s="121">
        <v>1</v>
      </c>
      <c r="K287" s="121">
        <f t="shared" si="63"/>
        <v>1</v>
      </c>
      <c r="L287" s="121">
        <f t="shared" si="64"/>
        <v>1</v>
      </c>
      <c r="M287" s="121">
        <f t="shared" si="64"/>
        <v>1</v>
      </c>
      <c r="N287" s="121">
        <f t="shared" si="65"/>
        <v>1</v>
      </c>
      <c r="O287" s="121">
        <v>0</v>
      </c>
      <c r="P287" s="121">
        <f t="shared" si="68"/>
        <v>0</v>
      </c>
      <c r="Q287" s="121"/>
      <c r="R287" s="121">
        <v>0</v>
      </c>
      <c r="S287" s="121">
        <v>0</v>
      </c>
      <c r="T287" s="20">
        <v>4</v>
      </c>
      <c r="U287" s="20" t="s">
        <v>76</v>
      </c>
      <c r="V287" s="20"/>
      <c r="W287" s="20" t="s">
        <v>976</v>
      </c>
      <c r="X287" s="20">
        <f t="shared" si="66"/>
        <v>1</v>
      </c>
      <c r="Y287" s="20">
        <v>0</v>
      </c>
      <c r="Z287" s="20">
        <f t="shared" si="73"/>
        <v>0</v>
      </c>
      <c r="AA287" s="20">
        <f t="shared" si="73"/>
        <v>0</v>
      </c>
      <c r="AB287" s="20">
        <v>0</v>
      </c>
      <c r="AC287" s="20">
        <f t="shared" si="67"/>
        <v>0</v>
      </c>
      <c r="AD287" s="20">
        <f t="shared" si="67"/>
        <v>0</v>
      </c>
      <c r="AE287" s="109">
        <v>0</v>
      </c>
      <c r="AF287" s="109">
        <f t="shared" si="69"/>
        <v>0</v>
      </c>
      <c r="AG287" s="109"/>
      <c r="AH287" s="20">
        <v>0</v>
      </c>
      <c r="AI287" s="20">
        <v>1</v>
      </c>
      <c r="AJ287" s="21" t="s">
        <v>972</v>
      </c>
      <c r="AK287" s="21" t="s">
        <v>946</v>
      </c>
      <c r="AL287" s="21"/>
      <c r="AM287" s="22"/>
      <c r="AN287" s="124" t="s">
        <v>973</v>
      </c>
    </row>
    <row r="288" spans="1:40">
      <c r="A288" s="94"/>
      <c r="B288" s="97" t="s">
        <v>977</v>
      </c>
      <c r="C288" s="97" t="s">
        <v>978</v>
      </c>
      <c r="D288" s="98"/>
      <c r="E288" s="121" t="str">
        <f t="shared" si="71"/>
        <v>a572</v>
      </c>
      <c r="F288" s="121">
        <f t="shared" si="60"/>
        <v>1</v>
      </c>
      <c r="G288" s="121">
        <f t="shared" si="61"/>
        <v>1</v>
      </c>
      <c r="H288" s="121">
        <v>1</v>
      </c>
      <c r="I288" s="121">
        <f t="shared" si="62"/>
        <v>1</v>
      </c>
      <c r="J288" s="121">
        <v>1</v>
      </c>
      <c r="K288" s="121">
        <f t="shared" si="63"/>
        <v>1</v>
      </c>
      <c r="L288" s="121">
        <f t="shared" si="64"/>
        <v>1</v>
      </c>
      <c r="M288" s="121">
        <f t="shared" si="64"/>
        <v>1</v>
      </c>
      <c r="N288" s="121">
        <f t="shared" si="65"/>
        <v>1</v>
      </c>
      <c r="O288" s="121">
        <v>1</v>
      </c>
      <c r="P288" s="121">
        <f t="shared" si="68"/>
        <v>1</v>
      </c>
      <c r="Q288" s="121"/>
      <c r="R288" s="121">
        <v>1</v>
      </c>
      <c r="S288" s="121">
        <v>-1</v>
      </c>
      <c r="T288" s="20">
        <v>4</v>
      </c>
      <c r="U288" s="20" t="s">
        <v>76</v>
      </c>
      <c r="V288" s="20"/>
      <c r="W288" s="20" t="str">
        <f t="shared" si="72"/>
        <v/>
      </c>
      <c r="X288" s="20" t="str">
        <f t="shared" si="66"/>
        <v/>
      </c>
      <c r="Y288" s="20"/>
      <c r="Z288" s="20" t="str">
        <f t="shared" si="73"/>
        <v/>
      </c>
      <c r="AA288" s="20" t="str">
        <f t="shared" si="73"/>
        <v/>
      </c>
      <c r="AB288" s="20"/>
      <c r="AC288" s="20" t="str">
        <f t="shared" si="67"/>
        <v/>
      </c>
      <c r="AD288" s="20" t="str">
        <f t="shared" si="67"/>
        <v/>
      </c>
      <c r="AE288" s="20"/>
      <c r="AF288" s="20" t="str">
        <f t="shared" si="69"/>
        <v/>
      </c>
      <c r="AG288" s="20"/>
      <c r="AH288" s="20"/>
      <c r="AI288" s="20"/>
      <c r="AJ288" s="21"/>
      <c r="AK288" s="21"/>
      <c r="AL288" s="21"/>
      <c r="AM288" s="22"/>
      <c r="AN288" s="124"/>
    </row>
    <row r="289" spans="1:40">
      <c r="A289" s="94"/>
      <c r="B289" s="98" t="s">
        <v>979</v>
      </c>
      <c r="C289" s="98" t="s">
        <v>980</v>
      </c>
      <c r="D289" s="98"/>
      <c r="E289" s="121" t="str">
        <f t="shared" si="71"/>
        <v>a5721</v>
      </c>
      <c r="F289" s="121">
        <f t="shared" si="60"/>
        <v>1</v>
      </c>
      <c r="G289" s="121">
        <f t="shared" si="61"/>
        <v>1</v>
      </c>
      <c r="H289" s="121">
        <v>0</v>
      </c>
      <c r="I289" s="121">
        <f t="shared" si="62"/>
        <v>0</v>
      </c>
      <c r="J289" s="121">
        <v>0</v>
      </c>
      <c r="K289" s="121">
        <f t="shared" si="63"/>
        <v>0</v>
      </c>
      <c r="L289" s="121">
        <f t="shared" si="64"/>
        <v>1</v>
      </c>
      <c r="M289" s="121">
        <f t="shared" si="64"/>
        <v>0</v>
      </c>
      <c r="N289" s="121">
        <f t="shared" si="65"/>
        <v>0</v>
      </c>
      <c r="O289" s="122">
        <v>0</v>
      </c>
      <c r="P289" s="122">
        <v>1</v>
      </c>
      <c r="Q289" s="122"/>
      <c r="R289" s="121">
        <v>0</v>
      </c>
      <c r="S289" s="121">
        <v>-1</v>
      </c>
      <c r="T289" s="20">
        <v>4</v>
      </c>
      <c r="U289" s="20" t="s">
        <v>76</v>
      </c>
      <c r="V289" s="20"/>
      <c r="W289" s="20" t="str">
        <f t="shared" si="72"/>
        <v/>
      </c>
      <c r="X289" s="20" t="str">
        <f t="shared" si="66"/>
        <v/>
      </c>
      <c r="Y289" s="20"/>
      <c r="Z289" s="20" t="str">
        <f t="shared" si="73"/>
        <v/>
      </c>
      <c r="AA289" s="20" t="str">
        <f t="shared" si="73"/>
        <v/>
      </c>
      <c r="AB289" s="20"/>
      <c r="AC289" s="20" t="str">
        <f t="shared" si="67"/>
        <v/>
      </c>
      <c r="AD289" s="20" t="str">
        <f t="shared" si="67"/>
        <v/>
      </c>
      <c r="AE289" s="20"/>
      <c r="AF289" s="20" t="str">
        <f t="shared" si="69"/>
        <v/>
      </c>
      <c r="AG289" s="20"/>
      <c r="AH289" s="20"/>
      <c r="AI289" s="20"/>
      <c r="AJ289" s="21"/>
      <c r="AK289" s="21"/>
      <c r="AL289" s="21"/>
      <c r="AM289" s="22"/>
      <c r="AN289" s="124"/>
    </row>
    <row r="290" spans="1:40">
      <c r="A290" s="94"/>
      <c r="B290" s="99" t="s">
        <v>981</v>
      </c>
      <c r="C290" s="99" t="s">
        <v>982</v>
      </c>
      <c r="D290" s="98"/>
      <c r="E290" s="121" t="str">
        <f t="shared" si="71"/>
        <v>a572100</v>
      </c>
      <c r="F290" s="121">
        <f t="shared" si="60"/>
        <v>1</v>
      </c>
      <c r="G290" s="121">
        <f t="shared" si="61"/>
        <v>1</v>
      </c>
      <c r="H290" s="121">
        <v>0</v>
      </c>
      <c r="I290" s="121">
        <f t="shared" si="62"/>
        <v>0</v>
      </c>
      <c r="J290" s="121">
        <v>0</v>
      </c>
      <c r="K290" s="121">
        <f t="shared" si="63"/>
        <v>0</v>
      </c>
      <c r="L290" s="121">
        <f t="shared" si="64"/>
        <v>1</v>
      </c>
      <c r="M290" s="121">
        <f t="shared" si="64"/>
        <v>0</v>
      </c>
      <c r="N290" s="121">
        <f t="shared" si="65"/>
        <v>0</v>
      </c>
      <c r="O290" s="121">
        <v>0</v>
      </c>
      <c r="P290" s="121">
        <f t="shared" si="68"/>
        <v>0</v>
      </c>
      <c r="Q290" s="121"/>
      <c r="R290" s="121">
        <v>0</v>
      </c>
      <c r="S290" s="121">
        <v>-1</v>
      </c>
      <c r="T290" s="20">
        <v>4</v>
      </c>
      <c r="U290" s="20" t="s">
        <v>76</v>
      </c>
      <c r="V290" s="20"/>
      <c r="W290" s="20" t="str">
        <f t="shared" si="72"/>
        <v/>
      </c>
      <c r="X290" s="20" t="str">
        <f t="shared" si="66"/>
        <v/>
      </c>
      <c r="Y290" s="20"/>
      <c r="Z290" s="20" t="str">
        <f t="shared" si="73"/>
        <v/>
      </c>
      <c r="AA290" s="20" t="str">
        <f t="shared" si="73"/>
        <v/>
      </c>
      <c r="AB290" s="20"/>
      <c r="AC290" s="20" t="str">
        <f t="shared" si="67"/>
        <v/>
      </c>
      <c r="AD290" s="20" t="str">
        <f t="shared" si="67"/>
        <v/>
      </c>
      <c r="AE290" s="20"/>
      <c r="AF290" s="20" t="str">
        <f t="shared" si="69"/>
        <v/>
      </c>
      <c r="AG290" s="20"/>
      <c r="AH290" s="20"/>
      <c r="AI290" s="20"/>
      <c r="AJ290" s="21"/>
      <c r="AK290" s="21"/>
      <c r="AL290" s="21"/>
      <c r="AM290" s="22"/>
      <c r="AN290" s="124"/>
    </row>
    <row r="291" spans="1:40">
      <c r="A291" s="94"/>
      <c r="B291" s="98" t="s">
        <v>983</v>
      </c>
      <c r="C291" s="98" t="s">
        <v>984</v>
      </c>
      <c r="D291" s="98"/>
      <c r="E291" s="121" t="str">
        <f t="shared" si="71"/>
        <v>a5722</v>
      </c>
      <c r="F291" s="121">
        <f t="shared" si="60"/>
        <v>1</v>
      </c>
      <c r="G291" s="121">
        <f t="shared" si="61"/>
        <v>1</v>
      </c>
      <c r="H291" s="121">
        <v>0</v>
      </c>
      <c r="I291" s="121">
        <f t="shared" si="62"/>
        <v>0</v>
      </c>
      <c r="J291" s="121">
        <v>0</v>
      </c>
      <c r="K291" s="121">
        <f t="shared" si="63"/>
        <v>0</v>
      </c>
      <c r="L291" s="121">
        <f t="shared" si="64"/>
        <v>1</v>
      </c>
      <c r="M291" s="121">
        <f t="shared" si="64"/>
        <v>0</v>
      </c>
      <c r="N291" s="121">
        <f t="shared" si="65"/>
        <v>0</v>
      </c>
      <c r="O291" s="122">
        <v>0</v>
      </c>
      <c r="P291" s="122">
        <v>1</v>
      </c>
      <c r="Q291" s="122"/>
      <c r="R291" s="121">
        <v>0</v>
      </c>
      <c r="S291" s="121">
        <v>-1</v>
      </c>
      <c r="T291" s="20">
        <v>4</v>
      </c>
      <c r="U291" s="20" t="s">
        <v>76</v>
      </c>
      <c r="V291" s="20"/>
      <c r="W291" s="20" t="str">
        <f t="shared" si="72"/>
        <v/>
      </c>
      <c r="X291" s="20" t="str">
        <f t="shared" si="66"/>
        <v/>
      </c>
      <c r="Y291" s="20"/>
      <c r="Z291" s="20" t="str">
        <f t="shared" si="73"/>
        <v/>
      </c>
      <c r="AA291" s="20" t="str">
        <f t="shared" si="73"/>
        <v/>
      </c>
      <c r="AB291" s="20"/>
      <c r="AC291" s="20" t="str">
        <f t="shared" si="67"/>
        <v/>
      </c>
      <c r="AD291" s="20" t="str">
        <f t="shared" si="67"/>
        <v/>
      </c>
      <c r="AE291" s="20"/>
      <c r="AF291" s="20" t="str">
        <f t="shared" si="69"/>
        <v/>
      </c>
      <c r="AG291" s="20"/>
      <c r="AH291" s="20"/>
      <c r="AI291" s="20"/>
      <c r="AJ291" s="21"/>
      <c r="AK291" s="21"/>
      <c r="AL291" s="21"/>
      <c r="AM291" s="22"/>
      <c r="AN291" s="124"/>
    </row>
    <row r="292" spans="1:40">
      <c r="A292" s="94"/>
      <c r="B292" s="99" t="s">
        <v>985</v>
      </c>
      <c r="C292" s="99" t="s">
        <v>986</v>
      </c>
      <c r="D292" s="98"/>
      <c r="E292" s="121" t="str">
        <f t="shared" si="71"/>
        <v>a572200</v>
      </c>
      <c r="F292" s="121">
        <f t="shared" si="60"/>
        <v>1</v>
      </c>
      <c r="G292" s="121">
        <f t="shared" si="61"/>
        <v>1</v>
      </c>
      <c r="H292" s="121">
        <v>0</v>
      </c>
      <c r="I292" s="121">
        <f t="shared" si="62"/>
        <v>0</v>
      </c>
      <c r="J292" s="121">
        <v>0</v>
      </c>
      <c r="K292" s="121">
        <f t="shared" si="63"/>
        <v>0</v>
      </c>
      <c r="L292" s="121">
        <f t="shared" si="64"/>
        <v>1</v>
      </c>
      <c r="M292" s="121">
        <f t="shared" si="64"/>
        <v>0</v>
      </c>
      <c r="N292" s="121">
        <f t="shared" si="65"/>
        <v>0</v>
      </c>
      <c r="O292" s="121">
        <v>0</v>
      </c>
      <c r="P292" s="121">
        <f t="shared" si="68"/>
        <v>0</v>
      </c>
      <c r="Q292" s="121"/>
      <c r="R292" s="121">
        <v>0</v>
      </c>
      <c r="S292" s="127">
        <v>-1</v>
      </c>
      <c r="T292" s="20">
        <v>4</v>
      </c>
      <c r="U292" s="20" t="s">
        <v>76</v>
      </c>
      <c r="V292" s="20"/>
      <c r="W292" s="20" t="str">
        <f t="shared" si="72"/>
        <v/>
      </c>
      <c r="X292" s="20" t="str">
        <f t="shared" si="66"/>
        <v/>
      </c>
      <c r="Y292" s="20"/>
      <c r="Z292" s="20" t="str">
        <f t="shared" si="73"/>
        <v/>
      </c>
      <c r="AA292" s="20" t="str">
        <f t="shared" si="73"/>
        <v/>
      </c>
      <c r="AB292" s="20"/>
      <c r="AC292" s="20" t="str">
        <f t="shared" si="67"/>
        <v/>
      </c>
      <c r="AD292" s="20" t="str">
        <f t="shared" si="67"/>
        <v/>
      </c>
      <c r="AE292" s="20"/>
      <c r="AF292" s="20" t="str">
        <f t="shared" si="69"/>
        <v/>
      </c>
      <c r="AG292" s="20"/>
      <c r="AH292" s="20"/>
      <c r="AI292" s="20">
        <v>1</v>
      </c>
      <c r="AJ292" s="21" t="s">
        <v>987</v>
      </c>
      <c r="AK292" s="21"/>
      <c r="AL292" s="21"/>
      <c r="AM292" s="22"/>
      <c r="AN292" s="124"/>
    </row>
    <row r="293" spans="1:40">
      <c r="A293" s="94"/>
      <c r="B293" s="98" t="s">
        <v>988</v>
      </c>
      <c r="C293" s="98" t="s">
        <v>989</v>
      </c>
      <c r="D293" s="98"/>
      <c r="E293" s="121" t="str">
        <f t="shared" si="71"/>
        <v>a5723</v>
      </c>
      <c r="F293" s="121">
        <f t="shared" si="60"/>
        <v>1</v>
      </c>
      <c r="G293" s="121">
        <f t="shared" si="61"/>
        <v>1</v>
      </c>
      <c r="H293" s="121">
        <v>0</v>
      </c>
      <c r="I293" s="121">
        <f t="shared" si="62"/>
        <v>0</v>
      </c>
      <c r="J293" s="121">
        <v>0</v>
      </c>
      <c r="K293" s="121">
        <f t="shared" si="63"/>
        <v>0</v>
      </c>
      <c r="L293" s="121">
        <f t="shared" si="64"/>
        <v>1</v>
      </c>
      <c r="M293" s="121">
        <f t="shared" si="64"/>
        <v>0</v>
      </c>
      <c r="N293" s="121">
        <f t="shared" si="65"/>
        <v>0</v>
      </c>
      <c r="O293" s="122">
        <v>0</v>
      </c>
      <c r="P293" s="122">
        <v>1</v>
      </c>
      <c r="Q293" s="122"/>
      <c r="R293" s="121">
        <v>0</v>
      </c>
      <c r="S293" s="121">
        <v>-1</v>
      </c>
      <c r="T293" s="20">
        <v>4</v>
      </c>
      <c r="U293" s="20" t="s">
        <v>76</v>
      </c>
      <c r="V293" s="20"/>
      <c r="W293" s="20" t="str">
        <f t="shared" si="72"/>
        <v/>
      </c>
      <c r="X293" s="20" t="str">
        <f t="shared" si="66"/>
        <v/>
      </c>
      <c r="Y293" s="20"/>
      <c r="Z293" s="20" t="str">
        <f t="shared" si="73"/>
        <v/>
      </c>
      <c r="AA293" s="20" t="str">
        <f t="shared" si="73"/>
        <v/>
      </c>
      <c r="AB293" s="20"/>
      <c r="AC293" s="20" t="str">
        <f t="shared" si="67"/>
        <v/>
      </c>
      <c r="AD293" s="20" t="str">
        <f t="shared" si="67"/>
        <v/>
      </c>
      <c r="AE293" s="20"/>
      <c r="AF293" s="20" t="str">
        <f t="shared" si="69"/>
        <v/>
      </c>
      <c r="AG293" s="20"/>
      <c r="AH293" s="20"/>
      <c r="AI293" s="20"/>
      <c r="AJ293" s="21"/>
      <c r="AK293" s="21"/>
      <c r="AL293" s="21"/>
      <c r="AM293" s="22"/>
      <c r="AN293" s="124" t="s">
        <v>990</v>
      </c>
    </row>
    <row r="294" spans="1:40">
      <c r="A294" s="94"/>
      <c r="B294" s="99" t="s">
        <v>991</v>
      </c>
      <c r="C294" s="99" t="s">
        <v>992</v>
      </c>
      <c r="D294" s="98"/>
      <c r="E294" s="121" t="str">
        <f t="shared" si="71"/>
        <v>a572300</v>
      </c>
      <c r="F294" s="121">
        <f t="shared" si="60"/>
        <v>1</v>
      </c>
      <c r="G294" s="121">
        <f t="shared" si="61"/>
        <v>1</v>
      </c>
      <c r="H294" s="121">
        <v>0</v>
      </c>
      <c r="I294" s="121">
        <f t="shared" si="62"/>
        <v>0</v>
      </c>
      <c r="J294" s="121">
        <v>0</v>
      </c>
      <c r="K294" s="121">
        <f t="shared" si="63"/>
        <v>0</v>
      </c>
      <c r="L294" s="121">
        <f t="shared" si="64"/>
        <v>1</v>
      </c>
      <c r="M294" s="121">
        <f t="shared" si="64"/>
        <v>0</v>
      </c>
      <c r="N294" s="121">
        <f t="shared" si="65"/>
        <v>0</v>
      </c>
      <c r="O294" s="121">
        <v>0</v>
      </c>
      <c r="P294" s="121">
        <f t="shared" si="68"/>
        <v>0</v>
      </c>
      <c r="Q294" s="121"/>
      <c r="R294" s="121">
        <v>0</v>
      </c>
      <c r="S294" s="127">
        <v>-1</v>
      </c>
      <c r="T294" s="20">
        <v>4</v>
      </c>
      <c r="U294" s="20" t="s">
        <v>76</v>
      </c>
      <c r="V294" s="20"/>
      <c r="W294" s="20" t="str">
        <f t="shared" si="72"/>
        <v/>
      </c>
      <c r="X294" s="20" t="str">
        <f t="shared" si="66"/>
        <v/>
      </c>
      <c r="Y294" s="20"/>
      <c r="Z294" s="20" t="str">
        <f t="shared" si="73"/>
        <v/>
      </c>
      <c r="AA294" s="20" t="str">
        <f t="shared" si="73"/>
        <v/>
      </c>
      <c r="AB294" s="20"/>
      <c r="AC294" s="20" t="str">
        <f t="shared" si="67"/>
        <v/>
      </c>
      <c r="AD294" s="20" t="str">
        <f t="shared" si="67"/>
        <v/>
      </c>
      <c r="AE294" s="20"/>
      <c r="AF294" s="20" t="str">
        <f t="shared" si="69"/>
        <v/>
      </c>
      <c r="AG294" s="20"/>
      <c r="AH294" s="20"/>
      <c r="AI294" s="20">
        <v>1</v>
      </c>
      <c r="AJ294" s="21" t="s">
        <v>993</v>
      </c>
      <c r="AK294" s="21"/>
      <c r="AL294" s="21"/>
      <c r="AM294" s="22"/>
      <c r="AN294" s="124"/>
    </row>
    <row r="295" spans="1:40">
      <c r="A295" s="94"/>
      <c r="B295" s="97" t="s">
        <v>994</v>
      </c>
      <c r="C295" s="97" t="s">
        <v>995</v>
      </c>
      <c r="D295" s="98"/>
      <c r="E295" s="121" t="str">
        <f t="shared" si="71"/>
        <v>a573</v>
      </c>
      <c r="F295" s="121">
        <f t="shared" si="60"/>
        <v>1</v>
      </c>
      <c r="G295" s="121">
        <f t="shared" si="61"/>
        <v>1</v>
      </c>
      <c r="H295" s="121">
        <v>0</v>
      </c>
      <c r="I295" s="121">
        <f t="shared" si="62"/>
        <v>0</v>
      </c>
      <c r="J295" s="121">
        <v>0</v>
      </c>
      <c r="K295" s="121">
        <f t="shared" si="63"/>
        <v>0</v>
      </c>
      <c r="L295" s="121">
        <f t="shared" si="64"/>
        <v>1</v>
      </c>
      <c r="M295" s="121">
        <f t="shared" si="64"/>
        <v>0</v>
      </c>
      <c r="N295" s="121">
        <f t="shared" si="65"/>
        <v>0</v>
      </c>
      <c r="O295" s="122">
        <v>0</v>
      </c>
      <c r="P295" s="122">
        <v>1</v>
      </c>
      <c r="Q295" s="122"/>
      <c r="R295" s="121">
        <v>0</v>
      </c>
      <c r="S295" s="121">
        <v>0</v>
      </c>
      <c r="T295" s="20">
        <v>4</v>
      </c>
      <c r="U295" s="20" t="s">
        <v>838</v>
      </c>
      <c r="V295" s="20"/>
      <c r="W295" s="20" t="str">
        <f t="shared" si="72"/>
        <v/>
      </c>
      <c r="X295" s="20" t="str">
        <f t="shared" si="66"/>
        <v/>
      </c>
      <c r="Y295" s="20"/>
      <c r="Z295" s="20" t="str">
        <f t="shared" si="73"/>
        <v/>
      </c>
      <c r="AA295" s="20" t="str">
        <f t="shared" si="73"/>
        <v/>
      </c>
      <c r="AB295" s="20"/>
      <c r="AC295" s="20" t="str">
        <f t="shared" si="67"/>
        <v/>
      </c>
      <c r="AD295" s="20" t="str">
        <f t="shared" si="67"/>
        <v/>
      </c>
      <c r="AE295" s="20"/>
      <c r="AF295" s="20" t="str">
        <f t="shared" si="69"/>
        <v/>
      </c>
      <c r="AG295" s="20"/>
      <c r="AH295" s="20"/>
      <c r="AI295" s="20"/>
      <c r="AJ295" s="21"/>
      <c r="AK295" s="21" t="s">
        <v>960</v>
      </c>
      <c r="AL295" s="21"/>
      <c r="AM295" s="22"/>
      <c r="AN295" s="124" t="s">
        <v>996</v>
      </c>
    </row>
    <row r="296" spans="1:40">
      <c r="A296" s="94"/>
      <c r="B296" s="98" t="s">
        <v>997</v>
      </c>
      <c r="C296" s="98" t="s">
        <v>998</v>
      </c>
      <c r="D296" s="98"/>
      <c r="E296" s="121" t="str">
        <f t="shared" si="71"/>
        <v>a5730</v>
      </c>
      <c r="F296" s="121">
        <f t="shared" si="60"/>
        <v>1</v>
      </c>
      <c r="G296" s="121">
        <f t="shared" si="61"/>
        <v>1</v>
      </c>
      <c r="H296" s="121">
        <v>0</v>
      </c>
      <c r="I296" s="121">
        <f t="shared" si="62"/>
        <v>0</v>
      </c>
      <c r="J296" s="121">
        <v>0</v>
      </c>
      <c r="K296" s="121">
        <f t="shared" si="63"/>
        <v>0</v>
      </c>
      <c r="L296" s="121">
        <f t="shared" si="64"/>
        <v>1</v>
      </c>
      <c r="M296" s="121">
        <f t="shared" si="64"/>
        <v>0</v>
      </c>
      <c r="N296" s="121">
        <f t="shared" si="65"/>
        <v>0</v>
      </c>
      <c r="O296" s="121">
        <v>0</v>
      </c>
      <c r="P296" s="121">
        <f t="shared" si="68"/>
        <v>0</v>
      </c>
      <c r="Q296" s="121"/>
      <c r="R296" s="121">
        <v>0</v>
      </c>
      <c r="S296" s="121">
        <v>-1</v>
      </c>
      <c r="T296" s="20">
        <v>4</v>
      </c>
      <c r="U296" s="20" t="s">
        <v>838</v>
      </c>
      <c r="V296" s="20"/>
      <c r="W296" s="20" t="str">
        <f t="shared" si="72"/>
        <v/>
      </c>
      <c r="X296" s="20" t="str">
        <f t="shared" si="66"/>
        <v/>
      </c>
      <c r="Y296" s="20"/>
      <c r="Z296" s="20" t="str">
        <f t="shared" si="73"/>
        <v/>
      </c>
      <c r="AA296" s="20" t="str">
        <f t="shared" si="73"/>
        <v/>
      </c>
      <c r="AB296" s="20"/>
      <c r="AC296" s="20" t="str">
        <f t="shared" si="67"/>
        <v/>
      </c>
      <c r="AD296" s="20" t="str">
        <f t="shared" si="67"/>
        <v/>
      </c>
      <c r="AE296" s="20"/>
      <c r="AF296" s="20" t="str">
        <f t="shared" si="69"/>
        <v/>
      </c>
      <c r="AG296" s="20"/>
      <c r="AH296" s="20"/>
      <c r="AI296" s="20"/>
      <c r="AJ296" s="21"/>
      <c r="AK296" s="21"/>
      <c r="AL296" s="21"/>
      <c r="AM296" s="22"/>
      <c r="AN296" s="124"/>
    </row>
    <row r="297" spans="1:40">
      <c r="A297" s="94"/>
      <c r="B297" s="99" t="s">
        <v>999</v>
      </c>
      <c r="C297" s="99" t="s">
        <v>1000</v>
      </c>
      <c r="D297" s="98"/>
      <c r="E297" s="121" t="str">
        <f t="shared" si="71"/>
        <v>a573001</v>
      </c>
      <c r="F297" s="121">
        <f t="shared" si="60"/>
        <v>1</v>
      </c>
      <c r="G297" s="121">
        <f t="shared" si="61"/>
        <v>1</v>
      </c>
      <c r="H297" s="121">
        <v>0</v>
      </c>
      <c r="I297" s="121">
        <f t="shared" si="62"/>
        <v>0</v>
      </c>
      <c r="J297" s="121">
        <v>0</v>
      </c>
      <c r="K297" s="121">
        <f t="shared" si="63"/>
        <v>0</v>
      </c>
      <c r="L297" s="121">
        <f t="shared" si="64"/>
        <v>1</v>
      </c>
      <c r="M297" s="121">
        <f t="shared" si="64"/>
        <v>0</v>
      </c>
      <c r="N297" s="121">
        <f t="shared" si="65"/>
        <v>0</v>
      </c>
      <c r="O297" s="121">
        <v>0</v>
      </c>
      <c r="P297" s="121">
        <f t="shared" si="68"/>
        <v>0</v>
      </c>
      <c r="Q297" s="121"/>
      <c r="R297" s="121">
        <v>0</v>
      </c>
      <c r="S297" s="121">
        <v>-1</v>
      </c>
      <c r="T297" s="20">
        <v>4</v>
      </c>
      <c r="U297" s="20" t="s">
        <v>838</v>
      </c>
      <c r="V297" s="20"/>
      <c r="W297" s="20" t="str">
        <f t="shared" si="72"/>
        <v/>
      </c>
      <c r="X297" s="20" t="str">
        <f t="shared" si="66"/>
        <v/>
      </c>
      <c r="Y297" s="20"/>
      <c r="Z297" s="20" t="str">
        <f t="shared" ref="Z297:AA360" si="74">IF(Y297&lt;&gt;"",Y297,"")</f>
        <v/>
      </c>
      <c r="AA297" s="20" t="str">
        <f t="shared" si="74"/>
        <v/>
      </c>
      <c r="AB297" s="20"/>
      <c r="AC297" s="20" t="str">
        <f t="shared" si="67"/>
        <v/>
      </c>
      <c r="AD297" s="20" t="str">
        <f t="shared" si="67"/>
        <v/>
      </c>
      <c r="AE297" s="20"/>
      <c r="AF297" s="20" t="str">
        <f t="shared" si="69"/>
        <v/>
      </c>
      <c r="AG297" s="20"/>
      <c r="AH297" s="20"/>
      <c r="AI297" s="20"/>
      <c r="AJ297" s="21"/>
      <c r="AK297" s="21"/>
      <c r="AL297" s="21"/>
      <c r="AM297" s="22"/>
      <c r="AN297" s="124"/>
    </row>
    <row r="298" spans="1:40">
      <c r="A298" s="94"/>
      <c r="B298" s="99" t="s">
        <v>1001</v>
      </c>
      <c r="C298" s="99" t="s">
        <v>1002</v>
      </c>
      <c r="D298" s="98"/>
      <c r="E298" s="121" t="str">
        <f t="shared" si="71"/>
        <v>a573002</v>
      </c>
      <c r="F298" s="121">
        <f t="shared" si="60"/>
        <v>1</v>
      </c>
      <c r="G298" s="121">
        <f t="shared" si="61"/>
        <v>1</v>
      </c>
      <c r="H298" s="121">
        <v>0</v>
      </c>
      <c r="I298" s="121">
        <f t="shared" si="62"/>
        <v>0</v>
      </c>
      <c r="J298" s="121">
        <v>0</v>
      </c>
      <c r="K298" s="121">
        <f t="shared" si="63"/>
        <v>0</v>
      </c>
      <c r="L298" s="121">
        <f t="shared" si="64"/>
        <v>1</v>
      </c>
      <c r="M298" s="121">
        <f t="shared" si="64"/>
        <v>0</v>
      </c>
      <c r="N298" s="121">
        <f t="shared" si="65"/>
        <v>0</v>
      </c>
      <c r="O298" s="121">
        <v>0</v>
      </c>
      <c r="P298" s="121">
        <f t="shared" si="68"/>
        <v>0</v>
      </c>
      <c r="Q298" s="121"/>
      <c r="R298" s="121">
        <v>0</v>
      </c>
      <c r="S298" s="121">
        <v>-1</v>
      </c>
      <c r="T298" s="20">
        <v>4</v>
      </c>
      <c r="U298" s="20" t="s">
        <v>838</v>
      </c>
      <c r="V298" s="20"/>
      <c r="W298" s="20" t="str">
        <f t="shared" si="72"/>
        <v/>
      </c>
      <c r="X298" s="20" t="str">
        <f t="shared" si="66"/>
        <v/>
      </c>
      <c r="Y298" s="20"/>
      <c r="Z298" s="20" t="str">
        <f t="shared" si="74"/>
        <v/>
      </c>
      <c r="AA298" s="20" t="str">
        <f t="shared" si="74"/>
        <v/>
      </c>
      <c r="AB298" s="20"/>
      <c r="AC298" s="20" t="str">
        <f t="shared" si="67"/>
        <v/>
      </c>
      <c r="AD298" s="20" t="str">
        <f t="shared" si="67"/>
        <v/>
      </c>
      <c r="AE298" s="20"/>
      <c r="AF298" s="20" t="str">
        <f t="shared" si="69"/>
        <v/>
      </c>
      <c r="AG298" s="20"/>
      <c r="AH298" s="20"/>
      <c r="AI298" s="20"/>
      <c r="AJ298" s="21"/>
      <c r="AK298" s="21"/>
      <c r="AL298" s="21"/>
      <c r="AM298" s="22"/>
      <c r="AN298" s="124"/>
    </row>
    <row r="299" spans="1:40" ht="13.15">
      <c r="A299" s="94"/>
      <c r="B299" s="95" t="s">
        <v>1003</v>
      </c>
      <c r="C299" s="95" t="s">
        <v>1004</v>
      </c>
      <c r="D299" s="98"/>
      <c r="E299" s="121" t="str">
        <f t="shared" si="71"/>
        <v>a58</v>
      </c>
      <c r="F299" s="121">
        <f t="shared" si="60"/>
        <v>1</v>
      </c>
      <c r="G299" s="121">
        <f t="shared" si="61"/>
        <v>1</v>
      </c>
      <c r="H299" s="121">
        <v>0</v>
      </c>
      <c r="I299" s="121">
        <f t="shared" si="62"/>
        <v>0</v>
      </c>
      <c r="J299" s="121">
        <v>0</v>
      </c>
      <c r="K299" s="121">
        <f t="shared" si="63"/>
        <v>0</v>
      </c>
      <c r="L299" s="121">
        <f t="shared" si="64"/>
        <v>1</v>
      </c>
      <c r="M299" s="121">
        <f t="shared" si="64"/>
        <v>0</v>
      </c>
      <c r="N299" s="121">
        <f t="shared" si="65"/>
        <v>0</v>
      </c>
      <c r="O299" s="122">
        <v>0</v>
      </c>
      <c r="P299" s="122">
        <v>1</v>
      </c>
      <c r="Q299" s="122"/>
      <c r="R299" s="121">
        <v>0</v>
      </c>
      <c r="S299" s="121">
        <v>-1</v>
      </c>
      <c r="T299" s="20">
        <v>2</v>
      </c>
      <c r="U299" s="20" t="s">
        <v>838</v>
      </c>
      <c r="V299" s="20"/>
      <c r="W299" s="20" t="str">
        <f t="shared" si="72"/>
        <v/>
      </c>
      <c r="X299" s="20" t="str">
        <f t="shared" si="66"/>
        <v/>
      </c>
      <c r="Y299" s="20"/>
      <c r="Z299" s="20" t="str">
        <f t="shared" si="74"/>
        <v/>
      </c>
      <c r="AA299" s="20" t="str">
        <f t="shared" si="74"/>
        <v/>
      </c>
      <c r="AB299" s="20"/>
      <c r="AC299" s="20" t="str">
        <f t="shared" si="67"/>
        <v/>
      </c>
      <c r="AD299" s="20" t="str">
        <f t="shared" si="67"/>
        <v/>
      </c>
      <c r="AE299" s="20"/>
      <c r="AF299" s="20" t="str">
        <f t="shared" si="69"/>
        <v/>
      </c>
      <c r="AG299" s="20"/>
      <c r="AH299" s="20"/>
      <c r="AI299" s="20"/>
      <c r="AJ299" s="21"/>
      <c r="AK299" s="21"/>
      <c r="AL299" s="21"/>
      <c r="AM299" s="22"/>
      <c r="AN299" s="124"/>
    </row>
    <row r="300" spans="1:40" ht="13.15">
      <c r="A300" s="94"/>
      <c r="B300" s="97" t="s">
        <v>1005</v>
      </c>
      <c r="C300" s="97" t="s">
        <v>1006</v>
      </c>
      <c r="D300" s="95"/>
      <c r="E300" s="121" t="str">
        <f t="shared" si="71"/>
        <v>a581</v>
      </c>
      <c r="F300" s="121">
        <f t="shared" si="60"/>
        <v>1</v>
      </c>
      <c r="G300" s="121">
        <f t="shared" si="61"/>
        <v>1</v>
      </c>
      <c r="H300" s="121">
        <v>0</v>
      </c>
      <c r="I300" s="121">
        <f t="shared" si="62"/>
        <v>0</v>
      </c>
      <c r="J300" s="121">
        <v>0</v>
      </c>
      <c r="K300" s="121">
        <f t="shared" si="63"/>
        <v>0</v>
      </c>
      <c r="L300" s="121">
        <f t="shared" si="64"/>
        <v>1</v>
      </c>
      <c r="M300" s="121">
        <f t="shared" si="64"/>
        <v>0</v>
      </c>
      <c r="N300" s="121">
        <f t="shared" si="65"/>
        <v>0</v>
      </c>
      <c r="O300" s="122">
        <v>0</v>
      </c>
      <c r="P300" s="122">
        <v>1</v>
      </c>
      <c r="Q300" s="122"/>
      <c r="R300" s="121">
        <v>0</v>
      </c>
      <c r="S300" s="121">
        <v>0</v>
      </c>
      <c r="T300" s="20">
        <v>4</v>
      </c>
      <c r="U300" s="20" t="s">
        <v>838</v>
      </c>
      <c r="V300" s="20"/>
      <c r="W300" s="20" t="str">
        <f t="shared" si="72"/>
        <v/>
      </c>
      <c r="X300" s="20" t="str">
        <f t="shared" si="66"/>
        <v/>
      </c>
      <c r="Y300" s="20"/>
      <c r="Z300" s="20" t="str">
        <f t="shared" si="74"/>
        <v/>
      </c>
      <c r="AA300" s="20" t="str">
        <f t="shared" si="74"/>
        <v/>
      </c>
      <c r="AB300" s="20"/>
      <c r="AC300" s="20" t="str">
        <f t="shared" si="67"/>
        <v/>
      </c>
      <c r="AD300" s="20" t="str">
        <f t="shared" si="67"/>
        <v/>
      </c>
      <c r="AE300" s="20"/>
      <c r="AF300" s="20" t="str">
        <f t="shared" si="69"/>
        <v/>
      </c>
      <c r="AG300" s="20"/>
      <c r="AH300" s="20"/>
      <c r="AI300" s="20"/>
      <c r="AJ300" s="21"/>
      <c r="AK300" s="21" t="s">
        <v>960</v>
      </c>
      <c r="AL300" s="21"/>
      <c r="AM300" s="22" t="s">
        <v>1007</v>
      </c>
      <c r="AN300" s="124" t="s">
        <v>1008</v>
      </c>
    </row>
    <row r="301" spans="1:40">
      <c r="A301" s="94"/>
      <c r="B301" s="98" t="s">
        <v>1009</v>
      </c>
      <c r="C301" s="98" t="s">
        <v>1010</v>
      </c>
      <c r="D301" s="98"/>
      <c r="E301" s="121" t="str">
        <f t="shared" si="71"/>
        <v>a5810</v>
      </c>
      <c r="F301" s="121">
        <f t="shared" si="60"/>
        <v>1</v>
      </c>
      <c r="G301" s="121">
        <f t="shared" si="61"/>
        <v>1</v>
      </c>
      <c r="H301" s="121">
        <v>0</v>
      </c>
      <c r="I301" s="121">
        <f t="shared" si="62"/>
        <v>0</v>
      </c>
      <c r="J301" s="121">
        <v>0</v>
      </c>
      <c r="K301" s="121">
        <f t="shared" si="63"/>
        <v>0</v>
      </c>
      <c r="L301" s="121">
        <f t="shared" si="64"/>
        <v>1</v>
      </c>
      <c r="M301" s="121">
        <f t="shared" si="64"/>
        <v>0</v>
      </c>
      <c r="N301" s="121">
        <f t="shared" si="65"/>
        <v>0</v>
      </c>
      <c r="O301" s="121">
        <v>0</v>
      </c>
      <c r="P301" s="121">
        <f t="shared" si="68"/>
        <v>0</v>
      </c>
      <c r="Q301" s="121"/>
      <c r="R301" s="121">
        <v>0</v>
      </c>
      <c r="S301" s="121">
        <v>-1</v>
      </c>
      <c r="T301" s="20">
        <v>4</v>
      </c>
      <c r="U301" s="20" t="s">
        <v>838</v>
      </c>
      <c r="V301" s="20"/>
      <c r="W301" s="20" t="str">
        <f t="shared" si="72"/>
        <v/>
      </c>
      <c r="X301" s="20" t="str">
        <f t="shared" si="66"/>
        <v/>
      </c>
      <c r="Y301" s="20"/>
      <c r="Z301" s="20" t="str">
        <f t="shared" si="74"/>
        <v/>
      </c>
      <c r="AA301" s="20" t="str">
        <f t="shared" si="74"/>
        <v/>
      </c>
      <c r="AB301" s="20"/>
      <c r="AC301" s="20" t="str">
        <f t="shared" si="67"/>
        <v/>
      </c>
      <c r="AD301" s="20" t="str">
        <f t="shared" si="67"/>
        <v/>
      </c>
      <c r="AE301" s="20"/>
      <c r="AF301" s="20" t="str">
        <f t="shared" si="69"/>
        <v/>
      </c>
      <c r="AG301" s="20"/>
      <c r="AH301" s="20"/>
      <c r="AI301" s="20"/>
      <c r="AJ301" s="21"/>
      <c r="AK301" s="21"/>
      <c r="AL301" s="21"/>
      <c r="AM301" s="22"/>
      <c r="AN301" s="124"/>
    </row>
    <row r="302" spans="1:40">
      <c r="A302" s="94"/>
      <c r="B302" s="99" t="s">
        <v>1011</v>
      </c>
      <c r="C302" s="99" t="s">
        <v>1012</v>
      </c>
      <c r="D302" s="98"/>
      <c r="E302" s="121" t="str">
        <f t="shared" si="71"/>
        <v>a581001</v>
      </c>
      <c r="F302" s="121">
        <f t="shared" si="60"/>
        <v>1</v>
      </c>
      <c r="G302" s="121">
        <f t="shared" si="61"/>
        <v>1</v>
      </c>
      <c r="H302" s="121">
        <v>0</v>
      </c>
      <c r="I302" s="121">
        <f t="shared" si="62"/>
        <v>0</v>
      </c>
      <c r="J302" s="121">
        <v>0</v>
      </c>
      <c r="K302" s="121">
        <f t="shared" si="63"/>
        <v>0</v>
      </c>
      <c r="L302" s="121">
        <f t="shared" si="64"/>
        <v>1</v>
      </c>
      <c r="M302" s="121">
        <f t="shared" si="64"/>
        <v>0</v>
      </c>
      <c r="N302" s="121">
        <f t="shared" si="65"/>
        <v>0</v>
      </c>
      <c r="O302" s="121">
        <v>0</v>
      </c>
      <c r="P302" s="121">
        <f t="shared" si="68"/>
        <v>0</v>
      </c>
      <c r="Q302" s="121"/>
      <c r="R302" s="121">
        <v>0</v>
      </c>
      <c r="S302" s="121">
        <v>-1</v>
      </c>
      <c r="T302" s="20">
        <v>4</v>
      </c>
      <c r="U302" s="20" t="s">
        <v>838</v>
      </c>
      <c r="V302" s="20"/>
      <c r="W302" s="20" t="str">
        <f t="shared" si="72"/>
        <v/>
      </c>
      <c r="X302" s="20" t="str">
        <f t="shared" si="66"/>
        <v/>
      </c>
      <c r="Y302" s="20"/>
      <c r="Z302" s="20" t="str">
        <f t="shared" si="74"/>
        <v/>
      </c>
      <c r="AA302" s="20" t="str">
        <f t="shared" si="74"/>
        <v/>
      </c>
      <c r="AB302" s="20"/>
      <c r="AC302" s="20" t="str">
        <f t="shared" si="67"/>
        <v/>
      </c>
      <c r="AD302" s="20" t="str">
        <f t="shared" si="67"/>
        <v/>
      </c>
      <c r="AE302" s="20"/>
      <c r="AF302" s="20" t="str">
        <f t="shared" si="69"/>
        <v/>
      </c>
      <c r="AG302" s="20"/>
      <c r="AH302" s="20"/>
      <c r="AI302" s="20"/>
      <c r="AJ302" s="21"/>
      <c r="AK302" s="21"/>
      <c r="AL302" s="21"/>
      <c r="AM302" s="22"/>
      <c r="AN302" s="124"/>
    </row>
    <row r="303" spans="1:40">
      <c r="A303" s="94"/>
      <c r="B303" s="99" t="s">
        <v>1013</v>
      </c>
      <c r="C303" s="99" t="s">
        <v>1014</v>
      </c>
      <c r="D303" s="98"/>
      <c r="E303" s="121" t="str">
        <f t="shared" si="71"/>
        <v>a581002</v>
      </c>
      <c r="F303" s="121">
        <f t="shared" si="60"/>
        <v>1</v>
      </c>
      <c r="G303" s="121">
        <f t="shared" si="61"/>
        <v>1</v>
      </c>
      <c r="H303" s="121">
        <v>0</v>
      </c>
      <c r="I303" s="121">
        <f t="shared" si="62"/>
        <v>0</v>
      </c>
      <c r="J303" s="121">
        <v>0</v>
      </c>
      <c r="K303" s="121">
        <f t="shared" si="63"/>
        <v>0</v>
      </c>
      <c r="L303" s="121">
        <f t="shared" si="64"/>
        <v>1</v>
      </c>
      <c r="M303" s="121">
        <f t="shared" si="64"/>
        <v>0</v>
      </c>
      <c r="N303" s="121">
        <f t="shared" si="65"/>
        <v>0</v>
      </c>
      <c r="O303" s="121">
        <v>0</v>
      </c>
      <c r="P303" s="121">
        <f t="shared" si="68"/>
        <v>0</v>
      </c>
      <c r="Q303" s="121"/>
      <c r="R303" s="121">
        <v>0</v>
      </c>
      <c r="S303" s="121">
        <v>-1</v>
      </c>
      <c r="T303" s="20">
        <v>4</v>
      </c>
      <c r="U303" s="20" t="s">
        <v>838</v>
      </c>
      <c r="V303" s="20"/>
      <c r="W303" s="20" t="str">
        <f t="shared" si="72"/>
        <v/>
      </c>
      <c r="X303" s="20" t="str">
        <f t="shared" si="66"/>
        <v/>
      </c>
      <c r="Y303" s="20"/>
      <c r="Z303" s="20" t="str">
        <f t="shared" si="74"/>
        <v/>
      </c>
      <c r="AA303" s="20" t="str">
        <f t="shared" si="74"/>
        <v/>
      </c>
      <c r="AB303" s="20"/>
      <c r="AC303" s="20" t="str">
        <f t="shared" si="67"/>
        <v/>
      </c>
      <c r="AD303" s="20" t="str">
        <f t="shared" si="67"/>
        <v/>
      </c>
      <c r="AE303" s="20"/>
      <c r="AF303" s="20" t="str">
        <f t="shared" si="69"/>
        <v/>
      </c>
      <c r="AG303" s="20"/>
      <c r="AH303" s="20"/>
      <c r="AI303" s="20"/>
      <c r="AJ303" s="21"/>
      <c r="AK303" s="21"/>
      <c r="AL303" s="21"/>
      <c r="AM303" s="22"/>
      <c r="AN303" s="124"/>
    </row>
    <row r="304" spans="1:40">
      <c r="A304" s="94"/>
      <c r="B304" s="99" t="s">
        <v>1015</v>
      </c>
      <c r="C304" s="99" t="s">
        <v>1016</v>
      </c>
      <c r="D304" s="98"/>
      <c r="E304" s="121" t="str">
        <f t="shared" si="71"/>
        <v>a581003</v>
      </c>
      <c r="F304" s="121">
        <f t="shared" si="60"/>
        <v>1</v>
      </c>
      <c r="G304" s="121">
        <f t="shared" si="61"/>
        <v>1</v>
      </c>
      <c r="H304" s="121">
        <v>0</v>
      </c>
      <c r="I304" s="121">
        <f t="shared" si="62"/>
        <v>0</v>
      </c>
      <c r="J304" s="121">
        <v>0</v>
      </c>
      <c r="K304" s="121">
        <f t="shared" si="63"/>
        <v>0</v>
      </c>
      <c r="L304" s="121">
        <f t="shared" si="64"/>
        <v>1</v>
      </c>
      <c r="M304" s="121">
        <f t="shared" si="64"/>
        <v>0</v>
      </c>
      <c r="N304" s="121">
        <f t="shared" si="65"/>
        <v>0</v>
      </c>
      <c r="O304" s="121">
        <v>0</v>
      </c>
      <c r="P304" s="121">
        <f t="shared" si="68"/>
        <v>0</v>
      </c>
      <c r="Q304" s="121"/>
      <c r="R304" s="121">
        <v>0</v>
      </c>
      <c r="S304" s="121">
        <v>-1</v>
      </c>
      <c r="T304" s="20">
        <v>4</v>
      </c>
      <c r="U304" s="20" t="s">
        <v>838</v>
      </c>
      <c r="V304" s="20"/>
      <c r="W304" s="20" t="str">
        <f t="shared" si="72"/>
        <v/>
      </c>
      <c r="X304" s="20" t="str">
        <f t="shared" si="66"/>
        <v/>
      </c>
      <c r="Y304" s="20"/>
      <c r="Z304" s="20" t="str">
        <f t="shared" si="74"/>
        <v/>
      </c>
      <c r="AA304" s="20" t="str">
        <f t="shared" si="74"/>
        <v/>
      </c>
      <c r="AB304" s="20"/>
      <c r="AC304" s="20" t="str">
        <f t="shared" si="67"/>
        <v/>
      </c>
      <c r="AD304" s="20" t="str">
        <f t="shared" si="67"/>
        <v/>
      </c>
      <c r="AE304" s="20"/>
      <c r="AF304" s="20" t="str">
        <f t="shared" si="69"/>
        <v/>
      </c>
      <c r="AG304" s="20"/>
      <c r="AH304" s="20"/>
      <c r="AI304" s="20"/>
      <c r="AJ304" s="21"/>
      <c r="AK304" s="21"/>
      <c r="AL304" s="21"/>
      <c r="AM304" s="22"/>
      <c r="AN304" s="124"/>
    </row>
    <row r="305" spans="1:40">
      <c r="A305" s="94"/>
      <c r="B305" s="99" t="s">
        <v>1017</v>
      </c>
      <c r="C305" s="99" t="s">
        <v>1018</v>
      </c>
      <c r="D305" s="98"/>
      <c r="E305" s="121" t="str">
        <f t="shared" si="71"/>
        <v>a581004</v>
      </c>
      <c r="F305" s="121">
        <f t="shared" si="60"/>
        <v>1</v>
      </c>
      <c r="G305" s="121">
        <f t="shared" si="61"/>
        <v>1</v>
      </c>
      <c r="H305" s="121">
        <v>0</v>
      </c>
      <c r="I305" s="121">
        <f t="shared" si="62"/>
        <v>0</v>
      </c>
      <c r="J305" s="121">
        <v>0</v>
      </c>
      <c r="K305" s="121">
        <f t="shared" si="63"/>
        <v>0</v>
      </c>
      <c r="L305" s="121">
        <f t="shared" si="64"/>
        <v>1</v>
      </c>
      <c r="M305" s="121">
        <f t="shared" si="64"/>
        <v>0</v>
      </c>
      <c r="N305" s="121">
        <f t="shared" si="65"/>
        <v>0</v>
      </c>
      <c r="O305" s="121">
        <v>0</v>
      </c>
      <c r="P305" s="121">
        <f t="shared" si="68"/>
        <v>0</v>
      </c>
      <c r="Q305" s="121"/>
      <c r="R305" s="121">
        <v>0</v>
      </c>
      <c r="S305" s="121">
        <v>-1</v>
      </c>
      <c r="T305" s="20">
        <v>4</v>
      </c>
      <c r="U305" s="20" t="s">
        <v>838</v>
      </c>
      <c r="V305" s="20"/>
      <c r="W305" s="20" t="str">
        <f t="shared" si="72"/>
        <v/>
      </c>
      <c r="X305" s="20" t="str">
        <f t="shared" si="66"/>
        <v/>
      </c>
      <c r="Y305" s="20"/>
      <c r="Z305" s="20" t="str">
        <f t="shared" si="74"/>
        <v/>
      </c>
      <c r="AA305" s="20" t="str">
        <f t="shared" si="74"/>
        <v/>
      </c>
      <c r="AB305" s="20"/>
      <c r="AC305" s="20" t="str">
        <f t="shared" si="67"/>
        <v/>
      </c>
      <c r="AD305" s="20" t="str">
        <f t="shared" si="67"/>
        <v/>
      </c>
      <c r="AE305" s="20"/>
      <c r="AF305" s="20" t="str">
        <f t="shared" si="69"/>
        <v/>
      </c>
      <c r="AG305" s="20"/>
      <c r="AH305" s="20"/>
      <c r="AI305" s="20"/>
      <c r="AJ305" s="21"/>
      <c r="AK305" s="21"/>
      <c r="AL305" s="21"/>
      <c r="AM305" s="22"/>
      <c r="AN305" s="124"/>
    </row>
    <row r="306" spans="1:40">
      <c r="A306" s="94"/>
      <c r="B306" s="99" t="s">
        <v>1019</v>
      </c>
      <c r="C306" s="99" t="s">
        <v>1020</v>
      </c>
      <c r="D306" s="98"/>
      <c r="E306" s="121" t="str">
        <f t="shared" si="71"/>
        <v>a581005</v>
      </c>
      <c r="F306" s="121">
        <f t="shared" si="60"/>
        <v>1</v>
      </c>
      <c r="G306" s="121">
        <f t="shared" si="61"/>
        <v>1</v>
      </c>
      <c r="H306" s="121">
        <v>0</v>
      </c>
      <c r="I306" s="121">
        <f t="shared" si="62"/>
        <v>0</v>
      </c>
      <c r="J306" s="121">
        <v>0</v>
      </c>
      <c r="K306" s="121">
        <f t="shared" si="63"/>
        <v>0</v>
      </c>
      <c r="L306" s="121">
        <f t="shared" si="64"/>
        <v>1</v>
      </c>
      <c r="M306" s="121">
        <f t="shared" si="64"/>
        <v>0</v>
      </c>
      <c r="N306" s="121">
        <f t="shared" si="65"/>
        <v>0</v>
      </c>
      <c r="O306" s="121">
        <v>0</v>
      </c>
      <c r="P306" s="121">
        <f t="shared" si="68"/>
        <v>0</v>
      </c>
      <c r="Q306" s="121"/>
      <c r="R306" s="121">
        <v>0</v>
      </c>
      <c r="S306" s="121">
        <v>-1</v>
      </c>
      <c r="T306" s="20">
        <v>4</v>
      </c>
      <c r="U306" s="20" t="s">
        <v>838</v>
      </c>
      <c r="V306" s="20"/>
      <c r="W306" s="20" t="str">
        <f t="shared" si="72"/>
        <v/>
      </c>
      <c r="X306" s="20" t="str">
        <f t="shared" si="66"/>
        <v/>
      </c>
      <c r="Y306" s="20"/>
      <c r="Z306" s="20" t="str">
        <f t="shared" si="74"/>
        <v/>
      </c>
      <c r="AA306" s="20" t="str">
        <f t="shared" si="74"/>
        <v/>
      </c>
      <c r="AB306" s="20"/>
      <c r="AC306" s="20" t="str">
        <f t="shared" si="67"/>
        <v/>
      </c>
      <c r="AD306" s="20" t="str">
        <f t="shared" si="67"/>
        <v/>
      </c>
      <c r="AE306" s="20"/>
      <c r="AF306" s="20" t="str">
        <f t="shared" si="69"/>
        <v/>
      </c>
      <c r="AG306" s="20"/>
      <c r="AH306" s="20"/>
      <c r="AI306" s="20"/>
      <c r="AJ306" s="21"/>
      <c r="AK306" s="21"/>
      <c r="AL306" s="21"/>
      <c r="AM306" s="22"/>
      <c r="AN306" s="124"/>
    </row>
    <row r="307" spans="1:40">
      <c r="A307" s="94"/>
      <c r="B307" s="97" t="s">
        <v>1021</v>
      </c>
      <c r="C307" s="97" t="s">
        <v>1022</v>
      </c>
      <c r="D307" s="98"/>
      <c r="E307" s="121" t="str">
        <f t="shared" si="71"/>
        <v>a582</v>
      </c>
      <c r="F307" s="121">
        <f t="shared" si="60"/>
        <v>1</v>
      </c>
      <c r="G307" s="121">
        <f t="shared" si="61"/>
        <v>1</v>
      </c>
      <c r="H307" s="121">
        <v>0</v>
      </c>
      <c r="I307" s="121">
        <f t="shared" si="62"/>
        <v>0</v>
      </c>
      <c r="J307" s="121">
        <v>0</v>
      </c>
      <c r="K307" s="121">
        <f t="shared" si="63"/>
        <v>0</v>
      </c>
      <c r="L307" s="121">
        <f t="shared" si="64"/>
        <v>1</v>
      </c>
      <c r="M307" s="121">
        <f t="shared" si="64"/>
        <v>0</v>
      </c>
      <c r="N307" s="121">
        <f t="shared" si="65"/>
        <v>0</v>
      </c>
      <c r="O307" s="121">
        <v>0</v>
      </c>
      <c r="P307" s="121">
        <f t="shared" si="68"/>
        <v>0</v>
      </c>
      <c r="Q307" s="121"/>
      <c r="R307" s="121">
        <v>0</v>
      </c>
      <c r="S307" s="121">
        <v>0</v>
      </c>
      <c r="T307" s="20">
        <v>4</v>
      </c>
      <c r="U307" s="20" t="s">
        <v>154</v>
      </c>
      <c r="V307" s="20"/>
      <c r="W307" s="20" t="str">
        <f t="shared" si="72"/>
        <v/>
      </c>
      <c r="X307" s="20" t="str">
        <f t="shared" si="66"/>
        <v/>
      </c>
      <c r="Y307" s="20"/>
      <c r="Z307" s="20" t="str">
        <f t="shared" si="74"/>
        <v/>
      </c>
      <c r="AA307" s="20" t="str">
        <f t="shared" si="74"/>
        <v/>
      </c>
      <c r="AB307" s="20"/>
      <c r="AC307" s="20" t="str">
        <f t="shared" si="67"/>
        <v/>
      </c>
      <c r="AD307" s="20" t="str">
        <f t="shared" si="67"/>
        <v/>
      </c>
      <c r="AE307" s="20"/>
      <c r="AF307" s="20" t="str">
        <f t="shared" si="69"/>
        <v/>
      </c>
      <c r="AG307" s="20"/>
      <c r="AH307" s="20"/>
      <c r="AI307" s="20"/>
      <c r="AJ307" s="21"/>
      <c r="AK307" s="21" t="s">
        <v>960</v>
      </c>
      <c r="AL307" s="21"/>
      <c r="AM307" s="22"/>
      <c r="AN307" s="124"/>
    </row>
    <row r="308" spans="1:40">
      <c r="A308" s="94"/>
      <c r="B308" s="98" t="s">
        <v>1023</v>
      </c>
      <c r="C308" s="98" t="s">
        <v>1024</v>
      </c>
      <c r="D308" s="98"/>
      <c r="E308" s="121" t="str">
        <f t="shared" si="71"/>
        <v>a5820</v>
      </c>
      <c r="F308" s="121">
        <f t="shared" si="60"/>
        <v>1</v>
      </c>
      <c r="G308" s="121">
        <f t="shared" si="61"/>
        <v>1</v>
      </c>
      <c r="H308" s="121">
        <v>0</v>
      </c>
      <c r="I308" s="121">
        <f t="shared" si="62"/>
        <v>0</v>
      </c>
      <c r="J308" s="121">
        <v>0</v>
      </c>
      <c r="K308" s="121">
        <f t="shared" si="63"/>
        <v>0</v>
      </c>
      <c r="L308" s="121">
        <f t="shared" si="64"/>
        <v>1</v>
      </c>
      <c r="M308" s="121">
        <f t="shared" si="64"/>
        <v>0</v>
      </c>
      <c r="N308" s="121">
        <f t="shared" si="65"/>
        <v>0</v>
      </c>
      <c r="O308" s="121">
        <v>0</v>
      </c>
      <c r="P308" s="121">
        <f t="shared" si="68"/>
        <v>0</v>
      </c>
      <c r="Q308" s="121"/>
      <c r="R308" s="121">
        <v>0</v>
      </c>
      <c r="S308" s="121">
        <v>-1</v>
      </c>
      <c r="T308" s="20">
        <v>4</v>
      </c>
      <c r="U308" s="20" t="s">
        <v>154</v>
      </c>
      <c r="V308" s="20"/>
      <c r="W308" s="20" t="str">
        <f t="shared" si="72"/>
        <v/>
      </c>
      <c r="X308" s="20" t="str">
        <f t="shared" si="66"/>
        <v/>
      </c>
      <c r="Y308" s="20"/>
      <c r="Z308" s="20" t="str">
        <f t="shared" si="74"/>
        <v/>
      </c>
      <c r="AA308" s="20" t="str">
        <f t="shared" si="74"/>
        <v/>
      </c>
      <c r="AB308" s="20"/>
      <c r="AC308" s="20" t="str">
        <f t="shared" si="67"/>
        <v/>
      </c>
      <c r="AD308" s="20" t="str">
        <f t="shared" si="67"/>
        <v/>
      </c>
      <c r="AE308" s="20"/>
      <c r="AF308" s="20" t="str">
        <f t="shared" si="69"/>
        <v/>
      </c>
      <c r="AG308" s="20"/>
      <c r="AH308" s="20"/>
      <c r="AI308" s="20"/>
      <c r="AJ308" s="21"/>
      <c r="AK308" s="21"/>
      <c r="AL308" s="21"/>
      <c r="AM308" s="22"/>
      <c r="AN308" s="124"/>
    </row>
    <row r="309" spans="1:40">
      <c r="A309" s="94"/>
      <c r="B309" s="99" t="s">
        <v>1025</v>
      </c>
      <c r="C309" s="99" t="s">
        <v>1026</v>
      </c>
      <c r="D309" s="98"/>
      <c r="E309" s="121" t="str">
        <f t="shared" si="71"/>
        <v>a582001</v>
      </c>
      <c r="F309" s="121">
        <f t="shared" si="60"/>
        <v>1</v>
      </c>
      <c r="G309" s="121">
        <f t="shared" si="61"/>
        <v>1</v>
      </c>
      <c r="H309" s="121">
        <v>0</v>
      </c>
      <c r="I309" s="121">
        <f t="shared" si="62"/>
        <v>0</v>
      </c>
      <c r="J309" s="121">
        <v>0</v>
      </c>
      <c r="K309" s="121">
        <f t="shared" si="63"/>
        <v>0</v>
      </c>
      <c r="L309" s="121">
        <f t="shared" si="64"/>
        <v>1</v>
      </c>
      <c r="M309" s="121">
        <f t="shared" si="64"/>
        <v>0</v>
      </c>
      <c r="N309" s="121">
        <f t="shared" si="65"/>
        <v>0</v>
      </c>
      <c r="O309" s="121">
        <v>0</v>
      </c>
      <c r="P309" s="121">
        <f t="shared" si="68"/>
        <v>0</v>
      </c>
      <c r="Q309" s="121"/>
      <c r="R309" s="121">
        <v>0</v>
      </c>
      <c r="S309" s="121">
        <v>-1</v>
      </c>
      <c r="T309" s="20">
        <v>4</v>
      </c>
      <c r="U309" s="20" t="s">
        <v>154</v>
      </c>
      <c r="V309" s="20"/>
      <c r="W309" s="20" t="str">
        <f t="shared" si="72"/>
        <v/>
      </c>
      <c r="X309" s="20" t="str">
        <f t="shared" si="66"/>
        <v/>
      </c>
      <c r="Y309" s="20"/>
      <c r="Z309" s="20" t="str">
        <f t="shared" si="74"/>
        <v/>
      </c>
      <c r="AA309" s="20" t="str">
        <f t="shared" si="74"/>
        <v/>
      </c>
      <c r="AB309" s="20"/>
      <c r="AC309" s="20" t="str">
        <f t="shared" si="67"/>
        <v/>
      </c>
      <c r="AD309" s="20" t="str">
        <f t="shared" si="67"/>
        <v/>
      </c>
      <c r="AE309" s="20"/>
      <c r="AF309" s="20" t="str">
        <f t="shared" si="69"/>
        <v/>
      </c>
      <c r="AG309" s="20"/>
      <c r="AH309" s="20"/>
      <c r="AI309" s="20"/>
      <c r="AJ309" s="21"/>
      <c r="AK309" s="21"/>
      <c r="AL309" s="21"/>
      <c r="AM309" s="22"/>
      <c r="AN309" s="124"/>
    </row>
    <row r="310" spans="1:40">
      <c r="A310" s="94"/>
      <c r="B310" s="99" t="s">
        <v>1027</v>
      </c>
      <c r="C310" s="99" t="s">
        <v>1028</v>
      </c>
      <c r="D310" s="98"/>
      <c r="E310" s="121" t="str">
        <f t="shared" si="71"/>
        <v>a582002</v>
      </c>
      <c r="F310" s="121">
        <f t="shared" si="60"/>
        <v>1</v>
      </c>
      <c r="G310" s="121">
        <f t="shared" si="61"/>
        <v>1</v>
      </c>
      <c r="H310" s="121">
        <v>0</v>
      </c>
      <c r="I310" s="121">
        <f t="shared" si="62"/>
        <v>0</v>
      </c>
      <c r="J310" s="121">
        <v>0</v>
      </c>
      <c r="K310" s="121">
        <f t="shared" si="63"/>
        <v>0</v>
      </c>
      <c r="L310" s="121">
        <f t="shared" si="64"/>
        <v>1</v>
      </c>
      <c r="M310" s="121">
        <f t="shared" si="64"/>
        <v>0</v>
      </c>
      <c r="N310" s="121">
        <f t="shared" si="65"/>
        <v>0</v>
      </c>
      <c r="O310" s="121">
        <v>0</v>
      </c>
      <c r="P310" s="121">
        <f t="shared" si="68"/>
        <v>0</v>
      </c>
      <c r="Q310" s="121"/>
      <c r="R310" s="121">
        <v>0</v>
      </c>
      <c r="S310" s="121">
        <v>-1</v>
      </c>
      <c r="T310" s="20">
        <v>4</v>
      </c>
      <c r="U310" s="20" t="s">
        <v>154</v>
      </c>
      <c r="V310" s="20"/>
      <c r="W310" s="20" t="str">
        <f t="shared" si="72"/>
        <v/>
      </c>
      <c r="X310" s="20" t="str">
        <f t="shared" si="66"/>
        <v/>
      </c>
      <c r="Y310" s="20"/>
      <c r="Z310" s="20" t="str">
        <f t="shared" si="74"/>
        <v/>
      </c>
      <c r="AA310" s="20" t="str">
        <f t="shared" si="74"/>
        <v/>
      </c>
      <c r="AB310" s="20"/>
      <c r="AC310" s="20" t="str">
        <f t="shared" si="67"/>
        <v/>
      </c>
      <c r="AD310" s="20" t="str">
        <f t="shared" si="67"/>
        <v/>
      </c>
      <c r="AE310" s="20"/>
      <c r="AF310" s="20" t="str">
        <f t="shared" si="69"/>
        <v/>
      </c>
      <c r="AG310" s="20"/>
      <c r="AH310" s="20"/>
      <c r="AI310" s="20"/>
      <c r="AJ310" s="21"/>
      <c r="AK310" s="21"/>
      <c r="AL310" s="21"/>
      <c r="AM310" s="22"/>
      <c r="AN310" s="124"/>
    </row>
    <row r="311" spans="1:40">
      <c r="A311" s="94"/>
      <c r="B311" s="99" t="s">
        <v>1029</v>
      </c>
      <c r="C311" s="99" t="s">
        <v>1030</v>
      </c>
      <c r="D311" s="98"/>
      <c r="E311" s="121" t="str">
        <f t="shared" si="71"/>
        <v>a582003</v>
      </c>
      <c r="F311" s="121">
        <f t="shared" si="60"/>
        <v>1</v>
      </c>
      <c r="G311" s="121">
        <f t="shared" si="61"/>
        <v>1</v>
      </c>
      <c r="H311" s="121">
        <v>0</v>
      </c>
      <c r="I311" s="121">
        <f t="shared" si="62"/>
        <v>0</v>
      </c>
      <c r="J311" s="121">
        <v>0</v>
      </c>
      <c r="K311" s="121">
        <f t="shared" si="63"/>
        <v>0</v>
      </c>
      <c r="L311" s="121">
        <f t="shared" si="64"/>
        <v>1</v>
      </c>
      <c r="M311" s="121">
        <f t="shared" si="64"/>
        <v>0</v>
      </c>
      <c r="N311" s="121">
        <f t="shared" si="65"/>
        <v>0</v>
      </c>
      <c r="O311" s="121">
        <v>0</v>
      </c>
      <c r="P311" s="121">
        <f t="shared" si="68"/>
        <v>0</v>
      </c>
      <c r="Q311" s="121"/>
      <c r="R311" s="121">
        <v>0</v>
      </c>
      <c r="S311" s="121">
        <v>-1</v>
      </c>
      <c r="T311" s="20">
        <v>4</v>
      </c>
      <c r="U311" s="20" t="s">
        <v>154</v>
      </c>
      <c r="V311" s="20"/>
      <c r="W311" s="20" t="str">
        <f t="shared" si="72"/>
        <v/>
      </c>
      <c r="X311" s="20" t="str">
        <f t="shared" si="66"/>
        <v/>
      </c>
      <c r="Y311" s="20"/>
      <c r="Z311" s="20" t="str">
        <f t="shared" si="74"/>
        <v/>
      </c>
      <c r="AA311" s="20" t="str">
        <f t="shared" si="74"/>
        <v/>
      </c>
      <c r="AB311" s="20"/>
      <c r="AC311" s="20" t="str">
        <f t="shared" si="67"/>
        <v/>
      </c>
      <c r="AD311" s="20" t="str">
        <f t="shared" si="67"/>
        <v/>
      </c>
      <c r="AE311" s="20"/>
      <c r="AF311" s="20" t="str">
        <f t="shared" si="69"/>
        <v/>
      </c>
      <c r="AG311" s="20"/>
      <c r="AH311" s="20"/>
      <c r="AI311" s="20"/>
      <c r="AJ311" s="21"/>
      <c r="AK311" s="21"/>
      <c r="AL311" s="21"/>
      <c r="AM311" s="22"/>
      <c r="AN311" s="124"/>
    </row>
    <row r="312" spans="1:40">
      <c r="A312" s="94"/>
      <c r="B312" s="97" t="s">
        <v>1031</v>
      </c>
      <c r="C312" s="97" t="s">
        <v>1032</v>
      </c>
      <c r="D312" s="98"/>
      <c r="E312" s="121" t="str">
        <f t="shared" si="71"/>
        <v>a583</v>
      </c>
      <c r="F312" s="121">
        <f t="shared" si="60"/>
        <v>1</v>
      </c>
      <c r="G312" s="121">
        <f t="shared" si="61"/>
        <v>1</v>
      </c>
      <c r="H312" s="121">
        <v>0</v>
      </c>
      <c r="I312" s="121">
        <f t="shared" si="62"/>
        <v>0</v>
      </c>
      <c r="J312" s="121">
        <v>0</v>
      </c>
      <c r="K312" s="121">
        <f t="shared" si="63"/>
        <v>0</v>
      </c>
      <c r="L312" s="121">
        <f t="shared" si="64"/>
        <v>1</v>
      </c>
      <c r="M312" s="121">
        <f t="shared" si="64"/>
        <v>0</v>
      </c>
      <c r="N312" s="121">
        <f t="shared" si="65"/>
        <v>0</v>
      </c>
      <c r="O312" s="121">
        <v>0</v>
      </c>
      <c r="P312" s="121">
        <f t="shared" si="68"/>
        <v>0</v>
      </c>
      <c r="Q312" s="121"/>
      <c r="R312" s="121">
        <v>0</v>
      </c>
      <c r="S312" s="121">
        <v>-1</v>
      </c>
      <c r="T312" s="20">
        <v>3</v>
      </c>
      <c r="U312" s="20" t="s">
        <v>154</v>
      </c>
      <c r="V312" s="20"/>
      <c r="W312" s="20" t="str">
        <f t="shared" si="72"/>
        <v/>
      </c>
      <c r="X312" s="20" t="str">
        <f t="shared" si="66"/>
        <v/>
      </c>
      <c r="Y312" s="20"/>
      <c r="Z312" s="20" t="str">
        <f t="shared" si="74"/>
        <v/>
      </c>
      <c r="AA312" s="20" t="str">
        <f t="shared" si="74"/>
        <v/>
      </c>
      <c r="AB312" s="20"/>
      <c r="AC312" s="20" t="str">
        <f t="shared" si="67"/>
        <v/>
      </c>
      <c r="AD312" s="20" t="str">
        <f t="shared" si="67"/>
        <v/>
      </c>
      <c r="AE312" s="20"/>
      <c r="AF312" s="20" t="str">
        <f t="shared" si="69"/>
        <v/>
      </c>
      <c r="AG312" s="20"/>
      <c r="AH312" s="20"/>
      <c r="AI312" s="20"/>
      <c r="AJ312" s="21"/>
      <c r="AK312" s="21"/>
      <c r="AL312" s="21"/>
      <c r="AM312" s="22"/>
      <c r="AN312" s="124"/>
    </row>
    <row r="313" spans="1:40">
      <c r="A313" s="94"/>
      <c r="B313" s="98" t="s">
        <v>1033</v>
      </c>
      <c r="C313" s="98" t="s">
        <v>1034</v>
      </c>
      <c r="D313" s="98"/>
      <c r="E313" s="121" t="str">
        <f t="shared" si="71"/>
        <v>a5831</v>
      </c>
      <c r="F313" s="121">
        <f t="shared" si="60"/>
        <v>1</v>
      </c>
      <c r="G313" s="121">
        <f t="shared" si="61"/>
        <v>1</v>
      </c>
      <c r="H313" s="121">
        <v>0</v>
      </c>
      <c r="I313" s="121">
        <f t="shared" si="62"/>
        <v>0</v>
      </c>
      <c r="J313" s="121">
        <v>0</v>
      </c>
      <c r="K313" s="121">
        <f t="shared" si="63"/>
        <v>0</v>
      </c>
      <c r="L313" s="121">
        <f t="shared" si="64"/>
        <v>1</v>
      </c>
      <c r="M313" s="121">
        <f t="shared" si="64"/>
        <v>0</v>
      </c>
      <c r="N313" s="121">
        <f t="shared" si="65"/>
        <v>0</v>
      </c>
      <c r="O313" s="121">
        <v>0</v>
      </c>
      <c r="P313" s="121">
        <f t="shared" si="68"/>
        <v>0</v>
      </c>
      <c r="Q313" s="121"/>
      <c r="R313" s="121">
        <v>0</v>
      </c>
      <c r="S313" s="121">
        <v>-1</v>
      </c>
      <c r="T313" s="20">
        <v>4</v>
      </c>
      <c r="U313" s="20" t="s">
        <v>154</v>
      </c>
      <c r="V313" s="20"/>
      <c r="W313" s="20" t="str">
        <f t="shared" si="72"/>
        <v/>
      </c>
      <c r="X313" s="20" t="str">
        <f t="shared" si="66"/>
        <v/>
      </c>
      <c r="Y313" s="20"/>
      <c r="Z313" s="20" t="str">
        <f t="shared" si="74"/>
        <v/>
      </c>
      <c r="AA313" s="20" t="str">
        <f t="shared" si="74"/>
        <v/>
      </c>
      <c r="AB313" s="20"/>
      <c r="AC313" s="20" t="str">
        <f t="shared" si="67"/>
        <v/>
      </c>
      <c r="AD313" s="20" t="str">
        <f t="shared" si="67"/>
        <v/>
      </c>
      <c r="AE313" s="20"/>
      <c r="AF313" s="20" t="str">
        <f t="shared" si="69"/>
        <v/>
      </c>
      <c r="AG313" s="20"/>
      <c r="AH313" s="20"/>
      <c r="AI313" s="20"/>
      <c r="AJ313" s="21"/>
      <c r="AK313" s="21"/>
      <c r="AL313" s="21"/>
      <c r="AM313" s="22"/>
      <c r="AN313" s="124"/>
    </row>
    <row r="314" spans="1:40">
      <c r="A314" s="94"/>
      <c r="B314" s="99" t="s">
        <v>1035</v>
      </c>
      <c r="C314" s="99" t="s">
        <v>1036</v>
      </c>
      <c r="D314" s="98"/>
      <c r="E314" s="121" t="str">
        <f t="shared" si="71"/>
        <v>a583101</v>
      </c>
      <c r="F314" s="121">
        <f t="shared" si="60"/>
        <v>1</v>
      </c>
      <c r="G314" s="121">
        <f t="shared" si="61"/>
        <v>1</v>
      </c>
      <c r="H314" s="121">
        <v>0</v>
      </c>
      <c r="I314" s="121">
        <f t="shared" si="62"/>
        <v>0</v>
      </c>
      <c r="J314" s="121">
        <v>0</v>
      </c>
      <c r="K314" s="121">
        <f t="shared" si="63"/>
        <v>0</v>
      </c>
      <c r="L314" s="121">
        <f t="shared" si="64"/>
        <v>1</v>
      </c>
      <c r="M314" s="121">
        <f t="shared" si="64"/>
        <v>0</v>
      </c>
      <c r="N314" s="121">
        <f t="shared" si="65"/>
        <v>0</v>
      </c>
      <c r="O314" s="121">
        <v>0</v>
      </c>
      <c r="P314" s="121">
        <f t="shared" si="68"/>
        <v>0</v>
      </c>
      <c r="Q314" s="121"/>
      <c r="R314" s="121">
        <v>0</v>
      </c>
      <c r="S314" s="121">
        <v>0</v>
      </c>
      <c r="T314" s="20">
        <v>4</v>
      </c>
      <c r="U314" s="20" t="s">
        <v>838</v>
      </c>
      <c r="V314" s="20"/>
      <c r="W314" s="20" t="str">
        <f t="shared" si="72"/>
        <v/>
      </c>
      <c r="X314" s="20" t="str">
        <f t="shared" si="66"/>
        <v/>
      </c>
      <c r="Y314" s="20"/>
      <c r="Z314" s="20" t="str">
        <f t="shared" si="74"/>
        <v/>
      </c>
      <c r="AA314" s="20" t="str">
        <f t="shared" si="74"/>
        <v/>
      </c>
      <c r="AB314" s="20"/>
      <c r="AC314" s="20" t="str">
        <f t="shared" si="67"/>
        <v/>
      </c>
      <c r="AD314" s="20" t="str">
        <f t="shared" si="67"/>
        <v/>
      </c>
      <c r="AE314" s="20"/>
      <c r="AF314" s="20" t="str">
        <f t="shared" si="69"/>
        <v/>
      </c>
      <c r="AG314" s="20"/>
      <c r="AH314" s="20"/>
      <c r="AI314" s="20"/>
      <c r="AJ314" s="21"/>
      <c r="AK314" s="21" t="s">
        <v>960</v>
      </c>
      <c r="AL314" s="21"/>
      <c r="AM314" s="22" t="s">
        <v>1037</v>
      </c>
      <c r="AN314" s="124"/>
    </row>
    <row r="315" spans="1:40">
      <c r="A315" s="94"/>
      <c r="B315" s="99" t="s">
        <v>1038</v>
      </c>
      <c r="C315" s="99" t="s">
        <v>1039</v>
      </c>
      <c r="D315" s="98"/>
      <c r="E315" s="121" t="str">
        <f t="shared" si="71"/>
        <v>a583102</v>
      </c>
      <c r="F315" s="121">
        <f t="shared" si="60"/>
        <v>1</v>
      </c>
      <c r="G315" s="121">
        <f t="shared" si="61"/>
        <v>1</v>
      </c>
      <c r="H315" s="121">
        <v>0</v>
      </c>
      <c r="I315" s="121">
        <f t="shared" si="62"/>
        <v>0</v>
      </c>
      <c r="J315" s="121">
        <v>0</v>
      </c>
      <c r="K315" s="121">
        <f t="shared" si="63"/>
        <v>0</v>
      </c>
      <c r="L315" s="121">
        <f t="shared" si="64"/>
        <v>1</v>
      </c>
      <c r="M315" s="121">
        <f t="shared" si="64"/>
        <v>0</v>
      </c>
      <c r="N315" s="121">
        <f t="shared" si="65"/>
        <v>0</v>
      </c>
      <c r="O315" s="121">
        <v>0</v>
      </c>
      <c r="P315" s="121">
        <f t="shared" si="68"/>
        <v>0</v>
      </c>
      <c r="Q315" s="121"/>
      <c r="R315" s="121">
        <v>0</v>
      </c>
      <c r="S315" s="121">
        <v>0</v>
      </c>
      <c r="T315" s="20">
        <v>4</v>
      </c>
      <c r="U315" s="20" t="s">
        <v>838</v>
      </c>
      <c r="V315" s="20"/>
      <c r="W315" s="20" t="str">
        <f t="shared" si="72"/>
        <v/>
      </c>
      <c r="X315" s="20" t="str">
        <f t="shared" si="66"/>
        <v/>
      </c>
      <c r="Y315" s="20"/>
      <c r="Z315" s="20" t="str">
        <f t="shared" si="74"/>
        <v/>
      </c>
      <c r="AA315" s="20" t="str">
        <f t="shared" si="74"/>
        <v/>
      </c>
      <c r="AB315" s="20"/>
      <c r="AC315" s="20" t="str">
        <f t="shared" si="67"/>
        <v/>
      </c>
      <c r="AD315" s="20" t="str">
        <f t="shared" si="67"/>
        <v/>
      </c>
      <c r="AE315" s="20"/>
      <c r="AF315" s="20" t="str">
        <f t="shared" si="69"/>
        <v/>
      </c>
      <c r="AG315" s="20"/>
      <c r="AH315" s="20"/>
      <c r="AI315" s="20"/>
      <c r="AJ315" s="21"/>
      <c r="AK315" s="21" t="s">
        <v>960</v>
      </c>
      <c r="AL315" s="21"/>
      <c r="AM315" s="22" t="s">
        <v>1037</v>
      </c>
      <c r="AN315" s="124"/>
    </row>
    <row r="316" spans="1:40">
      <c r="A316" s="94"/>
      <c r="B316" s="99" t="s">
        <v>1040</v>
      </c>
      <c r="C316" s="99" t="s">
        <v>1041</v>
      </c>
      <c r="D316" s="98"/>
      <c r="E316" s="121" t="str">
        <f t="shared" si="71"/>
        <v>a583103</v>
      </c>
      <c r="F316" s="121">
        <f t="shared" si="60"/>
        <v>1</v>
      </c>
      <c r="G316" s="121">
        <f t="shared" si="61"/>
        <v>1</v>
      </c>
      <c r="H316" s="121">
        <v>0</v>
      </c>
      <c r="I316" s="121">
        <f t="shared" si="62"/>
        <v>0</v>
      </c>
      <c r="J316" s="121">
        <v>0</v>
      </c>
      <c r="K316" s="121">
        <f t="shared" si="63"/>
        <v>0</v>
      </c>
      <c r="L316" s="121">
        <f t="shared" si="64"/>
        <v>1</v>
      </c>
      <c r="M316" s="121">
        <f t="shared" si="64"/>
        <v>0</v>
      </c>
      <c r="N316" s="121">
        <f t="shared" si="65"/>
        <v>0</v>
      </c>
      <c r="O316" s="121">
        <v>0</v>
      </c>
      <c r="P316" s="121">
        <f t="shared" si="68"/>
        <v>0</v>
      </c>
      <c r="Q316" s="121"/>
      <c r="R316" s="121">
        <v>0</v>
      </c>
      <c r="S316" s="121">
        <v>0</v>
      </c>
      <c r="T316" s="20">
        <v>4</v>
      </c>
      <c r="U316" s="20" t="s">
        <v>154</v>
      </c>
      <c r="V316" s="20"/>
      <c r="W316" s="20" t="str">
        <f t="shared" si="72"/>
        <v/>
      </c>
      <c r="X316" s="20" t="str">
        <f t="shared" si="66"/>
        <v/>
      </c>
      <c r="Y316" s="20"/>
      <c r="Z316" s="20" t="str">
        <f t="shared" si="74"/>
        <v/>
      </c>
      <c r="AA316" s="20" t="str">
        <f t="shared" si="74"/>
        <v/>
      </c>
      <c r="AB316" s="20"/>
      <c r="AC316" s="20" t="str">
        <f t="shared" si="67"/>
        <v/>
      </c>
      <c r="AD316" s="20" t="str">
        <f t="shared" si="67"/>
        <v/>
      </c>
      <c r="AE316" s="20"/>
      <c r="AF316" s="20" t="str">
        <f t="shared" si="69"/>
        <v/>
      </c>
      <c r="AG316" s="20"/>
      <c r="AH316" s="20"/>
      <c r="AI316" s="20"/>
      <c r="AJ316" s="21"/>
      <c r="AK316" s="21" t="s">
        <v>960</v>
      </c>
      <c r="AL316" s="21"/>
      <c r="AM316" s="22" t="s">
        <v>1037</v>
      </c>
      <c r="AN316" s="124"/>
    </row>
    <row r="317" spans="1:40">
      <c r="A317" s="94"/>
      <c r="B317" s="99" t="s">
        <v>1042</v>
      </c>
      <c r="C317" s="99" t="s">
        <v>1043</v>
      </c>
      <c r="D317" s="98"/>
      <c r="E317" s="121" t="str">
        <f t="shared" si="71"/>
        <v>a583104</v>
      </c>
      <c r="F317" s="121">
        <f t="shared" si="60"/>
        <v>1</v>
      </c>
      <c r="G317" s="121">
        <f t="shared" si="61"/>
        <v>1</v>
      </c>
      <c r="H317" s="121">
        <v>0</v>
      </c>
      <c r="I317" s="121">
        <f t="shared" si="62"/>
        <v>0</v>
      </c>
      <c r="J317" s="121">
        <v>0</v>
      </c>
      <c r="K317" s="121">
        <f t="shared" si="63"/>
        <v>0</v>
      </c>
      <c r="L317" s="121">
        <f t="shared" si="64"/>
        <v>1</v>
      </c>
      <c r="M317" s="121">
        <f t="shared" si="64"/>
        <v>0</v>
      </c>
      <c r="N317" s="121">
        <f t="shared" si="65"/>
        <v>0</v>
      </c>
      <c r="O317" s="121">
        <v>0</v>
      </c>
      <c r="P317" s="121">
        <f t="shared" si="68"/>
        <v>0</v>
      </c>
      <c r="Q317" s="121"/>
      <c r="R317" s="121">
        <v>0</v>
      </c>
      <c r="S317" s="121">
        <v>0</v>
      </c>
      <c r="T317" s="20">
        <v>4</v>
      </c>
      <c r="U317" s="20" t="s">
        <v>154</v>
      </c>
      <c r="V317" s="20"/>
      <c r="W317" s="20" t="str">
        <f t="shared" si="72"/>
        <v/>
      </c>
      <c r="X317" s="20" t="str">
        <f t="shared" si="66"/>
        <v/>
      </c>
      <c r="Y317" s="20"/>
      <c r="Z317" s="20" t="str">
        <f t="shared" si="74"/>
        <v/>
      </c>
      <c r="AA317" s="20" t="str">
        <f t="shared" si="74"/>
        <v/>
      </c>
      <c r="AB317" s="20"/>
      <c r="AC317" s="20" t="str">
        <f t="shared" si="67"/>
        <v/>
      </c>
      <c r="AD317" s="20" t="str">
        <f t="shared" si="67"/>
        <v/>
      </c>
      <c r="AE317" s="20"/>
      <c r="AF317" s="20" t="str">
        <f t="shared" si="69"/>
        <v/>
      </c>
      <c r="AG317" s="20"/>
      <c r="AH317" s="20"/>
      <c r="AI317" s="20"/>
      <c r="AJ317" s="21"/>
      <c r="AK317" s="21" t="s">
        <v>960</v>
      </c>
      <c r="AL317" s="21"/>
      <c r="AM317" s="22" t="s">
        <v>909</v>
      </c>
      <c r="AN317" s="124"/>
    </row>
    <row r="318" spans="1:40">
      <c r="A318" s="94"/>
      <c r="B318" s="98" t="s">
        <v>1044</v>
      </c>
      <c r="C318" s="98" t="s">
        <v>1045</v>
      </c>
      <c r="D318" s="98"/>
      <c r="E318" s="121" t="str">
        <f t="shared" si="71"/>
        <v>a5832</v>
      </c>
      <c r="F318" s="121">
        <f t="shared" si="60"/>
        <v>1</v>
      </c>
      <c r="G318" s="121">
        <f t="shared" si="61"/>
        <v>1</v>
      </c>
      <c r="H318" s="121">
        <v>0</v>
      </c>
      <c r="I318" s="121">
        <f t="shared" si="62"/>
        <v>0</v>
      </c>
      <c r="J318" s="121">
        <v>0</v>
      </c>
      <c r="K318" s="121">
        <f t="shared" si="63"/>
        <v>0</v>
      </c>
      <c r="L318" s="121">
        <f t="shared" si="64"/>
        <v>1</v>
      </c>
      <c r="M318" s="121">
        <f t="shared" si="64"/>
        <v>0</v>
      </c>
      <c r="N318" s="121">
        <f t="shared" si="65"/>
        <v>0</v>
      </c>
      <c r="O318" s="122">
        <v>0</v>
      </c>
      <c r="P318" s="122">
        <v>1</v>
      </c>
      <c r="Q318" s="122">
        <v>1</v>
      </c>
      <c r="R318" s="121">
        <v>0</v>
      </c>
      <c r="S318" s="121">
        <v>-1</v>
      </c>
      <c r="T318" s="20">
        <v>4</v>
      </c>
      <c r="U318" s="20" t="s">
        <v>154</v>
      </c>
      <c r="V318" s="20"/>
      <c r="W318" s="20" t="str">
        <f t="shared" si="72"/>
        <v/>
      </c>
      <c r="X318" s="20" t="str">
        <f t="shared" si="66"/>
        <v/>
      </c>
      <c r="Y318" s="20"/>
      <c r="Z318" s="20" t="str">
        <f t="shared" si="74"/>
        <v/>
      </c>
      <c r="AA318" s="20" t="str">
        <f t="shared" si="74"/>
        <v/>
      </c>
      <c r="AB318" s="20"/>
      <c r="AC318" s="20" t="str">
        <f t="shared" si="67"/>
        <v/>
      </c>
      <c r="AD318" s="20" t="str">
        <f t="shared" si="67"/>
        <v/>
      </c>
      <c r="AE318" s="20"/>
      <c r="AF318" s="20" t="str">
        <f t="shared" si="69"/>
        <v/>
      </c>
      <c r="AG318" s="20"/>
      <c r="AH318" s="20"/>
      <c r="AI318" s="20"/>
      <c r="AJ318" s="21"/>
      <c r="AK318" s="21"/>
      <c r="AL318" s="21"/>
      <c r="AM318" s="22"/>
      <c r="AN318" s="124"/>
    </row>
    <row r="319" spans="1:40">
      <c r="A319" s="94"/>
      <c r="B319" s="99" t="s">
        <v>1046</v>
      </c>
      <c r="C319" s="99" t="s">
        <v>1047</v>
      </c>
      <c r="D319" s="98"/>
      <c r="E319" s="121" t="str">
        <f t="shared" si="71"/>
        <v>a583201</v>
      </c>
      <c r="F319" s="121">
        <f t="shared" si="60"/>
        <v>1</v>
      </c>
      <c r="G319" s="121">
        <f t="shared" si="61"/>
        <v>1</v>
      </c>
      <c r="H319" s="121">
        <v>0</v>
      </c>
      <c r="I319" s="121">
        <f t="shared" si="62"/>
        <v>0</v>
      </c>
      <c r="J319" s="121">
        <v>0</v>
      </c>
      <c r="K319" s="121">
        <f t="shared" si="63"/>
        <v>0</v>
      </c>
      <c r="L319" s="121">
        <f t="shared" si="64"/>
        <v>1</v>
      </c>
      <c r="M319" s="121">
        <f t="shared" si="64"/>
        <v>0</v>
      </c>
      <c r="N319" s="121">
        <f t="shared" si="65"/>
        <v>0</v>
      </c>
      <c r="O319" s="121">
        <v>0</v>
      </c>
      <c r="P319" s="121">
        <f t="shared" si="68"/>
        <v>0</v>
      </c>
      <c r="Q319" s="121"/>
      <c r="R319" s="121">
        <v>0</v>
      </c>
      <c r="S319" s="121">
        <v>0</v>
      </c>
      <c r="T319" s="20">
        <v>4</v>
      </c>
      <c r="U319" s="20" t="s">
        <v>154</v>
      </c>
      <c r="V319" s="20"/>
      <c r="W319" s="20" t="str">
        <f t="shared" si="72"/>
        <v/>
      </c>
      <c r="X319" s="20" t="str">
        <f t="shared" si="66"/>
        <v/>
      </c>
      <c r="Y319" s="20"/>
      <c r="Z319" s="20" t="str">
        <f t="shared" si="74"/>
        <v/>
      </c>
      <c r="AA319" s="20" t="str">
        <f t="shared" si="74"/>
        <v/>
      </c>
      <c r="AB319" s="20"/>
      <c r="AC319" s="20" t="str">
        <f t="shared" si="67"/>
        <v/>
      </c>
      <c r="AD319" s="20" t="str">
        <f t="shared" si="67"/>
        <v/>
      </c>
      <c r="AE319" s="20"/>
      <c r="AF319" s="20" t="str">
        <f t="shared" si="69"/>
        <v/>
      </c>
      <c r="AG319" s="20"/>
      <c r="AH319" s="20"/>
      <c r="AI319" s="20"/>
      <c r="AJ319" s="21"/>
      <c r="AK319" s="21" t="s">
        <v>960</v>
      </c>
      <c r="AL319" s="21"/>
      <c r="AM319" s="22" t="s">
        <v>1048</v>
      </c>
      <c r="AN319" s="124"/>
    </row>
    <row r="320" spans="1:40">
      <c r="A320" s="94"/>
      <c r="B320" s="99" t="s">
        <v>1049</v>
      </c>
      <c r="C320" s="99" t="s">
        <v>1050</v>
      </c>
      <c r="D320" s="98"/>
      <c r="E320" s="121" t="str">
        <f t="shared" si="71"/>
        <v>a583202</v>
      </c>
      <c r="F320" s="121">
        <f t="shared" si="60"/>
        <v>1</v>
      </c>
      <c r="G320" s="121">
        <f t="shared" si="61"/>
        <v>1</v>
      </c>
      <c r="H320" s="121">
        <v>0</v>
      </c>
      <c r="I320" s="121">
        <f t="shared" si="62"/>
        <v>0</v>
      </c>
      <c r="J320" s="121">
        <v>0</v>
      </c>
      <c r="K320" s="121">
        <f t="shared" si="63"/>
        <v>0</v>
      </c>
      <c r="L320" s="121">
        <f t="shared" si="64"/>
        <v>1</v>
      </c>
      <c r="M320" s="121">
        <f t="shared" si="64"/>
        <v>0</v>
      </c>
      <c r="N320" s="121">
        <f t="shared" si="65"/>
        <v>0</v>
      </c>
      <c r="O320" s="121">
        <v>0</v>
      </c>
      <c r="P320" s="121">
        <f t="shared" si="68"/>
        <v>0</v>
      </c>
      <c r="Q320" s="121"/>
      <c r="R320" s="121">
        <v>0</v>
      </c>
      <c r="S320" s="121">
        <v>0</v>
      </c>
      <c r="T320" s="20">
        <v>4</v>
      </c>
      <c r="U320" s="20" t="s">
        <v>154</v>
      </c>
      <c r="V320" s="20"/>
      <c r="W320" s="20" t="str">
        <f t="shared" si="72"/>
        <v/>
      </c>
      <c r="X320" s="20" t="str">
        <f t="shared" si="66"/>
        <v/>
      </c>
      <c r="Y320" s="20"/>
      <c r="Z320" s="20" t="str">
        <f t="shared" si="74"/>
        <v/>
      </c>
      <c r="AA320" s="20" t="str">
        <f t="shared" si="74"/>
        <v/>
      </c>
      <c r="AB320" s="20"/>
      <c r="AC320" s="20" t="str">
        <f t="shared" si="67"/>
        <v/>
      </c>
      <c r="AD320" s="20" t="str">
        <f t="shared" si="67"/>
        <v/>
      </c>
      <c r="AE320" s="20"/>
      <c r="AF320" s="20" t="str">
        <f t="shared" si="69"/>
        <v/>
      </c>
      <c r="AG320" s="20"/>
      <c r="AH320" s="20"/>
      <c r="AI320" s="20"/>
      <c r="AJ320" s="21"/>
      <c r="AK320" s="21" t="s">
        <v>960</v>
      </c>
      <c r="AL320" s="21"/>
      <c r="AM320" s="22" t="s">
        <v>1051</v>
      </c>
      <c r="AN320" s="124"/>
    </row>
    <row r="321" spans="1:40">
      <c r="A321" s="94"/>
      <c r="B321" s="99" t="s">
        <v>1052</v>
      </c>
      <c r="C321" s="99" t="s">
        <v>1053</v>
      </c>
      <c r="D321" s="98"/>
      <c r="E321" s="121" t="str">
        <f t="shared" si="71"/>
        <v>a583203</v>
      </c>
      <c r="F321" s="121">
        <f t="shared" si="60"/>
        <v>1</v>
      </c>
      <c r="G321" s="121">
        <f t="shared" si="61"/>
        <v>1</v>
      </c>
      <c r="H321" s="121">
        <v>0</v>
      </c>
      <c r="I321" s="121">
        <f t="shared" si="62"/>
        <v>0</v>
      </c>
      <c r="J321" s="121">
        <v>0</v>
      </c>
      <c r="K321" s="121">
        <f t="shared" si="63"/>
        <v>0</v>
      </c>
      <c r="L321" s="121">
        <f t="shared" si="64"/>
        <v>1</v>
      </c>
      <c r="M321" s="121">
        <f t="shared" si="64"/>
        <v>0</v>
      </c>
      <c r="N321" s="121">
        <f t="shared" si="65"/>
        <v>0</v>
      </c>
      <c r="O321" s="121">
        <v>0</v>
      </c>
      <c r="P321" s="121">
        <f t="shared" si="68"/>
        <v>0</v>
      </c>
      <c r="Q321" s="121"/>
      <c r="R321" s="121">
        <v>0</v>
      </c>
      <c r="S321" s="121">
        <v>0</v>
      </c>
      <c r="T321" s="20">
        <v>4</v>
      </c>
      <c r="U321" s="20" t="s">
        <v>154</v>
      </c>
      <c r="V321" s="20"/>
      <c r="W321" s="20" t="str">
        <f t="shared" si="72"/>
        <v/>
      </c>
      <c r="X321" s="20" t="str">
        <f t="shared" si="66"/>
        <v/>
      </c>
      <c r="Y321" s="20"/>
      <c r="Z321" s="20" t="str">
        <f t="shared" si="74"/>
        <v/>
      </c>
      <c r="AA321" s="20" t="str">
        <f t="shared" si="74"/>
        <v/>
      </c>
      <c r="AB321" s="20"/>
      <c r="AC321" s="20" t="str">
        <f t="shared" si="67"/>
        <v/>
      </c>
      <c r="AD321" s="20" t="str">
        <f t="shared" si="67"/>
        <v/>
      </c>
      <c r="AE321" s="20"/>
      <c r="AF321" s="20" t="str">
        <f t="shared" si="69"/>
        <v/>
      </c>
      <c r="AG321" s="20"/>
      <c r="AH321" s="20"/>
      <c r="AI321" s="20"/>
      <c r="AJ321" s="21"/>
      <c r="AK321" s="21" t="s">
        <v>960</v>
      </c>
      <c r="AL321" s="21"/>
      <c r="AM321" s="22" t="s">
        <v>1051</v>
      </c>
      <c r="AN321" s="124"/>
    </row>
    <row r="322" spans="1:40">
      <c r="A322" s="94"/>
      <c r="B322" s="99" t="s">
        <v>1054</v>
      </c>
      <c r="C322" s="99" t="s">
        <v>1055</v>
      </c>
      <c r="D322" s="98"/>
      <c r="E322" s="121" t="str">
        <f t="shared" si="71"/>
        <v>a583204</v>
      </c>
      <c r="F322" s="121">
        <f t="shared" si="60"/>
        <v>1</v>
      </c>
      <c r="G322" s="121">
        <f t="shared" si="61"/>
        <v>1</v>
      </c>
      <c r="H322" s="121">
        <v>0</v>
      </c>
      <c r="I322" s="121">
        <f t="shared" si="62"/>
        <v>0</v>
      </c>
      <c r="J322" s="121">
        <v>0</v>
      </c>
      <c r="K322" s="121">
        <f t="shared" si="63"/>
        <v>0</v>
      </c>
      <c r="L322" s="121">
        <f t="shared" si="64"/>
        <v>1</v>
      </c>
      <c r="M322" s="121">
        <f t="shared" si="64"/>
        <v>0</v>
      </c>
      <c r="N322" s="121">
        <f t="shared" si="65"/>
        <v>0</v>
      </c>
      <c r="O322" s="121">
        <v>0</v>
      </c>
      <c r="P322" s="121">
        <f t="shared" si="68"/>
        <v>0</v>
      </c>
      <c r="Q322" s="121"/>
      <c r="R322" s="121">
        <v>0</v>
      </c>
      <c r="S322" s="121">
        <v>0</v>
      </c>
      <c r="T322" s="20">
        <v>4</v>
      </c>
      <c r="U322" s="20" t="s">
        <v>154</v>
      </c>
      <c r="V322" s="20"/>
      <c r="W322" s="20" t="str">
        <f t="shared" si="72"/>
        <v/>
      </c>
      <c r="X322" s="20" t="str">
        <f t="shared" si="66"/>
        <v/>
      </c>
      <c r="Y322" s="20"/>
      <c r="Z322" s="20" t="str">
        <f t="shared" si="74"/>
        <v/>
      </c>
      <c r="AA322" s="20" t="str">
        <f t="shared" si="74"/>
        <v/>
      </c>
      <c r="AB322" s="20"/>
      <c r="AC322" s="20" t="str">
        <f t="shared" si="67"/>
        <v/>
      </c>
      <c r="AD322" s="20" t="str">
        <f t="shared" si="67"/>
        <v/>
      </c>
      <c r="AE322" s="20"/>
      <c r="AF322" s="20" t="str">
        <f t="shared" si="69"/>
        <v/>
      </c>
      <c r="AG322" s="20"/>
      <c r="AH322" s="20"/>
      <c r="AI322" s="20"/>
      <c r="AJ322" s="21"/>
      <c r="AK322" s="21" t="s">
        <v>960</v>
      </c>
      <c r="AL322" s="21"/>
      <c r="AM322" s="22" t="s">
        <v>1056</v>
      </c>
      <c r="AN322" s="124"/>
    </row>
    <row r="323" spans="1:40">
      <c r="A323" s="94"/>
      <c r="B323" s="97" t="s">
        <v>1057</v>
      </c>
      <c r="C323" s="97" t="s">
        <v>1058</v>
      </c>
      <c r="D323" s="98"/>
      <c r="E323" s="121" t="str">
        <f t="shared" si="71"/>
        <v>a584</v>
      </c>
      <c r="F323" s="121">
        <f t="shared" si="60"/>
        <v>1</v>
      </c>
      <c r="G323" s="121">
        <f t="shared" si="61"/>
        <v>1</v>
      </c>
      <c r="H323" s="121">
        <v>0</v>
      </c>
      <c r="I323" s="121">
        <f t="shared" si="62"/>
        <v>0</v>
      </c>
      <c r="J323" s="121">
        <v>0</v>
      </c>
      <c r="K323" s="121">
        <f t="shared" si="63"/>
        <v>0</v>
      </c>
      <c r="L323" s="121">
        <f t="shared" si="64"/>
        <v>1</v>
      </c>
      <c r="M323" s="121">
        <f t="shared" si="64"/>
        <v>0</v>
      </c>
      <c r="N323" s="121">
        <f t="shared" si="65"/>
        <v>0</v>
      </c>
      <c r="O323" s="121">
        <v>0</v>
      </c>
      <c r="P323" s="121">
        <f t="shared" si="68"/>
        <v>0</v>
      </c>
      <c r="Q323" s="121"/>
      <c r="R323" s="121">
        <v>0</v>
      </c>
      <c r="S323" s="121">
        <v>-1</v>
      </c>
      <c r="T323" s="20">
        <v>4</v>
      </c>
      <c r="U323" s="20" t="s">
        <v>154</v>
      </c>
      <c r="V323" s="20"/>
      <c r="W323" s="20" t="str">
        <f t="shared" si="72"/>
        <v/>
      </c>
      <c r="X323" s="20" t="str">
        <f t="shared" si="66"/>
        <v/>
      </c>
      <c r="Y323" s="20"/>
      <c r="Z323" s="20" t="str">
        <f t="shared" si="74"/>
        <v/>
      </c>
      <c r="AA323" s="20" t="str">
        <f t="shared" si="74"/>
        <v/>
      </c>
      <c r="AB323" s="20"/>
      <c r="AC323" s="20" t="str">
        <f t="shared" si="67"/>
        <v/>
      </c>
      <c r="AD323" s="20" t="str">
        <f t="shared" si="67"/>
        <v/>
      </c>
      <c r="AE323" s="20"/>
      <c r="AF323" s="20" t="str">
        <f t="shared" si="69"/>
        <v/>
      </c>
      <c r="AG323" s="20"/>
      <c r="AH323" s="20"/>
      <c r="AI323" s="20"/>
      <c r="AJ323" s="21"/>
      <c r="AK323" s="21"/>
      <c r="AL323" s="21"/>
      <c r="AM323" s="22"/>
      <c r="AN323" s="124"/>
    </row>
    <row r="324" spans="1:40">
      <c r="A324" s="94"/>
      <c r="B324" s="98" t="s">
        <v>1059</v>
      </c>
      <c r="C324" s="98" t="s">
        <v>1060</v>
      </c>
      <c r="D324" s="98"/>
      <c r="E324" s="121" t="str">
        <f t="shared" si="71"/>
        <v>a5841</v>
      </c>
      <c r="F324" s="121">
        <f t="shared" si="60"/>
        <v>1</v>
      </c>
      <c r="G324" s="121">
        <f t="shared" si="61"/>
        <v>1</v>
      </c>
      <c r="H324" s="121">
        <v>0</v>
      </c>
      <c r="I324" s="121">
        <f t="shared" si="62"/>
        <v>0</v>
      </c>
      <c r="J324" s="121">
        <v>0</v>
      </c>
      <c r="K324" s="121">
        <f t="shared" si="63"/>
        <v>0</v>
      </c>
      <c r="L324" s="121">
        <f t="shared" si="64"/>
        <v>1</v>
      </c>
      <c r="M324" s="121">
        <f t="shared" si="64"/>
        <v>0</v>
      </c>
      <c r="N324" s="121">
        <f t="shared" si="65"/>
        <v>0</v>
      </c>
      <c r="O324" s="121">
        <v>0</v>
      </c>
      <c r="P324" s="121">
        <f t="shared" si="68"/>
        <v>0</v>
      </c>
      <c r="Q324" s="121"/>
      <c r="R324" s="121">
        <v>0</v>
      </c>
      <c r="S324" s="121">
        <v>0</v>
      </c>
      <c r="T324" s="20">
        <v>4</v>
      </c>
      <c r="U324" s="20" t="s">
        <v>154</v>
      </c>
      <c r="V324" s="20"/>
      <c r="W324" s="20" t="str">
        <f t="shared" si="72"/>
        <v/>
      </c>
      <c r="X324" s="20" t="str">
        <f t="shared" si="66"/>
        <v/>
      </c>
      <c r="Y324" s="20"/>
      <c r="Z324" s="20" t="str">
        <f t="shared" si="74"/>
        <v/>
      </c>
      <c r="AA324" s="20" t="str">
        <f t="shared" si="74"/>
        <v/>
      </c>
      <c r="AB324" s="20"/>
      <c r="AC324" s="20" t="str">
        <f t="shared" si="67"/>
        <v/>
      </c>
      <c r="AD324" s="20" t="str">
        <f t="shared" si="67"/>
        <v/>
      </c>
      <c r="AE324" s="20"/>
      <c r="AF324" s="20" t="str">
        <f t="shared" si="69"/>
        <v/>
      </c>
      <c r="AG324" s="20"/>
      <c r="AH324" s="20"/>
      <c r="AI324" s="20"/>
      <c r="AJ324" s="21"/>
      <c r="AK324" s="21" t="s">
        <v>960</v>
      </c>
      <c r="AL324" s="21"/>
      <c r="AM324" s="22" t="s">
        <v>1051</v>
      </c>
      <c r="AN324" s="124"/>
    </row>
    <row r="325" spans="1:40">
      <c r="A325" s="94"/>
      <c r="B325" s="99" t="s">
        <v>1061</v>
      </c>
      <c r="C325" s="99" t="s">
        <v>1062</v>
      </c>
      <c r="D325" s="98"/>
      <c r="E325" s="121" t="str">
        <f t="shared" si="71"/>
        <v>a584101</v>
      </c>
      <c r="F325" s="121">
        <f t="shared" si="60"/>
        <v>1</v>
      </c>
      <c r="G325" s="121">
        <f t="shared" si="61"/>
        <v>1</v>
      </c>
      <c r="H325" s="121">
        <v>0</v>
      </c>
      <c r="I325" s="121">
        <f t="shared" si="62"/>
        <v>0</v>
      </c>
      <c r="J325" s="121">
        <v>0</v>
      </c>
      <c r="K325" s="121">
        <f t="shared" si="63"/>
        <v>0</v>
      </c>
      <c r="L325" s="121">
        <f t="shared" si="64"/>
        <v>1</v>
      </c>
      <c r="M325" s="121">
        <f t="shared" si="64"/>
        <v>0</v>
      </c>
      <c r="N325" s="121">
        <f t="shared" si="65"/>
        <v>0</v>
      </c>
      <c r="O325" s="122">
        <v>0</v>
      </c>
      <c r="P325" s="122">
        <v>1</v>
      </c>
      <c r="Q325" s="122">
        <v>1</v>
      </c>
      <c r="R325" s="121">
        <v>0</v>
      </c>
      <c r="S325" s="121">
        <v>-1</v>
      </c>
      <c r="T325" s="20">
        <v>4</v>
      </c>
      <c r="U325" s="20" t="s">
        <v>154</v>
      </c>
      <c r="V325" s="20"/>
      <c r="W325" s="20" t="str">
        <f t="shared" si="72"/>
        <v/>
      </c>
      <c r="X325" s="20" t="str">
        <f t="shared" si="66"/>
        <v/>
      </c>
      <c r="Y325" s="20"/>
      <c r="Z325" s="20" t="str">
        <f t="shared" si="74"/>
        <v/>
      </c>
      <c r="AA325" s="20" t="str">
        <f t="shared" si="74"/>
        <v/>
      </c>
      <c r="AB325" s="20"/>
      <c r="AC325" s="20" t="str">
        <f t="shared" si="67"/>
        <v/>
      </c>
      <c r="AD325" s="20" t="str">
        <f t="shared" si="67"/>
        <v/>
      </c>
      <c r="AE325" s="20"/>
      <c r="AF325" s="20" t="str">
        <f t="shared" si="69"/>
        <v/>
      </c>
      <c r="AG325" s="20"/>
      <c r="AH325" s="20"/>
      <c r="AI325" s="20"/>
      <c r="AJ325" s="21"/>
      <c r="AK325" s="21"/>
      <c r="AL325" s="21"/>
      <c r="AM325" s="22"/>
      <c r="AN325" s="124"/>
    </row>
    <row r="326" spans="1:40">
      <c r="A326" s="94"/>
      <c r="B326" s="99" t="s">
        <v>1063</v>
      </c>
      <c r="C326" s="99" t="s">
        <v>1064</v>
      </c>
      <c r="D326" s="98"/>
      <c r="E326" s="121" t="str">
        <f t="shared" si="71"/>
        <v>a584102</v>
      </c>
      <c r="F326" s="121">
        <f t="shared" si="60"/>
        <v>1</v>
      </c>
      <c r="G326" s="121">
        <f t="shared" si="61"/>
        <v>1</v>
      </c>
      <c r="H326" s="121">
        <v>0</v>
      </c>
      <c r="I326" s="121">
        <f t="shared" si="62"/>
        <v>0</v>
      </c>
      <c r="J326" s="121">
        <v>0</v>
      </c>
      <c r="K326" s="121">
        <f t="shared" si="63"/>
        <v>0</v>
      </c>
      <c r="L326" s="121">
        <f t="shared" si="64"/>
        <v>1</v>
      </c>
      <c r="M326" s="121">
        <f t="shared" si="64"/>
        <v>0</v>
      </c>
      <c r="N326" s="121">
        <f t="shared" si="65"/>
        <v>0</v>
      </c>
      <c r="O326" s="121">
        <v>0</v>
      </c>
      <c r="P326" s="121">
        <f t="shared" si="68"/>
        <v>0</v>
      </c>
      <c r="Q326" s="121"/>
      <c r="R326" s="121">
        <v>0</v>
      </c>
      <c r="S326" s="121">
        <v>-1</v>
      </c>
      <c r="T326" s="20">
        <v>4</v>
      </c>
      <c r="U326" s="20" t="s">
        <v>154</v>
      </c>
      <c r="V326" s="20"/>
      <c r="W326" s="20" t="str">
        <f t="shared" si="72"/>
        <v/>
      </c>
      <c r="X326" s="20" t="str">
        <f t="shared" si="66"/>
        <v/>
      </c>
      <c r="Y326" s="20"/>
      <c r="Z326" s="20" t="str">
        <f t="shared" si="74"/>
        <v/>
      </c>
      <c r="AA326" s="20" t="str">
        <f t="shared" si="74"/>
        <v/>
      </c>
      <c r="AB326" s="20"/>
      <c r="AC326" s="20" t="str">
        <f t="shared" si="67"/>
        <v/>
      </c>
      <c r="AD326" s="20" t="str">
        <f t="shared" si="67"/>
        <v/>
      </c>
      <c r="AE326" s="20"/>
      <c r="AF326" s="20" t="str">
        <f t="shared" si="69"/>
        <v/>
      </c>
      <c r="AG326" s="20"/>
      <c r="AH326" s="20"/>
      <c r="AI326" s="20"/>
      <c r="AJ326" s="21"/>
      <c r="AK326" s="21"/>
      <c r="AL326" s="21"/>
      <c r="AM326" s="22"/>
      <c r="AN326" s="124"/>
    </row>
    <row r="327" spans="1:40">
      <c r="A327" s="94"/>
      <c r="B327" s="98" t="s">
        <v>1065</v>
      </c>
      <c r="C327" s="98" t="s">
        <v>1066</v>
      </c>
      <c r="D327" s="98"/>
      <c r="E327" s="121" t="str">
        <f t="shared" si="71"/>
        <v>a5842</v>
      </c>
      <c r="F327" s="121">
        <f t="shared" ref="F327:F390" si="75">IF(E327&lt;&gt;"",1,"")</f>
        <v>1</v>
      </c>
      <c r="G327" s="121">
        <f t="shared" ref="G327:G390" si="76">IF(F327&lt;&gt;"",F327,"")</f>
        <v>1</v>
      </c>
      <c r="H327" s="121">
        <v>0</v>
      </c>
      <c r="I327" s="121">
        <f t="shared" ref="I327:I390" si="77">IF(H327&lt;&gt;"",H327,"")</f>
        <v>0</v>
      </c>
      <c r="J327" s="121">
        <v>0</v>
      </c>
      <c r="K327" s="121">
        <f t="shared" ref="K327:K390" si="78">IF(J327&lt;&gt;"",J327,"")</f>
        <v>0</v>
      </c>
      <c r="L327" s="121">
        <f t="shared" ref="L327:M390" si="79">IF(G327&lt;&gt;"",G327,"")</f>
        <v>1</v>
      </c>
      <c r="M327" s="121">
        <f t="shared" si="79"/>
        <v>0</v>
      </c>
      <c r="N327" s="121">
        <f t="shared" ref="N327:N390" si="80">IF(J327&lt;&gt;"",J327,"")</f>
        <v>0</v>
      </c>
      <c r="O327" s="121">
        <v>0</v>
      </c>
      <c r="P327" s="121">
        <f t="shared" si="68"/>
        <v>0</v>
      </c>
      <c r="Q327" s="121"/>
      <c r="R327" s="121">
        <v>0</v>
      </c>
      <c r="S327" s="121">
        <v>0</v>
      </c>
      <c r="T327" s="20">
        <v>4</v>
      </c>
      <c r="U327" s="20" t="s">
        <v>838</v>
      </c>
      <c r="V327" s="20"/>
      <c r="W327" s="20" t="str">
        <f t="shared" si="72"/>
        <v/>
      </c>
      <c r="X327" s="20" t="str">
        <f t="shared" ref="X327:X390" si="81">IF(W327&lt;&gt;"",1,"")</f>
        <v/>
      </c>
      <c r="Y327" s="20"/>
      <c r="Z327" s="20" t="str">
        <f t="shared" si="74"/>
        <v/>
      </c>
      <c r="AA327" s="20" t="str">
        <f t="shared" si="74"/>
        <v/>
      </c>
      <c r="AB327" s="20"/>
      <c r="AC327" s="20" t="str">
        <f t="shared" ref="AC327:AD390" si="82">IF(AB327&lt;&gt;"",AB327,"")</f>
        <v/>
      </c>
      <c r="AD327" s="20" t="str">
        <f t="shared" si="82"/>
        <v/>
      </c>
      <c r="AE327" s="20"/>
      <c r="AF327" s="20" t="str">
        <f t="shared" si="69"/>
        <v/>
      </c>
      <c r="AG327" s="20"/>
      <c r="AH327" s="20"/>
      <c r="AI327" s="20"/>
      <c r="AJ327" s="21"/>
      <c r="AK327" s="21" t="s">
        <v>960</v>
      </c>
      <c r="AL327" s="21"/>
      <c r="AM327" s="22" t="s">
        <v>1067</v>
      </c>
      <c r="AN327" s="124"/>
    </row>
    <row r="328" spans="1:40">
      <c r="A328" s="94"/>
      <c r="B328" s="99" t="s">
        <v>1068</v>
      </c>
      <c r="C328" s="99" t="s">
        <v>1069</v>
      </c>
      <c r="D328" s="98"/>
      <c r="E328" s="121" t="str">
        <f t="shared" si="71"/>
        <v>a584200</v>
      </c>
      <c r="F328" s="121">
        <f t="shared" si="75"/>
        <v>1</v>
      </c>
      <c r="G328" s="121">
        <f t="shared" si="76"/>
        <v>1</v>
      </c>
      <c r="H328" s="121">
        <v>0</v>
      </c>
      <c r="I328" s="121">
        <f t="shared" si="77"/>
        <v>0</v>
      </c>
      <c r="J328" s="121">
        <v>0</v>
      </c>
      <c r="K328" s="121">
        <f t="shared" si="78"/>
        <v>0</v>
      </c>
      <c r="L328" s="121">
        <f t="shared" si="79"/>
        <v>1</v>
      </c>
      <c r="M328" s="121">
        <f t="shared" si="79"/>
        <v>0</v>
      </c>
      <c r="N328" s="121">
        <f t="shared" si="80"/>
        <v>0</v>
      </c>
      <c r="O328" s="121">
        <v>0</v>
      </c>
      <c r="P328" s="121">
        <f t="shared" ref="P328:P391" si="83">IF(O328&lt;&gt;"",O328,"")</f>
        <v>0</v>
      </c>
      <c r="Q328" s="121"/>
      <c r="R328" s="121">
        <v>0</v>
      </c>
      <c r="S328" s="121">
        <v>-1</v>
      </c>
      <c r="T328" s="20">
        <v>4</v>
      </c>
      <c r="U328" s="20" t="s">
        <v>838</v>
      </c>
      <c r="V328" s="20"/>
      <c r="W328" s="20" t="str">
        <f t="shared" si="72"/>
        <v/>
      </c>
      <c r="X328" s="20" t="str">
        <f t="shared" si="81"/>
        <v/>
      </c>
      <c r="Y328" s="20"/>
      <c r="Z328" s="20" t="str">
        <f t="shared" si="74"/>
        <v/>
      </c>
      <c r="AA328" s="20" t="str">
        <f t="shared" si="74"/>
        <v/>
      </c>
      <c r="AB328" s="20"/>
      <c r="AC328" s="20" t="str">
        <f t="shared" si="82"/>
        <v/>
      </c>
      <c r="AD328" s="20" t="str">
        <f t="shared" si="82"/>
        <v/>
      </c>
      <c r="AE328" s="20"/>
      <c r="AF328" s="20" t="str">
        <f t="shared" si="69"/>
        <v/>
      </c>
      <c r="AG328" s="20"/>
      <c r="AH328" s="20"/>
      <c r="AI328" s="20"/>
      <c r="AJ328" s="21"/>
      <c r="AK328" s="21"/>
      <c r="AL328" s="21"/>
      <c r="AM328" s="22"/>
      <c r="AN328" s="124"/>
    </row>
    <row r="329" spans="1:40">
      <c r="A329" s="94"/>
      <c r="B329" s="97" t="s">
        <v>1070</v>
      </c>
      <c r="C329" s="97" t="s">
        <v>1071</v>
      </c>
      <c r="D329" s="98"/>
      <c r="E329" s="121" t="str">
        <f t="shared" si="71"/>
        <v>a585</v>
      </c>
      <c r="F329" s="121">
        <f t="shared" si="75"/>
        <v>1</v>
      </c>
      <c r="G329" s="121">
        <f t="shared" si="76"/>
        <v>1</v>
      </c>
      <c r="H329" s="121">
        <v>0</v>
      </c>
      <c r="I329" s="121">
        <f t="shared" si="77"/>
        <v>0</v>
      </c>
      <c r="J329" s="121">
        <v>1</v>
      </c>
      <c r="K329" s="121">
        <f t="shared" si="78"/>
        <v>1</v>
      </c>
      <c r="L329" s="121">
        <f t="shared" si="79"/>
        <v>1</v>
      </c>
      <c r="M329" s="121">
        <f t="shared" si="79"/>
        <v>0</v>
      </c>
      <c r="N329" s="121">
        <f t="shared" si="80"/>
        <v>1</v>
      </c>
      <c r="O329" s="121">
        <v>1</v>
      </c>
      <c r="P329" s="121">
        <f t="shared" si="83"/>
        <v>1</v>
      </c>
      <c r="Q329" s="121"/>
      <c r="R329" s="121">
        <v>1</v>
      </c>
      <c r="S329" s="121">
        <v>-1</v>
      </c>
      <c r="T329" s="20">
        <v>3</v>
      </c>
      <c r="U329" s="20" t="s">
        <v>154</v>
      </c>
      <c r="V329" s="20"/>
      <c r="W329" s="20" t="str">
        <f t="shared" si="72"/>
        <v/>
      </c>
      <c r="X329" s="20" t="str">
        <f t="shared" si="81"/>
        <v/>
      </c>
      <c r="Y329" s="20"/>
      <c r="Z329" s="20" t="str">
        <f t="shared" si="74"/>
        <v/>
      </c>
      <c r="AA329" s="20" t="str">
        <f t="shared" si="74"/>
        <v/>
      </c>
      <c r="AB329" s="20"/>
      <c r="AC329" s="20" t="str">
        <f t="shared" si="82"/>
        <v/>
      </c>
      <c r="AD329" s="20" t="str">
        <f t="shared" si="82"/>
        <v/>
      </c>
      <c r="AE329" s="20"/>
      <c r="AF329" s="20" t="str">
        <f t="shared" ref="AF329:AF392" si="84">IF(AE329&lt;&gt;"",AE329,"")</f>
        <v/>
      </c>
      <c r="AG329" s="20"/>
      <c r="AH329" s="20"/>
      <c r="AI329" s="20"/>
      <c r="AJ329" s="21"/>
      <c r="AK329" s="21"/>
      <c r="AL329" s="21"/>
      <c r="AM329" s="22"/>
      <c r="AN329" s="124"/>
    </row>
    <row r="330" spans="1:40">
      <c r="A330" s="94"/>
      <c r="B330" s="98" t="s">
        <v>1072</v>
      </c>
      <c r="C330" s="98" t="s">
        <v>1073</v>
      </c>
      <c r="D330" s="98"/>
      <c r="E330" s="121" t="str">
        <f t="shared" si="71"/>
        <v>a5851</v>
      </c>
      <c r="F330" s="121">
        <f t="shared" si="75"/>
        <v>1</v>
      </c>
      <c r="G330" s="121">
        <f t="shared" si="76"/>
        <v>1</v>
      </c>
      <c r="H330" s="121">
        <v>0</v>
      </c>
      <c r="I330" s="121">
        <f t="shared" si="77"/>
        <v>0</v>
      </c>
      <c r="J330" s="121">
        <v>0</v>
      </c>
      <c r="K330" s="121">
        <f t="shared" si="78"/>
        <v>0</v>
      </c>
      <c r="L330" s="121">
        <f t="shared" si="79"/>
        <v>1</v>
      </c>
      <c r="M330" s="121">
        <f t="shared" si="79"/>
        <v>0</v>
      </c>
      <c r="N330" s="121">
        <f t="shared" si="80"/>
        <v>0</v>
      </c>
      <c r="O330" s="122">
        <v>0</v>
      </c>
      <c r="P330" s="122">
        <v>1</v>
      </c>
      <c r="Q330" s="122">
        <v>1</v>
      </c>
      <c r="R330" s="121">
        <v>0</v>
      </c>
      <c r="S330" s="121">
        <v>-1</v>
      </c>
      <c r="T330" s="20">
        <v>3</v>
      </c>
      <c r="U330" s="20" t="s">
        <v>154</v>
      </c>
      <c r="V330" s="20"/>
      <c r="W330" s="20" t="str">
        <f t="shared" si="72"/>
        <v/>
      </c>
      <c r="X330" s="20" t="str">
        <f t="shared" si="81"/>
        <v/>
      </c>
      <c r="Y330" s="20"/>
      <c r="Z330" s="20" t="str">
        <f t="shared" si="74"/>
        <v/>
      </c>
      <c r="AA330" s="20" t="str">
        <f t="shared" si="74"/>
        <v/>
      </c>
      <c r="AB330" s="20"/>
      <c r="AC330" s="20" t="str">
        <f t="shared" si="82"/>
        <v/>
      </c>
      <c r="AD330" s="20" t="str">
        <f t="shared" si="82"/>
        <v/>
      </c>
      <c r="AE330" s="20"/>
      <c r="AF330" s="20" t="str">
        <f t="shared" si="84"/>
        <v/>
      </c>
      <c r="AG330" s="20"/>
      <c r="AH330" s="20"/>
      <c r="AI330" s="20"/>
      <c r="AJ330" s="21"/>
      <c r="AK330" s="21"/>
      <c r="AL330" s="21"/>
      <c r="AM330" s="22"/>
      <c r="AN330" s="124"/>
    </row>
    <row r="331" spans="1:40">
      <c r="A331" s="94"/>
      <c r="B331" s="99" t="s">
        <v>1074</v>
      </c>
      <c r="C331" s="99" t="s">
        <v>1075</v>
      </c>
      <c r="D331" s="98"/>
      <c r="E331" s="121" t="str">
        <f t="shared" si="71"/>
        <v>a585101</v>
      </c>
      <c r="F331" s="121">
        <f t="shared" si="75"/>
        <v>1</v>
      </c>
      <c r="G331" s="121">
        <f t="shared" si="76"/>
        <v>1</v>
      </c>
      <c r="H331" s="121">
        <v>0</v>
      </c>
      <c r="I331" s="121">
        <f t="shared" si="77"/>
        <v>0</v>
      </c>
      <c r="J331" s="121">
        <v>0</v>
      </c>
      <c r="K331" s="121">
        <f t="shared" si="78"/>
        <v>0</v>
      </c>
      <c r="L331" s="121">
        <f t="shared" si="79"/>
        <v>1</v>
      </c>
      <c r="M331" s="121">
        <f t="shared" si="79"/>
        <v>0</v>
      </c>
      <c r="N331" s="121">
        <f t="shared" si="80"/>
        <v>0</v>
      </c>
      <c r="O331" s="122">
        <v>0</v>
      </c>
      <c r="P331" s="122">
        <v>1</v>
      </c>
      <c r="Q331" s="122">
        <v>1</v>
      </c>
      <c r="R331" s="121">
        <v>0</v>
      </c>
      <c r="S331" s="121">
        <v>0</v>
      </c>
      <c r="T331" s="20">
        <v>3</v>
      </c>
      <c r="U331" s="20" t="s">
        <v>154</v>
      </c>
      <c r="V331" s="20"/>
      <c r="W331" s="20" t="str">
        <f t="shared" si="72"/>
        <v/>
      </c>
      <c r="X331" s="20" t="str">
        <f t="shared" si="81"/>
        <v/>
      </c>
      <c r="Y331" s="20"/>
      <c r="Z331" s="20" t="str">
        <f t="shared" si="74"/>
        <v/>
      </c>
      <c r="AA331" s="20" t="str">
        <f t="shared" si="74"/>
        <v/>
      </c>
      <c r="AB331" s="20"/>
      <c r="AC331" s="20" t="str">
        <f t="shared" si="82"/>
        <v/>
      </c>
      <c r="AD331" s="20" t="str">
        <f t="shared" si="82"/>
        <v/>
      </c>
      <c r="AE331" s="20"/>
      <c r="AF331" s="20" t="str">
        <f t="shared" si="84"/>
        <v/>
      </c>
      <c r="AG331" s="20"/>
      <c r="AH331" s="20"/>
      <c r="AI331" s="20"/>
      <c r="AJ331" s="21"/>
      <c r="AK331" s="21" t="s">
        <v>960</v>
      </c>
      <c r="AL331" s="21"/>
      <c r="AM331" s="22" t="s">
        <v>1076</v>
      </c>
      <c r="AN331" s="124"/>
    </row>
    <row r="332" spans="1:40">
      <c r="A332" s="94"/>
      <c r="B332" s="99" t="s">
        <v>1077</v>
      </c>
      <c r="C332" s="99" t="s">
        <v>1078</v>
      </c>
      <c r="D332" s="98"/>
      <c r="E332" s="121" t="str">
        <f t="shared" si="71"/>
        <v>a585102</v>
      </c>
      <c r="F332" s="121">
        <f t="shared" si="75"/>
        <v>1</v>
      </c>
      <c r="G332" s="121">
        <f t="shared" si="76"/>
        <v>1</v>
      </c>
      <c r="H332" s="121">
        <v>0</v>
      </c>
      <c r="I332" s="121">
        <f t="shared" si="77"/>
        <v>0</v>
      </c>
      <c r="J332" s="121">
        <v>0</v>
      </c>
      <c r="K332" s="121">
        <f t="shared" si="78"/>
        <v>0</v>
      </c>
      <c r="L332" s="121">
        <f t="shared" si="79"/>
        <v>1</v>
      </c>
      <c r="M332" s="121">
        <f t="shared" si="79"/>
        <v>0</v>
      </c>
      <c r="N332" s="121">
        <f t="shared" si="80"/>
        <v>0</v>
      </c>
      <c r="O332" s="123">
        <v>0</v>
      </c>
      <c r="P332" s="123">
        <f t="shared" si="83"/>
        <v>0</v>
      </c>
      <c r="Q332" s="123"/>
      <c r="R332" s="121">
        <v>0</v>
      </c>
      <c r="S332" s="121">
        <v>0</v>
      </c>
      <c r="T332" s="20">
        <v>4</v>
      </c>
      <c r="U332" s="20" t="s">
        <v>154</v>
      </c>
      <c r="V332" s="20"/>
      <c r="W332" s="20" t="str">
        <f t="shared" si="72"/>
        <v/>
      </c>
      <c r="X332" s="20" t="str">
        <f t="shared" si="81"/>
        <v/>
      </c>
      <c r="Y332" s="20"/>
      <c r="Z332" s="20" t="str">
        <f t="shared" si="74"/>
        <v/>
      </c>
      <c r="AA332" s="20" t="str">
        <f t="shared" si="74"/>
        <v/>
      </c>
      <c r="AB332" s="20"/>
      <c r="AC332" s="20" t="str">
        <f t="shared" si="82"/>
        <v/>
      </c>
      <c r="AD332" s="20" t="str">
        <f t="shared" si="82"/>
        <v/>
      </c>
      <c r="AE332" s="20"/>
      <c r="AF332" s="20" t="str">
        <f t="shared" si="84"/>
        <v/>
      </c>
      <c r="AG332" s="20"/>
      <c r="AH332" s="20"/>
      <c r="AI332" s="20"/>
      <c r="AJ332" s="21"/>
      <c r="AK332" s="21"/>
      <c r="AL332" s="21"/>
      <c r="AM332" s="22" t="s">
        <v>1079</v>
      </c>
      <c r="AN332" s="124"/>
    </row>
    <row r="333" spans="1:40">
      <c r="A333" s="94"/>
      <c r="B333" s="99" t="s">
        <v>1080</v>
      </c>
      <c r="C333" s="99" t="s">
        <v>1081</v>
      </c>
      <c r="D333" s="98"/>
      <c r="E333" s="121" t="str">
        <f t="shared" si="71"/>
        <v>a585103</v>
      </c>
      <c r="F333" s="121">
        <f t="shared" si="75"/>
        <v>1</v>
      </c>
      <c r="G333" s="121">
        <f t="shared" si="76"/>
        <v>1</v>
      </c>
      <c r="H333" s="121">
        <v>0</v>
      </c>
      <c r="I333" s="121">
        <f t="shared" si="77"/>
        <v>0</v>
      </c>
      <c r="J333" s="121">
        <v>0</v>
      </c>
      <c r="K333" s="121">
        <f t="shared" si="78"/>
        <v>0</v>
      </c>
      <c r="L333" s="121">
        <f t="shared" si="79"/>
        <v>1</v>
      </c>
      <c r="M333" s="121">
        <f t="shared" si="79"/>
        <v>0</v>
      </c>
      <c r="N333" s="121">
        <f t="shared" si="80"/>
        <v>0</v>
      </c>
      <c r="O333" s="121">
        <v>0</v>
      </c>
      <c r="P333" s="121">
        <f t="shared" si="83"/>
        <v>0</v>
      </c>
      <c r="Q333" s="121"/>
      <c r="R333" s="121">
        <v>0</v>
      </c>
      <c r="S333" s="121">
        <v>0</v>
      </c>
      <c r="T333" s="20">
        <v>4</v>
      </c>
      <c r="U333" s="20" t="s">
        <v>154</v>
      </c>
      <c r="V333" s="20"/>
      <c r="W333" s="20" t="str">
        <f t="shared" si="72"/>
        <v/>
      </c>
      <c r="X333" s="20" t="str">
        <f t="shared" si="81"/>
        <v/>
      </c>
      <c r="Y333" s="20"/>
      <c r="Z333" s="20" t="str">
        <f t="shared" si="74"/>
        <v/>
      </c>
      <c r="AA333" s="20" t="str">
        <f t="shared" si="74"/>
        <v/>
      </c>
      <c r="AB333" s="20"/>
      <c r="AC333" s="20" t="str">
        <f t="shared" si="82"/>
        <v/>
      </c>
      <c r="AD333" s="20" t="str">
        <f t="shared" si="82"/>
        <v/>
      </c>
      <c r="AE333" s="20"/>
      <c r="AF333" s="20" t="str">
        <f t="shared" si="84"/>
        <v/>
      </c>
      <c r="AG333" s="20"/>
      <c r="AH333" s="20"/>
      <c r="AI333" s="20"/>
      <c r="AJ333" s="21"/>
      <c r="AK333" s="21" t="s">
        <v>960</v>
      </c>
      <c r="AL333" s="21"/>
      <c r="AM333" s="22" t="s">
        <v>1082</v>
      </c>
      <c r="AN333" s="124"/>
    </row>
    <row r="334" spans="1:40">
      <c r="A334" s="94"/>
      <c r="B334" s="99" t="s">
        <v>1083</v>
      </c>
      <c r="C334" s="99" t="s">
        <v>1084</v>
      </c>
      <c r="D334" s="98"/>
      <c r="E334" s="121" t="str">
        <f t="shared" si="71"/>
        <v>a585104</v>
      </c>
      <c r="F334" s="121">
        <f t="shared" si="75"/>
        <v>1</v>
      </c>
      <c r="G334" s="121">
        <f t="shared" si="76"/>
        <v>1</v>
      </c>
      <c r="H334" s="121">
        <v>0</v>
      </c>
      <c r="I334" s="121">
        <f t="shared" si="77"/>
        <v>0</v>
      </c>
      <c r="J334" s="121">
        <v>0</v>
      </c>
      <c r="K334" s="121">
        <f t="shared" si="78"/>
        <v>0</v>
      </c>
      <c r="L334" s="121">
        <f t="shared" si="79"/>
        <v>1</v>
      </c>
      <c r="M334" s="121">
        <f t="shared" si="79"/>
        <v>0</v>
      </c>
      <c r="N334" s="121">
        <f t="shared" si="80"/>
        <v>0</v>
      </c>
      <c r="O334" s="122">
        <v>0</v>
      </c>
      <c r="P334" s="122">
        <v>1</v>
      </c>
      <c r="Q334" s="122">
        <v>1</v>
      </c>
      <c r="R334" s="121">
        <v>0</v>
      </c>
      <c r="S334" s="121">
        <v>0</v>
      </c>
      <c r="T334" s="20">
        <v>3</v>
      </c>
      <c r="U334" s="20" t="s">
        <v>154</v>
      </c>
      <c r="V334" s="20"/>
      <c r="W334" s="20" t="str">
        <f t="shared" si="72"/>
        <v/>
      </c>
      <c r="X334" s="20" t="str">
        <f t="shared" si="81"/>
        <v/>
      </c>
      <c r="Y334" s="20"/>
      <c r="Z334" s="20" t="str">
        <f t="shared" si="74"/>
        <v/>
      </c>
      <c r="AA334" s="20" t="str">
        <f t="shared" si="74"/>
        <v/>
      </c>
      <c r="AB334" s="20"/>
      <c r="AC334" s="20" t="str">
        <f t="shared" si="82"/>
        <v/>
      </c>
      <c r="AD334" s="20" t="str">
        <f t="shared" si="82"/>
        <v/>
      </c>
      <c r="AE334" s="20"/>
      <c r="AF334" s="20" t="str">
        <f t="shared" si="84"/>
        <v/>
      </c>
      <c r="AG334" s="20"/>
      <c r="AH334" s="20"/>
      <c r="AI334" s="20"/>
      <c r="AJ334" s="21"/>
      <c r="AK334" s="21"/>
      <c r="AL334" s="21"/>
      <c r="AM334" s="22"/>
      <c r="AN334" s="124" t="s">
        <v>1085</v>
      </c>
    </row>
    <row r="335" spans="1:40">
      <c r="A335" s="94"/>
      <c r="B335" s="98" t="s">
        <v>1086</v>
      </c>
      <c r="C335" s="98" t="s">
        <v>1087</v>
      </c>
      <c r="D335" s="98"/>
      <c r="E335" s="121" t="str">
        <f t="shared" si="71"/>
        <v>a5852</v>
      </c>
      <c r="F335" s="121">
        <f t="shared" si="75"/>
        <v>1</v>
      </c>
      <c r="G335" s="121">
        <f t="shared" si="76"/>
        <v>1</v>
      </c>
      <c r="H335" s="121">
        <v>0</v>
      </c>
      <c r="I335" s="121">
        <f t="shared" si="77"/>
        <v>0</v>
      </c>
      <c r="J335" s="121">
        <v>0</v>
      </c>
      <c r="K335" s="121">
        <f t="shared" si="78"/>
        <v>0</v>
      </c>
      <c r="L335" s="121">
        <f t="shared" si="79"/>
        <v>1</v>
      </c>
      <c r="M335" s="121">
        <f t="shared" si="79"/>
        <v>0</v>
      </c>
      <c r="N335" s="121">
        <f t="shared" si="80"/>
        <v>0</v>
      </c>
      <c r="O335" s="122">
        <v>0</v>
      </c>
      <c r="P335" s="122">
        <v>1</v>
      </c>
      <c r="Q335" s="122"/>
      <c r="R335" s="121">
        <v>0</v>
      </c>
      <c r="S335" s="121">
        <v>-1</v>
      </c>
      <c r="T335" s="20">
        <v>4</v>
      </c>
      <c r="U335" s="20" t="s">
        <v>66</v>
      </c>
      <c r="V335" s="20"/>
      <c r="W335" s="20" t="str">
        <f t="shared" si="72"/>
        <v/>
      </c>
      <c r="X335" s="20" t="str">
        <f t="shared" si="81"/>
        <v/>
      </c>
      <c r="Y335" s="20"/>
      <c r="Z335" s="20" t="str">
        <f t="shared" si="74"/>
        <v/>
      </c>
      <c r="AA335" s="20" t="str">
        <f t="shared" si="74"/>
        <v/>
      </c>
      <c r="AB335" s="20"/>
      <c r="AC335" s="20" t="str">
        <f t="shared" si="82"/>
        <v/>
      </c>
      <c r="AD335" s="20" t="str">
        <f t="shared" si="82"/>
        <v/>
      </c>
      <c r="AE335" s="20"/>
      <c r="AF335" s="20" t="str">
        <f t="shared" si="84"/>
        <v/>
      </c>
      <c r="AG335" s="20"/>
      <c r="AH335" s="20"/>
      <c r="AI335" s="20"/>
      <c r="AJ335" s="21"/>
      <c r="AL335" s="21"/>
      <c r="AM335" s="22"/>
      <c r="AN335" s="124"/>
    </row>
    <row r="336" spans="1:40">
      <c r="A336" s="94"/>
      <c r="B336" s="99" t="s">
        <v>1088</v>
      </c>
      <c r="C336" s="99" t="s">
        <v>1089</v>
      </c>
      <c r="D336" s="98"/>
      <c r="E336" s="121" t="str">
        <f t="shared" si="71"/>
        <v>a585200</v>
      </c>
      <c r="F336" s="121">
        <f t="shared" si="75"/>
        <v>1</v>
      </c>
      <c r="G336" s="121">
        <f t="shared" si="76"/>
        <v>1</v>
      </c>
      <c r="H336" s="121">
        <v>0</v>
      </c>
      <c r="I336" s="121">
        <f t="shared" si="77"/>
        <v>0</v>
      </c>
      <c r="J336" s="121">
        <v>0</v>
      </c>
      <c r="K336" s="121">
        <f t="shared" si="78"/>
        <v>0</v>
      </c>
      <c r="L336" s="121">
        <f t="shared" si="79"/>
        <v>1</v>
      </c>
      <c r="M336" s="121">
        <f t="shared" si="79"/>
        <v>0</v>
      </c>
      <c r="N336" s="121">
        <f t="shared" si="80"/>
        <v>0</v>
      </c>
      <c r="O336" s="121">
        <v>0</v>
      </c>
      <c r="P336" s="121">
        <f t="shared" si="83"/>
        <v>0</v>
      </c>
      <c r="Q336" s="121"/>
      <c r="R336" s="121">
        <v>0</v>
      </c>
      <c r="S336" s="121">
        <v>0</v>
      </c>
      <c r="T336" s="20">
        <v>4</v>
      </c>
      <c r="U336" s="20" t="s">
        <v>66</v>
      </c>
      <c r="V336" s="20"/>
      <c r="W336" s="20" t="str">
        <f t="shared" si="72"/>
        <v/>
      </c>
      <c r="X336" s="20" t="str">
        <f t="shared" si="81"/>
        <v/>
      </c>
      <c r="Y336" s="20"/>
      <c r="Z336" s="20" t="str">
        <f t="shared" si="74"/>
        <v/>
      </c>
      <c r="AA336" s="20" t="str">
        <f t="shared" si="74"/>
        <v/>
      </c>
      <c r="AB336" s="20"/>
      <c r="AC336" s="20" t="str">
        <f t="shared" si="82"/>
        <v/>
      </c>
      <c r="AD336" s="20" t="str">
        <f t="shared" si="82"/>
        <v/>
      </c>
      <c r="AE336" s="20"/>
      <c r="AF336" s="20" t="str">
        <f t="shared" si="84"/>
        <v/>
      </c>
      <c r="AG336" s="20"/>
      <c r="AH336" s="20"/>
      <c r="AI336" s="20"/>
      <c r="AJ336" s="21"/>
      <c r="AK336" s="21" t="s">
        <v>960</v>
      </c>
      <c r="AL336" s="21"/>
      <c r="AM336" s="22" t="s">
        <v>1090</v>
      </c>
      <c r="AN336" s="124"/>
    </row>
    <row r="337" spans="1:40" ht="13.15">
      <c r="A337" s="94"/>
      <c r="B337" s="95" t="s">
        <v>1091</v>
      </c>
      <c r="C337" s="95" t="s">
        <v>1092</v>
      </c>
      <c r="D337" s="98"/>
      <c r="E337" s="121" t="str">
        <f t="shared" si="71"/>
        <v>a61</v>
      </c>
      <c r="F337" s="121">
        <f t="shared" si="75"/>
        <v>1</v>
      </c>
      <c r="G337" s="121">
        <f t="shared" si="76"/>
        <v>1</v>
      </c>
      <c r="H337" s="121">
        <v>0</v>
      </c>
      <c r="I337" s="121">
        <f t="shared" si="77"/>
        <v>0</v>
      </c>
      <c r="J337" s="121">
        <v>0</v>
      </c>
      <c r="K337" s="121">
        <f t="shared" si="78"/>
        <v>0</v>
      </c>
      <c r="L337" s="121">
        <f t="shared" si="79"/>
        <v>1</v>
      </c>
      <c r="M337" s="121">
        <f t="shared" si="79"/>
        <v>0</v>
      </c>
      <c r="N337" s="121">
        <f t="shared" si="80"/>
        <v>0</v>
      </c>
      <c r="O337" s="122">
        <v>0</v>
      </c>
      <c r="P337" s="122">
        <v>1</v>
      </c>
      <c r="Q337" s="122"/>
      <c r="R337" s="121">
        <v>0</v>
      </c>
      <c r="S337" s="121">
        <v>-1</v>
      </c>
      <c r="T337" s="20">
        <v>2</v>
      </c>
      <c r="U337" s="20" t="s">
        <v>154</v>
      </c>
      <c r="V337" s="20"/>
      <c r="W337" s="20" t="str">
        <f t="shared" si="72"/>
        <v/>
      </c>
      <c r="X337" s="20" t="str">
        <f t="shared" si="81"/>
        <v/>
      </c>
      <c r="Y337" s="20"/>
      <c r="Z337" s="20" t="str">
        <f t="shared" si="74"/>
        <v/>
      </c>
      <c r="AA337" s="20" t="str">
        <f t="shared" si="74"/>
        <v/>
      </c>
      <c r="AB337" s="20"/>
      <c r="AC337" s="20" t="str">
        <f t="shared" si="82"/>
        <v/>
      </c>
      <c r="AD337" s="20" t="str">
        <f t="shared" si="82"/>
        <v/>
      </c>
      <c r="AE337" s="20"/>
      <c r="AF337" s="20" t="str">
        <f t="shared" si="84"/>
        <v/>
      </c>
      <c r="AG337" s="20"/>
      <c r="AH337" s="20"/>
      <c r="AI337" s="20"/>
      <c r="AJ337" s="21"/>
      <c r="AK337" s="21"/>
      <c r="AL337" s="21"/>
      <c r="AM337" s="22"/>
      <c r="AN337" s="124"/>
    </row>
    <row r="338" spans="1:40">
      <c r="A338" s="94"/>
      <c r="B338" s="97" t="s">
        <v>1093</v>
      </c>
      <c r="C338" s="97" t="s">
        <v>1094</v>
      </c>
      <c r="D338" s="98"/>
      <c r="E338" s="121" t="str">
        <f t="shared" si="71"/>
        <v>a611</v>
      </c>
      <c r="F338" s="121">
        <f t="shared" si="75"/>
        <v>1</v>
      </c>
      <c r="G338" s="121">
        <f t="shared" si="76"/>
        <v>1</v>
      </c>
      <c r="H338" s="121">
        <v>0</v>
      </c>
      <c r="I338" s="121">
        <f t="shared" si="77"/>
        <v>0</v>
      </c>
      <c r="J338" s="121">
        <v>1</v>
      </c>
      <c r="K338" s="121">
        <f t="shared" si="78"/>
        <v>1</v>
      </c>
      <c r="L338" s="121">
        <f t="shared" si="79"/>
        <v>1</v>
      </c>
      <c r="M338" s="121">
        <f t="shared" si="79"/>
        <v>0</v>
      </c>
      <c r="N338" s="121">
        <f t="shared" si="80"/>
        <v>1</v>
      </c>
      <c r="O338" s="121">
        <v>1</v>
      </c>
      <c r="P338" s="121">
        <f t="shared" si="83"/>
        <v>1</v>
      </c>
      <c r="Q338" s="121"/>
      <c r="R338" s="121">
        <v>1</v>
      </c>
      <c r="S338" s="121">
        <v>-1</v>
      </c>
      <c r="T338" s="20">
        <v>3</v>
      </c>
      <c r="U338" s="20" t="s">
        <v>154</v>
      </c>
      <c r="V338" s="20"/>
      <c r="W338" s="20" t="str">
        <f t="shared" si="72"/>
        <v/>
      </c>
      <c r="X338" s="20" t="str">
        <f t="shared" si="81"/>
        <v/>
      </c>
      <c r="Y338" s="20"/>
      <c r="Z338" s="20" t="str">
        <f t="shared" si="74"/>
        <v/>
      </c>
      <c r="AA338" s="20" t="str">
        <f t="shared" si="74"/>
        <v/>
      </c>
      <c r="AB338" s="20"/>
      <c r="AC338" s="20" t="str">
        <f t="shared" si="82"/>
        <v/>
      </c>
      <c r="AD338" s="20" t="str">
        <f t="shared" si="82"/>
        <v/>
      </c>
      <c r="AE338" s="20"/>
      <c r="AF338" s="20" t="str">
        <f t="shared" si="84"/>
        <v/>
      </c>
      <c r="AG338" s="20"/>
      <c r="AH338" s="20"/>
      <c r="AI338" s="20"/>
      <c r="AJ338" s="21"/>
      <c r="AK338" s="21"/>
      <c r="AL338" s="21"/>
      <c r="AM338" s="22"/>
      <c r="AN338" s="124"/>
    </row>
    <row r="339" spans="1:40">
      <c r="A339" s="94"/>
      <c r="B339" s="98" t="s">
        <v>1095</v>
      </c>
      <c r="C339" s="98" t="s">
        <v>1096</v>
      </c>
      <c r="D339" s="98"/>
      <c r="E339" s="121" t="str">
        <f t="shared" si="71"/>
        <v>a6110</v>
      </c>
      <c r="F339" s="121">
        <f t="shared" si="75"/>
        <v>1</v>
      </c>
      <c r="G339" s="121">
        <f t="shared" si="76"/>
        <v>1</v>
      </c>
      <c r="H339" s="121">
        <v>0</v>
      </c>
      <c r="I339" s="121">
        <f t="shared" si="77"/>
        <v>0</v>
      </c>
      <c r="J339" s="121">
        <v>0</v>
      </c>
      <c r="K339" s="121">
        <f t="shared" si="78"/>
        <v>0</v>
      </c>
      <c r="L339" s="121">
        <f t="shared" si="79"/>
        <v>1</v>
      </c>
      <c r="M339" s="121">
        <f t="shared" si="79"/>
        <v>0</v>
      </c>
      <c r="N339" s="121">
        <f t="shared" si="80"/>
        <v>0</v>
      </c>
      <c r="O339" s="121">
        <v>0</v>
      </c>
      <c r="P339" s="121">
        <f t="shared" si="83"/>
        <v>0</v>
      </c>
      <c r="Q339" s="121"/>
      <c r="R339" s="121">
        <v>0</v>
      </c>
      <c r="S339" s="121">
        <v>-1</v>
      </c>
      <c r="T339" s="20">
        <v>3</v>
      </c>
      <c r="U339" s="20" t="s">
        <v>154</v>
      </c>
      <c r="V339" s="20"/>
      <c r="W339" s="20" t="str">
        <f t="shared" si="72"/>
        <v/>
      </c>
      <c r="X339" s="20" t="str">
        <f t="shared" si="81"/>
        <v/>
      </c>
      <c r="Y339" s="20"/>
      <c r="Z339" s="20" t="str">
        <f t="shared" si="74"/>
        <v/>
      </c>
      <c r="AA339" s="20" t="str">
        <f t="shared" si="74"/>
        <v/>
      </c>
      <c r="AB339" s="20"/>
      <c r="AC339" s="20" t="str">
        <f t="shared" si="82"/>
        <v/>
      </c>
      <c r="AD339" s="20" t="str">
        <f t="shared" si="82"/>
        <v/>
      </c>
      <c r="AE339" s="20"/>
      <c r="AF339" s="20" t="str">
        <f t="shared" si="84"/>
        <v/>
      </c>
      <c r="AG339" s="20"/>
      <c r="AH339" s="20"/>
      <c r="AI339" s="20"/>
      <c r="AJ339" s="21"/>
      <c r="AK339" s="21"/>
      <c r="AL339" s="21"/>
      <c r="AM339" s="22"/>
      <c r="AN339" s="124"/>
    </row>
    <row r="340" spans="1:40">
      <c r="A340" s="94"/>
      <c r="B340" s="99" t="s">
        <v>1097</v>
      </c>
      <c r="C340" s="99" t="s">
        <v>1098</v>
      </c>
      <c r="D340" s="98"/>
      <c r="E340" s="121" t="str">
        <f t="shared" ref="E340:E403" si="85">LOWER(C340)</f>
        <v>a611001</v>
      </c>
      <c r="F340" s="121">
        <f t="shared" si="75"/>
        <v>1</v>
      </c>
      <c r="G340" s="121">
        <f t="shared" si="76"/>
        <v>1</v>
      </c>
      <c r="H340" s="121">
        <v>0</v>
      </c>
      <c r="I340" s="121">
        <f t="shared" si="77"/>
        <v>0</v>
      </c>
      <c r="J340" s="121">
        <v>0</v>
      </c>
      <c r="K340" s="121">
        <f t="shared" si="78"/>
        <v>0</v>
      </c>
      <c r="L340" s="121">
        <f t="shared" si="79"/>
        <v>1</v>
      </c>
      <c r="M340" s="121">
        <f t="shared" si="79"/>
        <v>0</v>
      </c>
      <c r="N340" s="121">
        <f t="shared" si="80"/>
        <v>0</v>
      </c>
      <c r="O340" s="122">
        <v>0</v>
      </c>
      <c r="P340" s="122">
        <v>1</v>
      </c>
      <c r="Q340" s="122"/>
      <c r="R340" s="121">
        <v>0</v>
      </c>
      <c r="S340" s="121">
        <v>0</v>
      </c>
      <c r="T340" s="20">
        <v>3</v>
      </c>
      <c r="U340" s="20" t="s">
        <v>154</v>
      </c>
      <c r="V340" s="20"/>
      <c r="W340" s="20" t="str">
        <f t="shared" si="72"/>
        <v/>
      </c>
      <c r="X340" s="20" t="str">
        <f t="shared" si="81"/>
        <v/>
      </c>
      <c r="Y340" s="20"/>
      <c r="Z340" s="20" t="str">
        <f t="shared" si="74"/>
        <v/>
      </c>
      <c r="AA340" s="20" t="str">
        <f t="shared" si="74"/>
        <v/>
      </c>
      <c r="AB340" s="20"/>
      <c r="AC340" s="20" t="str">
        <f t="shared" si="82"/>
        <v/>
      </c>
      <c r="AD340" s="20" t="str">
        <f t="shared" si="82"/>
        <v/>
      </c>
      <c r="AE340" s="20"/>
      <c r="AF340" s="20" t="str">
        <f t="shared" si="84"/>
        <v/>
      </c>
      <c r="AG340" s="20"/>
      <c r="AH340" s="20"/>
      <c r="AI340" s="20"/>
      <c r="AJ340" s="21"/>
      <c r="AK340" s="21" t="s">
        <v>960</v>
      </c>
      <c r="AL340" s="21"/>
      <c r="AM340" s="22" t="s">
        <v>1099</v>
      </c>
      <c r="AN340" s="124"/>
    </row>
    <row r="341" spans="1:40">
      <c r="A341" s="94"/>
      <c r="B341" s="99" t="s">
        <v>1100</v>
      </c>
      <c r="C341" s="99" t="s">
        <v>1101</v>
      </c>
      <c r="D341" s="98"/>
      <c r="E341" s="121" t="str">
        <f t="shared" si="85"/>
        <v>a611002</v>
      </c>
      <c r="F341" s="121">
        <f t="shared" si="75"/>
        <v>1</v>
      </c>
      <c r="G341" s="121">
        <f t="shared" si="76"/>
        <v>1</v>
      </c>
      <c r="H341" s="121">
        <v>0</v>
      </c>
      <c r="I341" s="121">
        <f t="shared" si="77"/>
        <v>0</v>
      </c>
      <c r="J341" s="121">
        <v>0</v>
      </c>
      <c r="K341" s="121">
        <f t="shared" si="78"/>
        <v>0</v>
      </c>
      <c r="L341" s="121">
        <f t="shared" si="79"/>
        <v>1</v>
      </c>
      <c r="M341" s="121">
        <f t="shared" si="79"/>
        <v>0</v>
      </c>
      <c r="N341" s="121">
        <f t="shared" si="80"/>
        <v>0</v>
      </c>
      <c r="O341" s="121">
        <v>0</v>
      </c>
      <c r="P341" s="121">
        <f t="shared" si="83"/>
        <v>0</v>
      </c>
      <c r="Q341" s="121"/>
      <c r="R341" s="121">
        <v>0</v>
      </c>
      <c r="S341" s="121">
        <v>0</v>
      </c>
      <c r="T341" s="20">
        <v>4</v>
      </c>
      <c r="U341" s="20" t="s">
        <v>154</v>
      </c>
      <c r="V341" s="20"/>
      <c r="W341" s="20" t="str">
        <f t="shared" si="72"/>
        <v/>
      </c>
      <c r="X341" s="20" t="str">
        <f t="shared" si="81"/>
        <v/>
      </c>
      <c r="Y341" s="20"/>
      <c r="Z341" s="20" t="str">
        <f t="shared" si="74"/>
        <v/>
      </c>
      <c r="AA341" s="20" t="str">
        <f t="shared" si="74"/>
        <v/>
      </c>
      <c r="AB341" s="20"/>
      <c r="AC341" s="20" t="str">
        <f t="shared" si="82"/>
        <v/>
      </c>
      <c r="AD341" s="20" t="str">
        <f t="shared" si="82"/>
        <v/>
      </c>
      <c r="AE341" s="20"/>
      <c r="AF341" s="20" t="str">
        <f t="shared" si="84"/>
        <v/>
      </c>
      <c r="AG341" s="20"/>
      <c r="AH341" s="20"/>
      <c r="AI341" s="20"/>
      <c r="AJ341" s="21"/>
      <c r="AK341" s="21" t="s">
        <v>960</v>
      </c>
      <c r="AL341" s="21"/>
      <c r="AM341" s="22" t="s">
        <v>1102</v>
      </c>
      <c r="AN341" s="124"/>
    </row>
    <row r="342" spans="1:40">
      <c r="A342" s="94"/>
      <c r="B342" s="99" t="s">
        <v>1103</v>
      </c>
      <c r="C342" s="99" t="s">
        <v>1104</v>
      </c>
      <c r="D342" s="98"/>
      <c r="E342" s="121" t="str">
        <f t="shared" si="85"/>
        <v>a611003</v>
      </c>
      <c r="F342" s="121">
        <f t="shared" si="75"/>
        <v>1</v>
      </c>
      <c r="G342" s="121">
        <f t="shared" si="76"/>
        <v>1</v>
      </c>
      <c r="H342" s="121">
        <v>0</v>
      </c>
      <c r="I342" s="121">
        <f t="shared" si="77"/>
        <v>0</v>
      </c>
      <c r="J342" s="121">
        <v>0</v>
      </c>
      <c r="K342" s="121">
        <f t="shared" si="78"/>
        <v>0</v>
      </c>
      <c r="L342" s="121">
        <f t="shared" si="79"/>
        <v>1</v>
      </c>
      <c r="M342" s="121">
        <f t="shared" si="79"/>
        <v>0</v>
      </c>
      <c r="N342" s="121">
        <f t="shared" si="80"/>
        <v>0</v>
      </c>
      <c r="O342" s="121">
        <v>0</v>
      </c>
      <c r="P342" s="121">
        <f t="shared" si="83"/>
        <v>0</v>
      </c>
      <c r="Q342" s="121"/>
      <c r="R342" s="121">
        <v>0</v>
      </c>
      <c r="S342" s="121">
        <v>0</v>
      </c>
      <c r="T342" s="20">
        <v>4</v>
      </c>
      <c r="U342" s="20" t="s">
        <v>154</v>
      </c>
      <c r="V342" s="20"/>
      <c r="W342" s="20" t="str">
        <f t="shared" si="72"/>
        <v/>
      </c>
      <c r="X342" s="20" t="str">
        <f t="shared" si="81"/>
        <v/>
      </c>
      <c r="Y342" s="20"/>
      <c r="Z342" s="20" t="str">
        <f t="shared" si="74"/>
        <v/>
      </c>
      <c r="AA342" s="20" t="str">
        <f t="shared" si="74"/>
        <v/>
      </c>
      <c r="AB342" s="20"/>
      <c r="AC342" s="20" t="str">
        <f t="shared" si="82"/>
        <v/>
      </c>
      <c r="AD342" s="20" t="str">
        <f t="shared" si="82"/>
        <v/>
      </c>
      <c r="AE342" s="20"/>
      <c r="AF342" s="20" t="str">
        <f t="shared" si="84"/>
        <v/>
      </c>
      <c r="AG342" s="20"/>
      <c r="AH342" s="20"/>
      <c r="AI342" s="20"/>
      <c r="AJ342" s="21"/>
      <c r="AK342" s="21" t="s">
        <v>960</v>
      </c>
      <c r="AL342" s="21"/>
      <c r="AM342" s="22" t="s">
        <v>1105</v>
      </c>
      <c r="AN342" s="124"/>
    </row>
    <row r="343" spans="1:40">
      <c r="A343" s="94"/>
      <c r="B343" s="97" t="s">
        <v>1106</v>
      </c>
      <c r="C343" s="97" t="s">
        <v>1107</v>
      </c>
      <c r="D343" s="98"/>
      <c r="E343" s="121" t="str">
        <f t="shared" si="85"/>
        <v>a612</v>
      </c>
      <c r="F343" s="121">
        <f t="shared" si="75"/>
        <v>1</v>
      </c>
      <c r="G343" s="121">
        <f t="shared" si="76"/>
        <v>1</v>
      </c>
      <c r="H343" s="121">
        <v>0</v>
      </c>
      <c r="I343" s="121">
        <f t="shared" si="77"/>
        <v>0</v>
      </c>
      <c r="J343" s="121">
        <v>0</v>
      </c>
      <c r="K343" s="121">
        <f t="shared" si="78"/>
        <v>0</v>
      </c>
      <c r="L343" s="121">
        <f t="shared" si="79"/>
        <v>1</v>
      </c>
      <c r="M343" s="121">
        <f t="shared" si="79"/>
        <v>0</v>
      </c>
      <c r="N343" s="121">
        <f t="shared" si="80"/>
        <v>0</v>
      </c>
      <c r="O343" s="121">
        <v>0</v>
      </c>
      <c r="P343" s="121">
        <f t="shared" si="83"/>
        <v>0</v>
      </c>
      <c r="Q343" s="121"/>
      <c r="R343" s="121">
        <v>0</v>
      </c>
      <c r="S343" s="121">
        <v>0</v>
      </c>
      <c r="T343" s="20">
        <v>3</v>
      </c>
      <c r="U343" s="20" t="s">
        <v>838</v>
      </c>
      <c r="V343" s="20"/>
      <c r="W343" s="20" t="str">
        <f t="shared" ref="W343:W364" si="86">LOWER(V343)</f>
        <v/>
      </c>
      <c r="X343" s="20" t="str">
        <f t="shared" si="81"/>
        <v/>
      </c>
      <c r="Y343" s="20"/>
      <c r="Z343" s="20" t="str">
        <f t="shared" si="74"/>
        <v/>
      </c>
      <c r="AA343" s="20" t="str">
        <f t="shared" si="74"/>
        <v/>
      </c>
      <c r="AB343" s="20"/>
      <c r="AC343" s="20" t="str">
        <f t="shared" si="82"/>
        <v/>
      </c>
      <c r="AD343" s="20" t="str">
        <f t="shared" si="82"/>
        <v/>
      </c>
      <c r="AE343" s="20"/>
      <c r="AF343" s="20" t="str">
        <f t="shared" si="84"/>
        <v/>
      </c>
      <c r="AG343" s="20"/>
      <c r="AH343" s="20"/>
      <c r="AI343" s="20"/>
      <c r="AJ343" s="21"/>
      <c r="AK343" s="21" t="s">
        <v>960</v>
      </c>
      <c r="AL343" s="21"/>
      <c r="AM343" s="22"/>
      <c r="AN343" s="124"/>
    </row>
    <row r="344" spans="1:40">
      <c r="A344" s="94"/>
      <c r="B344" s="98" t="s">
        <v>1108</v>
      </c>
      <c r="C344" s="98" t="s">
        <v>1109</v>
      </c>
      <c r="D344" s="98"/>
      <c r="E344" s="121" t="str">
        <f t="shared" si="85"/>
        <v>a6120</v>
      </c>
      <c r="F344" s="121">
        <f t="shared" si="75"/>
        <v>1</v>
      </c>
      <c r="G344" s="121">
        <f t="shared" si="76"/>
        <v>1</v>
      </c>
      <c r="H344" s="121">
        <v>0</v>
      </c>
      <c r="I344" s="121">
        <f t="shared" si="77"/>
        <v>0</v>
      </c>
      <c r="J344" s="121">
        <v>0</v>
      </c>
      <c r="K344" s="121">
        <f t="shared" si="78"/>
        <v>0</v>
      </c>
      <c r="L344" s="121">
        <f t="shared" si="79"/>
        <v>1</v>
      </c>
      <c r="M344" s="121">
        <f t="shared" si="79"/>
        <v>0</v>
      </c>
      <c r="N344" s="121">
        <f t="shared" si="80"/>
        <v>0</v>
      </c>
      <c r="O344" s="121">
        <v>0</v>
      </c>
      <c r="P344" s="121">
        <f t="shared" si="83"/>
        <v>0</v>
      </c>
      <c r="Q344" s="121"/>
      <c r="R344" s="121">
        <v>0</v>
      </c>
      <c r="S344" s="121">
        <v>-1</v>
      </c>
      <c r="T344" s="20">
        <v>3</v>
      </c>
      <c r="U344" s="20" t="s">
        <v>838</v>
      </c>
      <c r="V344" s="20"/>
      <c r="W344" s="20" t="str">
        <f t="shared" si="86"/>
        <v/>
      </c>
      <c r="X344" s="20" t="str">
        <f t="shared" si="81"/>
        <v/>
      </c>
      <c r="Y344" s="20"/>
      <c r="Z344" s="20" t="str">
        <f t="shared" si="74"/>
        <v/>
      </c>
      <c r="AA344" s="20" t="str">
        <f t="shared" si="74"/>
        <v/>
      </c>
      <c r="AB344" s="20"/>
      <c r="AC344" s="20" t="str">
        <f t="shared" si="82"/>
        <v/>
      </c>
      <c r="AD344" s="20" t="str">
        <f t="shared" si="82"/>
        <v/>
      </c>
      <c r="AE344" s="20"/>
      <c r="AF344" s="20" t="str">
        <f t="shared" si="84"/>
        <v/>
      </c>
      <c r="AG344" s="20"/>
      <c r="AH344" s="20"/>
      <c r="AI344" s="20"/>
      <c r="AJ344" s="21"/>
      <c r="AK344" s="21"/>
      <c r="AL344" s="21"/>
      <c r="AM344" s="22"/>
      <c r="AN344" s="124"/>
    </row>
    <row r="345" spans="1:40">
      <c r="A345" s="94"/>
      <c r="B345" s="99" t="s">
        <v>1110</v>
      </c>
      <c r="C345" s="99" t="s">
        <v>1111</v>
      </c>
      <c r="D345" s="98"/>
      <c r="E345" s="121" t="str">
        <f t="shared" si="85"/>
        <v>a612001</v>
      </c>
      <c r="F345" s="121">
        <f t="shared" si="75"/>
        <v>1</v>
      </c>
      <c r="G345" s="121">
        <f t="shared" si="76"/>
        <v>1</v>
      </c>
      <c r="H345" s="121">
        <v>0</v>
      </c>
      <c r="I345" s="121">
        <f t="shared" si="77"/>
        <v>0</v>
      </c>
      <c r="J345" s="121">
        <v>0</v>
      </c>
      <c r="K345" s="121">
        <f t="shared" si="78"/>
        <v>0</v>
      </c>
      <c r="L345" s="121">
        <f t="shared" si="79"/>
        <v>1</v>
      </c>
      <c r="M345" s="121">
        <f t="shared" si="79"/>
        <v>0</v>
      </c>
      <c r="N345" s="121">
        <f t="shared" si="80"/>
        <v>0</v>
      </c>
      <c r="O345" s="122">
        <v>0</v>
      </c>
      <c r="P345" s="122">
        <v>1</v>
      </c>
      <c r="Q345" s="122"/>
      <c r="R345" s="121">
        <v>0</v>
      </c>
      <c r="S345" s="121">
        <v>-1</v>
      </c>
      <c r="T345" s="20">
        <v>3</v>
      </c>
      <c r="U345" s="20" t="s">
        <v>838</v>
      </c>
      <c r="V345" s="20"/>
      <c r="W345" s="20" t="str">
        <f t="shared" si="86"/>
        <v/>
      </c>
      <c r="X345" s="20" t="str">
        <f t="shared" si="81"/>
        <v/>
      </c>
      <c r="Y345" s="20"/>
      <c r="Z345" s="20" t="str">
        <f t="shared" si="74"/>
        <v/>
      </c>
      <c r="AA345" s="20" t="str">
        <f t="shared" si="74"/>
        <v/>
      </c>
      <c r="AB345" s="20"/>
      <c r="AC345" s="20" t="str">
        <f t="shared" si="82"/>
        <v/>
      </c>
      <c r="AD345" s="20" t="str">
        <f t="shared" si="82"/>
        <v/>
      </c>
      <c r="AE345" s="20"/>
      <c r="AF345" s="20" t="str">
        <f t="shared" si="84"/>
        <v/>
      </c>
      <c r="AG345" s="20"/>
      <c r="AH345" s="20"/>
      <c r="AI345" s="20"/>
      <c r="AJ345" s="21"/>
      <c r="AK345" s="21"/>
      <c r="AL345" s="21"/>
      <c r="AM345" s="22"/>
      <c r="AN345" s="124"/>
    </row>
    <row r="346" spans="1:40">
      <c r="A346" s="94"/>
      <c r="B346" s="99" t="s">
        <v>1112</v>
      </c>
      <c r="C346" s="99" t="s">
        <v>1113</v>
      </c>
      <c r="D346" s="98"/>
      <c r="E346" s="121" t="str">
        <f t="shared" si="85"/>
        <v>a612002</v>
      </c>
      <c r="F346" s="121">
        <f t="shared" si="75"/>
        <v>1</v>
      </c>
      <c r="G346" s="121">
        <f t="shared" si="76"/>
        <v>1</v>
      </c>
      <c r="H346" s="121">
        <v>0</v>
      </c>
      <c r="I346" s="121">
        <f t="shared" si="77"/>
        <v>0</v>
      </c>
      <c r="J346" s="121">
        <v>0</v>
      </c>
      <c r="K346" s="121">
        <f t="shared" si="78"/>
        <v>0</v>
      </c>
      <c r="L346" s="121">
        <f t="shared" si="79"/>
        <v>1</v>
      </c>
      <c r="M346" s="121">
        <f t="shared" si="79"/>
        <v>0</v>
      </c>
      <c r="N346" s="121">
        <f t="shared" si="80"/>
        <v>0</v>
      </c>
      <c r="O346" s="121">
        <v>0</v>
      </c>
      <c r="P346" s="121">
        <f t="shared" si="83"/>
        <v>0</v>
      </c>
      <c r="Q346" s="121"/>
      <c r="R346" s="121">
        <v>0</v>
      </c>
      <c r="S346" s="121">
        <v>-1</v>
      </c>
      <c r="T346" s="20">
        <v>4</v>
      </c>
      <c r="U346" s="20" t="s">
        <v>838</v>
      </c>
      <c r="V346" s="20"/>
      <c r="W346" s="20" t="str">
        <f t="shared" si="86"/>
        <v/>
      </c>
      <c r="X346" s="20" t="str">
        <f t="shared" si="81"/>
        <v/>
      </c>
      <c r="Y346" s="20"/>
      <c r="Z346" s="20" t="str">
        <f t="shared" si="74"/>
        <v/>
      </c>
      <c r="AA346" s="20" t="str">
        <f t="shared" si="74"/>
        <v/>
      </c>
      <c r="AB346" s="20"/>
      <c r="AC346" s="20" t="str">
        <f t="shared" si="82"/>
        <v/>
      </c>
      <c r="AD346" s="20" t="str">
        <f t="shared" si="82"/>
        <v/>
      </c>
      <c r="AE346" s="20"/>
      <c r="AF346" s="20" t="str">
        <f t="shared" si="84"/>
        <v/>
      </c>
      <c r="AG346" s="20"/>
      <c r="AH346" s="20"/>
      <c r="AI346" s="20"/>
      <c r="AJ346" s="21"/>
      <c r="AK346" s="21"/>
      <c r="AL346" s="21"/>
      <c r="AM346" s="22"/>
      <c r="AN346" s="124"/>
    </row>
    <row r="347" spans="1:40">
      <c r="A347" s="94"/>
      <c r="B347" s="99" t="s">
        <v>1114</v>
      </c>
      <c r="C347" s="99" t="s">
        <v>1115</v>
      </c>
      <c r="D347" s="98"/>
      <c r="E347" s="121" t="str">
        <f t="shared" si="85"/>
        <v>a612003</v>
      </c>
      <c r="F347" s="121">
        <f t="shared" si="75"/>
        <v>1</v>
      </c>
      <c r="G347" s="121">
        <f t="shared" si="76"/>
        <v>1</v>
      </c>
      <c r="H347" s="121">
        <v>0</v>
      </c>
      <c r="I347" s="121">
        <f t="shared" si="77"/>
        <v>0</v>
      </c>
      <c r="J347" s="121">
        <v>0</v>
      </c>
      <c r="K347" s="121">
        <f t="shared" si="78"/>
        <v>0</v>
      </c>
      <c r="L347" s="121">
        <f t="shared" si="79"/>
        <v>1</v>
      </c>
      <c r="M347" s="121">
        <f t="shared" si="79"/>
        <v>0</v>
      </c>
      <c r="N347" s="121">
        <f t="shared" si="80"/>
        <v>0</v>
      </c>
      <c r="O347" s="121">
        <v>0</v>
      </c>
      <c r="P347" s="121">
        <f t="shared" si="83"/>
        <v>0</v>
      </c>
      <c r="Q347" s="121"/>
      <c r="R347" s="121">
        <v>0</v>
      </c>
      <c r="S347" s="121">
        <v>-1</v>
      </c>
      <c r="T347" s="20">
        <v>4</v>
      </c>
      <c r="U347" s="20" t="s">
        <v>838</v>
      </c>
      <c r="V347" s="20"/>
      <c r="W347" s="20" t="str">
        <f t="shared" si="86"/>
        <v/>
      </c>
      <c r="X347" s="20" t="str">
        <f t="shared" si="81"/>
        <v/>
      </c>
      <c r="Y347" s="20"/>
      <c r="Z347" s="20" t="str">
        <f t="shared" si="74"/>
        <v/>
      </c>
      <c r="AA347" s="20" t="str">
        <f t="shared" si="74"/>
        <v/>
      </c>
      <c r="AB347" s="20"/>
      <c r="AC347" s="20" t="str">
        <f t="shared" si="82"/>
        <v/>
      </c>
      <c r="AD347" s="20" t="str">
        <f t="shared" si="82"/>
        <v/>
      </c>
      <c r="AE347" s="20"/>
      <c r="AF347" s="20" t="str">
        <f t="shared" si="84"/>
        <v/>
      </c>
      <c r="AG347" s="20"/>
      <c r="AH347" s="20"/>
      <c r="AI347" s="20"/>
      <c r="AJ347" s="21"/>
      <c r="AK347" s="21"/>
      <c r="AL347" s="21"/>
      <c r="AM347" s="22"/>
      <c r="AN347" s="124"/>
    </row>
    <row r="348" spans="1:40">
      <c r="A348" s="94"/>
      <c r="B348" s="99" t="s">
        <v>1116</v>
      </c>
      <c r="C348" s="99" t="s">
        <v>1117</v>
      </c>
      <c r="D348" s="98"/>
      <c r="E348" s="121" t="str">
        <f t="shared" si="85"/>
        <v>a612004</v>
      </c>
      <c r="F348" s="121">
        <f t="shared" si="75"/>
        <v>1</v>
      </c>
      <c r="G348" s="121">
        <f t="shared" si="76"/>
        <v>1</v>
      </c>
      <c r="H348" s="121">
        <v>0</v>
      </c>
      <c r="I348" s="121">
        <f t="shared" si="77"/>
        <v>0</v>
      </c>
      <c r="J348" s="121">
        <v>0</v>
      </c>
      <c r="K348" s="121">
        <f t="shared" si="78"/>
        <v>0</v>
      </c>
      <c r="L348" s="121">
        <f t="shared" si="79"/>
        <v>1</v>
      </c>
      <c r="M348" s="121">
        <f t="shared" si="79"/>
        <v>0</v>
      </c>
      <c r="N348" s="121">
        <f t="shared" si="80"/>
        <v>0</v>
      </c>
      <c r="O348" s="121">
        <v>0</v>
      </c>
      <c r="P348" s="121">
        <f t="shared" si="83"/>
        <v>0</v>
      </c>
      <c r="Q348" s="121"/>
      <c r="R348" s="121">
        <v>0</v>
      </c>
      <c r="S348" s="121">
        <v>-1</v>
      </c>
      <c r="T348" s="20">
        <v>4</v>
      </c>
      <c r="U348" s="20" t="s">
        <v>838</v>
      </c>
      <c r="V348" s="20"/>
      <c r="W348" s="20" t="str">
        <f t="shared" si="86"/>
        <v/>
      </c>
      <c r="X348" s="20" t="str">
        <f t="shared" si="81"/>
        <v/>
      </c>
      <c r="Y348" s="20"/>
      <c r="Z348" s="20" t="str">
        <f t="shared" si="74"/>
        <v/>
      </c>
      <c r="AA348" s="20" t="str">
        <f t="shared" si="74"/>
        <v/>
      </c>
      <c r="AB348" s="20"/>
      <c r="AC348" s="20" t="str">
        <f t="shared" si="82"/>
        <v/>
      </c>
      <c r="AD348" s="20" t="str">
        <f t="shared" si="82"/>
        <v/>
      </c>
      <c r="AE348" s="20"/>
      <c r="AF348" s="20" t="str">
        <f t="shared" si="84"/>
        <v/>
      </c>
      <c r="AG348" s="20"/>
      <c r="AH348" s="20"/>
      <c r="AI348" s="20"/>
      <c r="AJ348" s="21"/>
      <c r="AK348" s="21"/>
      <c r="AL348" s="21"/>
      <c r="AM348" s="22"/>
      <c r="AN348" s="124"/>
    </row>
    <row r="349" spans="1:40">
      <c r="A349" s="94"/>
      <c r="B349" s="99" t="s">
        <v>1118</v>
      </c>
      <c r="C349" s="99" t="s">
        <v>1119</v>
      </c>
      <c r="D349" s="98"/>
      <c r="E349" s="121" t="str">
        <f t="shared" si="85"/>
        <v>a612005</v>
      </c>
      <c r="F349" s="121">
        <f t="shared" si="75"/>
        <v>1</v>
      </c>
      <c r="G349" s="121">
        <f t="shared" si="76"/>
        <v>1</v>
      </c>
      <c r="H349" s="121">
        <v>0</v>
      </c>
      <c r="I349" s="121">
        <f t="shared" si="77"/>
        <v>0</v>
      </c>
      <c r="J349" s="121">
        <v>0</v>
      </c>
      <c r="K349" s="121">
        <f t="shared" si="78"/>
        <v>0</v>
      </c>
      <c r="L349" s="121">
        <f t="shared" si="79"/>
        <v>1</v>
      </c>
      <c r="M349" s="121">
        <f t="shared" si="79"/>
        <v>0</v>
      </c>
      <c r="N349" s="121">
        <f t="shared" si="80"/>
        <v>0</v>
      </c>
      <c r="O349" s="121">
        <v>0</v>
      </c>
      <c r="P349" s="121">
        <f t="shared" si="83"/>
        <v>0</v>
      </c>
      <c r="Q349" s="121"/>
      <c r="R349" s="121">
        <v>0</v>
      </c>
      <c r="S349" s="121">
        <v>-1</v>
      </c>
      <c r="T349" s="20">
        <v>4</v>
      </c>
      <c r="U349" s="20" t="s">
        <v>838</v>
      </c>
      <c r="V349" s="20"/>
      <c r="W349" s="20" t="str">
        <f t="shared" si="86"/>
        <v/>
      </c>
      <c r="X349" s="20" t="str">
        <f t="shared" si="81"/>
        <v/>
      </c>
      <c r="Y349" s="20"/>
      <c r="Z349" s="20" t="str">
        <f t="shared" si="74"/>
        <v/>
      </c>
      <c r="AA349" s="20" t="str">
        <f t="shared" si="74"/>
        <v/>
      </c>
      <c r="AB349" s="20"/>
      <c r="AC349" s="20" t="str">
        <f t="shared" si="82"/>
        <v/>
      </c>
      <c r="AD349" s="20" t="str">
        <f t="shared" si="82"/>
        <v/>
      </c>
      <c r="AE349" s="20"/>
      <c r="AF349" s="20" t="str">
        <f t="shared" si="84"/>
        <v/>
      </c>
      <c r="AG349" s="20"/>
      <c r="AH349" s="20"/>
      <c r="AI349" s="20"/>
      <c r="AJ349" s="21"/>
      <c r="AK349" s="21"/>
      <c r="AL349" s="21"/>
      <c r="AM349" s="22"/>
      <c r="AN349" s="124"/>
    </row>
    <row r="350" spans="1:40" ht="13.15">
      <c r="A350" s="94"/>
      <c r="B350" s="95" t="s">
        <v>1120</v>
      </c>
      <c r="C350" s="95" t="s">
        <v>1121</v>
      </c>
      <c r="D350" s="98"/>
      <c r="E350" s="121" t="str">
        <f t="shared" si="85"/>
        <v>a62</v>
      </c>
      <c r="F350" s="121">
        <f t="shared" si="75"/>
        <v>1</v>
      </c>
      <c r="G350" s="121">
        <f t="shared" si="76"/>
        <v>1</v>
      </c>
      <c r="H350" s="121">
        <v>0</v>
      </c>
      <c r="I350" s="121">
        <f t="shared" si="77"/>
        <v>0</v>
      </c>
      <c r="J350" s="121">
        <v>1</v>
      </c>
      <c r="K350" s="121">
        <f t="shared" si="78"/>
        <v>1</v>
      </c>
      <c r="L350" s="121">
        <f t="shared" si="79"/>
        <v>1</v>
      </c>
      <c r="M350" s="121">
        <f t="shared" si="79"/>
        <v>0</v>
      </c>
      <c r="N350" s="121">
        <f t="shared" si="80"/>
        <v>1</v>
      </c>
      <c r="O350" s="122">
        <v>0</v>
      </c>
      <c r="P350" s="122">
        <v>1</v>
      </c>
      <c r="Q350" s="122">
        <v>1</v>
      </c>
      <c r="R350" s="121">
        <v>1</v>
      </c>
      <c r="S350" s="121">
        <v>-1</v>
      </c>
      <c r="T350" s="20">
        <v>1</v>
      </c>
      <c r="U350" s="20" t="s">
        <v>66</v>
      </c>
      <c r="V350" s="20"/>
      <c r="W350" s="20" t="str">
        <f t="shared" si="86"/>
        <v/>
      </c>
      <c r="X350" s="20" t="str">
        <f t="shared" si="81"/>
        <v/>
      </c>
      <c r="Y350" s="20"/>
      <c r="Z350" s="20" t="str">
        <f t="shared" si="74"/>
        <v/>
      </c>
      <c r="AA350" s="20" t="str">
        <f t="shared" si="74"/>
        <v/>
      </c>
      <c r="AB350" s="20"/>
      <c r="AC350" s="20" t="str">
        <f t="shared" si="82"/>
        <v/>
      </c>
      <c r="AD350" s="20" t="str">
        <f t="shared" si="82"/>
        <v/>
      </c>
      <c r="AE350" s="20"/>
      <c r="AF350" s="20" t="str">
        <f t="shared" si="84"/>
        <v/>
      </c>
      <c r="AG350" s="20"/>
      <c r="AH350" s="20"/>
      <c r="AI350" s="20"/>
      <c r="AJ350" s="21"/>
      <c r="AK350" s="21"/>
      <c r="AL350" s="21"/>
      <c r="AM350" s="22"/>
      <c r="AN350" s="124"/>
    </row>
    <row r="351" spans="1:40" ht="13.15">
      <c r="A351" s="94"/>
      <c r="B351" s="95" t="s">
        <v>1122</v>
      </c>
      <c r="C351" s="95" t="s">
        <v>1123</v>
      </c>
      <c r="D351" s="98"/>
      <c r="E351" s="121" t="str">
        <f t="shared" si="85"/>
        <v>a621</v>
      </c>
      <c r="F351" s="121">
        <f t="shared" si="75"/>
        <v>1</v>
      </c>
      <c r="G351" s="121">
        <f t="shared" si="76"/>
        <v>1</v>
      </c>
      <c r="H351" s="121">
        <v>0</v>
      </c>
      <c r="I351" s="121">
        <f t="shared" si="77"/>
        <v>0</v>
      </c>
      <c r="J351" s="121">
        <v>0</v>
      </c>
      <c r="K351" s="121">
        <f t="shared" si="78"/>
        <v>0</v>
      </c>
      <c r="L351" s="121">
        <f t="shared" si="79"/>
        <v>1</v>
      </c>
      <c r="M351" s="121">
        <f t="shared" si="79"/>
        <v>0</v>
      </c>
      <c r="N351" s="121">
        <f t="shared" si="80"/>
        <v>0</v>
      </c>
      <c r="O351" s="121">
        <v>0</v>
      </c>
      <c r="P351" s="121">
        <f t="shared" si="83"/>
        <v>0</v>
      </c>
      <c r="Q351" s="121"/>
      <c r="R351" s="121">
        <v>0</v>
      </c>
      <c r="S351" s="121">
        <v>-1</v>
      </c>
      <c r="T351" s="20">
        <v>3</v>
      </c>
      <c r="U351" s="20" t="s">
        <v>66</v>
      </c>
      <c r="V351" s="20"/>
      <c r="W351" s="20" t="str">
        <f t="shared" si="86"/>
        <v/>
      </c>
      <c r="X351" s="20" t="str">
        <f t="shared" si="81"/>
        <v/>
      </c>
      <c r="Y351" s="20"/>
      <c r="Z351" s="20" t="str">
        <f t="shared" si="74"/>
        <v/>
      </c>
      <c r="AA351" s="20" t="str">
        <f t="shared" si="74"/>
        <v/>
      </c>
      <c r="AB351" s="20"/>
      <c r="AC351" s="20" t="str">
        <f t="shared" si="82"/>
        <v/>
      </c>
      <c r="AD351" s="20" t="str">
        <f t="shared" si="82"/>
        <v/>
      </c>
      <c r="AE351" s="20"/>
      <c r="AF351" s="20" t="str">
        <f t="shared" si="84"/>
        <v/>
      </c>
      <c r="AG351" s="20"/>
      <c r="AH351" s="20"/>
      <c r="AI351" s="20"/>
      <c r="AJ351" s="21"/>
      <c r="AK351" s="21"/>
      <c r="AL351" s="21"/>
      <c r="AM351" s="22"/>
      <c r="AN351" s="124"/>
    </row>
    <row r="352" spans="1:40">
      <c r="A352" s="94"/>
      <c r="B352" s="98" t="s">
        <v>1124</v>
      </c>
      <c r="C352" s="98" t="s">
        <v>1125</v>
      </c>
      <c r="D352" s="98"/>
      <c r="E352" s="121" t="str">
        <f t="shared" si="85"/>
        <v>a6211</v>
      </c>
      <c r="F352" s="121">
        <f t="shared" si="75"/>
        <v>1</v>
      </c>
      <c r="G352" s="121">
        <f t="shared" si="76"/>
        <v>1</v>
      </c>
      <c r="H352" s="121">
        <v>0</v>
      </c>
      <c r="I352" s="121">
        <f t="shared" si="77"/>
        <v>0</v>
      </c>
      <c r="J352" s="121">
        <v>0</v>
      </c>
      <c r="K352" s="121">
        <f t="shared" si="78"/>
        <v>0</v>
      </c>
      <c r="L352" s="121">
        <f t="shared" si="79"/>
        <v>1</v>
      </c>
      <c r="M352" s="121">
        <f t="shared" si="79"/>
        <v>0</v>
      </c>
      <c r="N352" s="121">
        <f t="shared" si="80"/>
        <v>0</v>
      </c>
      <c r="O352" s="121">
        <v>0</v>
      </c>
      <c r="P352" s="121">
        <f t="shared" si="83"/>
        <v>0</v>
      </c>
      <c r="Q352" s="121"/>
      <c r="R352" s="121">
        <v>0</v>
      </c>
      <c r="S352" s="121">
        <v>-1</v>
      </c>
      <c r="T352" s="20">
        <v>4</v>
      </c>
      <c r="U352" s="20" t="s">
        <v>838</v>
      </c>
      <c r="V352" s="20"/>
      <c r="W352" s="20" t="str">
        <f t="shared" si="86"/>
        <v/>
      </c>
      <c r="X352" s="20" t="str">
        <f t="shared" si="81"/>
        <v/>
      </c>
      <c r="Y352" s="20"/>
      <c r="Z352" s="20" t="str">
        <f t="shared" si="74"/>
        <v/>
      </c>
      <c r="AA352" s="20" t="str">
        <f t="shared" si="74"/>
        <v/>
      </c>
      <c r="AB352" s="20"/>
      <c r="AC352" s="20" t="str">
        <f t="shared" si="82"/>
        <v/>
      </c>
      <c r="AD352" s="20" t="str">
        <f t="shared" si="82"/>
        <v/>
      </c>
      <c r="AE352" s="20"/>
      <c r="AF352" s="20" t="str">
        <f t="shared" si="84"/>
        <v/>
      </c>
      <c r="AG352" s="20"/>
      <c r="AH352" s="20"/>
      <c r="AI352" s="20"/>
      <c r="AJ352" s="21"/>
      <c r="AK352" s="21"/>
      <c r="AL352" s="21"/>
      <c r="AM352" s="22"/>
      <c r="AN352" s="124" t="s">
        <v>1126</v>
      </c>
    </row>
    <row r="353" spans="1:40">
      <c r="A353" s="94"/>
      <c r="B353" s="99" t="s">
        <v>1127</v>
      </c>
      <c r="C353" s="99" t="s">
        <v>1128</v>
      </c>
      <c r="D353" s="98"/>
      <c r="E353" s="121" t="str">
        <f t="shared" si="85"/>
        <v>a621101</v>
      </c>
      <c r="F353" s="121">
        <f t="shared" si="75"/>
        <v>1</v>
      </c>
      <c r="G353" s="121">
        <f t="shared" si="76"/>
        <v>1</v>
      </c>
      <c r="H353" s="121">
        <v>0</v>
      </c>
      <c r="I353" s="121">
        <f t="shared" si="77"/>
        <v>0</v>
      </c>
      <c r="J353" s="121">
        <v>0</v>
      </c>
      <c r="K353" s="121">
        <f t="shared" si="78"/>
        <v>0</v>
      </c>
      <c r="L353" s="121">
        <f t="shared" si="79"/>
        <v>1</v>
      </c>
      <c r="M353" s="121">
        <f t="shared" si="79"/>
        <v>0</v>
      </c>
      <c r="N353" s="121">
        <f t="shared" si="80"/>
        <v>0</v>
      </c>
      <c r="O353" s="121">
        <v>0</v>
      </c>
      <c r="P353" s="121">
        <f t="shared" si="83"/>
        <v>0</v>
      </c>
      <c r="Q353" s="121"/>
      <c r="R353" s="121">
        <v>0</v>
      </c>
      <c r="S353" s="121">
        <v>-1</v>
      </c>
      <c r="T353" s="20">
        <v>4</v>
      </c>
      <c r="U353" s="20" t="s">
        <v>838</v>
      </c>
      <c r="V353" s="20"/>
      <c r="W353" s="20" t="str">
        <f t="shared" si="86"/>
        <v/>
      </c>
      <c r="X353" s="20" t="str">
        <f t="shared" si="81"/>
        <v/>
      </c>
      <c r="Y353" s="20"/>
      <c r="Z353" s="20" t="str">
        <f t="shared" si="74"/>
        <v/>
      </c>
      <c r="AA353" s="20" t="str">
        <f t="shared" si="74"/>
        <v/>
      </c>
      <c r="AB353" s="20"/>
      <c r="AC353" s="20" t="str">
        <f t="shared" si="82"/>
        <v/>
      </c>
      <c r="AD353" s="20" t="str">
        <f t="shared" si="82"/>
        <v/>
      </c>
      <c r="AE353" s="20"/>
      <c r="AF353" s="20" t="str">
        <f t="shared" si="84"/>
        <v/>
      </c>
      <c r="AG353" s="20"/>
      <c r="AH353" s="20"/>
      <c r="AI353" s="20"/>
      <c r="AJ353" s="21"/>
      <c r="AK353" s="21"/>
      <c r="AL353" s="21"/>
      <c r="AM353" s="22"/>
      <c r="AN353" s="124" t="s">
        <v>1126</v>
      </c>
    </row>
    <row r="354" spans="1:40">
      <c r="A354" s="94"/>
      <c r="B354" s="99" t="s">
        <v>1129</v>
      </c>
      <c r="C354" s="99" t="s">
        <v>1130</v>
      </c>
      <c r="D354" s="98"/>
      <c r="E354" s="121" t="str">
        <f t="shared" si="85"/>
        <v>a621102</v>
      </c>
      <c r="F354" s="121">
        <f t="shared" si="75"/>
        <v>1</v>
      </c>
      <c r="G354" s="121">
        <f t="shared" si="76"/>
        <v>1</v>
      </c>
      <c r="H354" s="121">
        <v>0</v>
      </c>
      <c r="I354" s="121">
        <f t="shared" si="77"/>
        <v>0</v>
      </c>
      <c r="J354" s="121">
        <v>0</v>
      </c>
      <c r="K354" s="121">
        <f t="shared" si="78"/>
        <v>0</v>
      </c>
      <c r="L354" s="121">
        <f t="shared" si="79"/>
        <v>1</v>
      </c>
      <c r="M354" s="121">
        <f t="shared" si="79"/>
        <v>0</v>
      </c>
      <c r="N354" s="121">
        <f t="shared" si="80"/>
        <v>0</v>
      </c>
      <c r="O354" s="121">
        <v>0</v>
      </c>
      <c r="P354" s="121">
        <f t="shared" si="83"/>
        <v>0</v>
      </c>
      <c r="Q354" s="121"/>
      <c r="R354" s="121">
        <v>0</v>
      </c>
      <c r="S354" s="121">
        <v>-1</v>
      </c>
      <c r="T354" s="20">
        <v>4</v>
      </c>
      <c r="U354" s="20" t="s">
        <v>838</v>
      </c>
      <c r="V354" s="20"/>
      <c r="W354" s="20" t="str">
        <f t="shared" si="86"/>
        <v/>
      </c>
      <c r="X354" s="20" t="str">
        <f t="shared" si="81"/>
        <v/>
      </c>
      <c r="Y354" s="20"/>
      <c r="Z354" s="20" t="str">
        <f t="shared" si="74"/>
        <v/>
      </c>
      <c r="AA354" s="20" t="str">
        <f t="shared" si="74"/>
        <v/>
      </c>
      <c r="AB354" s="20"/>
      <c r="AC354" s="20" t="str">
        <f t="shared" si="82"/>
        <v/>
      </c>
      <c r="AD354" s="20" t="str">
        <f t="shared" si="82"/>
        <v/>
      </c>
      <c r="AE354" s="20"/>
      <c r="AF354" s="20" t="str">
        <f t="shared" si="84"/>
        <v/>
      </c>
      <c r="AG354" s="20"/>
      <c r="AH354" s="20"/>
      <c r="AI354" s="20"/>
      <c r="AJ354" s="21"/>
      <c r="AK354" s="21"/>
      <c r="AL354" s="21"/>
      <c r="AM354" s="22"/>
      <c r="AN354" s="124" t="s">
        <v>1126</v>
      </c>
    </row>
    <row r="355" spans="1:40">
      <c r="A355" s="94"/>
      <c r="B355" s="98" t="s">
        <v>1131</v>
      </c>
      <c r="C355" s="98" t="s">
        <v>1132</v>
      </c>
      <c r="D355" s="98"/>
      <c r="E355" s="121" t="str">
        <f t="shared" si="85"/>
        <v>a6212</v>
      </c>
      <c r="F355" s="121">
        <f t="shared" si="75"/>
        <v>1</v>
      </c>
      <c r="G355" s="121">
        <f t="shared" si="76"/>
        <v>1</v>
      </c>
      <c r="H355" s="121">
        <v>0</v>
      </c>
      <c r="I355" s="121">
        <f t="shared" si="77"/>
        <v>0</v>
      </c>
      <c r="J355" s="121">
        <v>0</v>
      </c>
      <c r="K355" s="121">
        <f t="shared" si="78"/>
        <v>0</v>
      </c>
      <c r="L355" s="121">
        <f t="shared" si="79"/>
        <v>1</v>
      </c>
      <c r="M355" s="121">
        <f t="shared" si="79"/>
        <v>0</v>
      </c>
      <c r="N355" s="121">
        <f t="shared" si="80"/>
        <v>0</v>
      </c>
      <c r="O355" s="121">
        <v>0</v>
      </c>
      <c r="P355" s="121">
        <f t="shared" si="83"/>
        <v>0</v>
      </c>
      <c r="Q355" s="121"/>
      <c r="R355" s="121">
        <v>0</v>
      </c>
      <c r="S355" s="121">
        <v>-1</v>
      </c>
      <c r="T355" s="20">
        <v>4</v>
      </c>
      <c r="U355" s="20" t="s">
        <v>838</v>
      </c>
      <c r="V355" s="20"/>
      <c r="W355" s="20" t="str">
        <f t="shared" si="86"/>
        <v/>
      </c>
      <c r="X355" s="20" t="str">
        <f t="shared" si="81"/>
        <v/>
      </c>
      <c r="Y355" s="20"/>
      <c r="Z355" s="20" t="str">
        <f t="shared" si="74"/>
        <v/>
      </c>
      <c r="AA355" s="20" t="str">
        <f t="shared" si="74"/>
        <v/>
      </c>
      <c r="AB355" s="20"/>
      <c r="AC355" s="20" t="str">
        <f t="shared" si="82"/>
        <v/>
      </c>
      <c r="AD355" s="20" t="str">
        <f t="shared" si="82"/>
        <v/>
      </c>
      <c r="AE355" s="20"/>
      <c r="AF355" s="20" t="str">
        <f t="shared" si="84"/>
        <v/>
      </c>
      <c r="AG355" s="20"/>
      <c r="AH355" s="20"/>
      <c r="AI355" s="20"/>
      <c r="AJ355" s="21"/>
      <c r="AK355" s="21"/>
      <c r="AL355" s="21"/>
      <c r="AM355" s="22"/>
      <c r="AN355" s="124" t="s">
        <v>1133</v>
      </c>
    </row>
    <row r="356" spans="1:40">
      <c r="A356" s="94"/>
      <c r="B356" s="99" t="s">
        <v>1134</v>
      </c>
      <c r="C356" s="99" t="s">
        <v>1135</v>
      </c>
      <c r="D356" s="98"/>
      <c r="E356" s="121" t="str">
        <f t="shared" si="85"/>
        <v>a621200</v>
      </c>
      <c r="F356" s="121">
        <f t="shared" si="75"/>
        <v>1</v>
      </c>
      <c r="G356" s="121">
        <f t="shared" si="76"/>
        <v>1</v>
      </c>
      <c r="H356" s="121">
        <v>0</v>
      </c>
      <c r="I356" s="121">
        <f t="shared" si="77"/>
        <v>0</v>
      </c>
      <c r="J356" s="121">
        <v>0</v>
      </c>
      <c r="K356" s="121">
        <f t="shared" si="78"/>
        <v>0</v>
      </c>
      <c r="L356" s="121">
        <f t="shared" si="79"/>
        <v>1</v>
      </c>
      <c r="M356" s="121">
        <f t="shared" si="79"/>
        <v>0</v>
      </c>
      <c r="N356" s="121">
        <f t="shared" si="80"/>
        <v>0</v>
      </c>
      <c r="O356" s="121">
        <v>0</v>
      </c>
      <c r="P356" s="121">
        <f t="shared" si="83"/>
        <v>0</v>
      </c>
      <c r="Q356" s="121"/>
      <c r="R356" s="121">
        <v>0</v>
      </c>
      <c r="S356" s="121">
        <v>-1</v>
      </c>
      <c r="T356" s="20">
        <v>4</v>
      </c>
      <c r="U356" s="20" t="s">
        <v>838</v>
      </c>
      <c r="V356" s="20"/>
      <c r="W356" s="20" t="str">
        <f t="shared" si="86"/>
        <v/>
      </c>
      <c r="X356" s="20" t="str">
        <f t="shared" si="81"/>
        <v/>
      </c>
      <c r="Y356" s="20"/>
      <c r="Z356" s="20" t="str">
        <f t="shared" si="74"/>
        <v/>
      </c>
      <c r="AA356" s="20" t="str">
        <f t="shared" si="74"/>
        <v/>
      </c>
      <c r="AB356" s="20"/>
      <c r="AC356" s="20" t="str">
        <f t="shared" si="82"/>
        <v/>
      </c>
      <c r="AD356" s="20" t="str">
        <f t="shared" si="82"/>
        <v/>
      </c>
      <c r="AE356" s="20"/>
      <c r="AF356" s="20" t="str">
        <f t="shared" si="84"/>
        <v/>
      </c>
      <c r="AG356" s="20"/>
      <c r="AH356" s="20"/>
      <c r="AI356" s="20"/>
      <c r="AJ356" s="21"/>
      <c r="AK356" s="21"/>
      <c r="AL356" s="21"/>
      <c r="AM356" s="22"/>
      <c r="AN356" s="124" t="s">
        <v>1133</v>
      </c>
    </row>
    <row r="357" spans="1:40">
      <c r="A357" s="94"/>
      <c r="B357" s="98" t="s">
        <v>1136</v>
      </c>
      <c r="C357" s="98" t="s">
        <v>1137</v>
      </c>
      <c r="D357" s="98"/>
      <c r="E357" s="121" t="str">
        <f t="shared" si="85"/>
        <v>a6213</v>
      </c>
      <c r="F357" s="121">
        <f t="shared" si="75"/>
        <v>1</v>
      </c>
      <c r="G357" s="121">
        <f t="shared" si="76"/>
        <v>1</v>
      </c>
      <c r="H357" s="121">
        <v>0</v>
      </c>
      <c r="I357" s="121">
        <f t="shared" si="77"/>
        <v>0</v>
      </c>
      <c r="J357" s="121">
        <v>0</v>
      </c>
      <c r="K357" s="121">
        <f t="shared" si="78"/>
        <v>0</v>
      </c>
      <c r="L357" s="121">
        <f t="shared" si="79"/>
        <v>1</v>
      </c>
      <c r="M357" s="121">
        <f t="shared" si="79"/>
        <v>0</v>
      </c>
      <c r="N357" s="121">
        <f t="shared" si="80"/>
        <v>0</v>
      </c>
      <c r="O357" s="121">
        <v>0</v>
      </c>
      <c r="P357" s="121">
        <f t="shared" si="83"/>
        <v>0</v>
      </c>
      <c r="Q357" s="121"/>
      <c r="R357" s="121">
        <v>0</v>
      </c>
      <c r="S357" s="121">
        <v>0</v>
      </c>
      <c r="T357" s="20">
        <v>4</v>
      </c>
      <c r="U357" s="20" t="s">
        <v>838</v>
      </c>
      <c r="V357" s="20"/>
      <c r="W357" s="20" t="str">
        <f t="shared" si="86"/>
        <v/>
      </c>
      <c r="X357" s="20" t="str">
        <f t="shared" si="81"/>
        <v/>
      </c>
      <c r="Y357" s="20"/>
      <c r="Z357" s="20" t="str">
        <f t="shared" si="74"/>
        <v/>
      </c>
      <c r="AA357" s="20" t="str">
        <f t="shared" si="74"/>
        <v/>
      </c>
      <c r="AB357" s="20"/>
      <c r="AC357" s="20" t="str">
        <f t="shared" si="82"/>
        <v/>
      </c>
      <c r="AD357" s="20" t="str">
        <f t="shared" si="82"/>
        <v/>
      </c>
      <c r="AE357" s="20"/>
      <c r="AF357" s="20" t="str">
        <f t="shared" si="84"/>
        <v/>
      </c>
      <c r="AG357" s="20"/>
      <c r="AH357" s="20"/>
      <c r="AI357" s="20">
        <v>1</v>
      </c>
      <c r="AJ357" s="21" t="s">
        <v>1138</v>
      </c>
      <c r="AK357" s="21" t="s">
        <v>946</v>
      </c>
      <c r="AL357" s="21"/>
      <c r="AM357" s="22"/>
      <c r="AN357" s="124" t="s">
        <v>1139</v>
      </c>
    </row>
    <row r="358" spans="1:40">
      <c r="A358" s="94"/>
      <c r="B358" s="99" t="s">
        <v>1140</v>
      </c>
      <c r="C358" s="99" t="s">
        <v>1141</v>
      </c>
      <c r="D358" s="98"/>
      <c r="E358" s="121" t="str">
        <f t="shared" si="85"/>
        <v>a621300</v>
      </c>
      <c r="F358" s="121">
        <f t="shared" si="75"/>
        <v>1</v>
      </c>
      <c r="G358" s="121">
        <f t="shared" si="76"/>
        <v>1</v>
      </c>
      <c r="H358" s="121">
        <v>0</v>
      </c>
      <c r="I358" s="121">
        <f t="shared" si="77"/>
        <v>0</v>
      </c>
      <c r="J358" s="121">
        <v>0</v>
      </c>
      <c r="K358" s="121">
        <f t="shared" si="78"/>
        <v>0</v>
      </c>
      <c r="L358" s="121">
        <f t="shared" si="79"/>
        <v>1</v>
      </c>
      <c r="M358" s="121">
        <f t="shared" si="79"/>
        <v>0</v>
      </c>
      <c r="N358" s="121">
        <f t="shared" si="80"/>
        <v>0</v>
      </c>
      <c r="O358" s="121">
        <v>0</v>
      </c>
      <c r="P358" s="121">
        <f t="shared" si="83"/>
        <v>0</v>
      </c>
      <c r="Q358" s="121"/>
      <c r="R358" s="121">
        <v>0</v>
      </c>
      <c r="S358" s="121">
        <v>-1</v>
      </c>
      <c r="T358" s="20">
        <v>4</v>
      </c>
      <c r="U358" s="20" t="s">
        <v>838</v>
      </c>
      <c r="V358" s="20"/>
      <c r="W358" s="20" t="str">
        <f t="shared" si="86"/>
        <v/>
      </c>
      <c r="X358" s="20" t="str">
        <f t="shared" si="81"/>
        <v/>
      </c>
      <c r="Y358" s="20"/>
      <c r="Z358" s="20" t="str">
        <f t="shared" si="74"/>
        <v/>
      </c>
      <c r="AA358" s="20" t="str">
        <f t="shared" si="74"/>
        <v/>
      </c>
      <c r="AB358" s="20"/>
      <c r="AC358" s="20" t="str">
        <f t="shared" si="82"/>
        <v/>
      </c>
      <c r="AD358" s="20" t="str">
        <f t="shared" si="82"/>
        <v/>
      </c>
      <c r="AE358" s="20"/>
      <c r="AF358" s="20" t="str">
        <f t="shared" si="84"/>
        <v/>
      </c>
      <c r="AG358" s="20"/>
      <c r="AH358" s="20"/>
      <c r="AI358" s="20"/>
      <c r="AJ358" s="21"/>
      <c r="AK358" s="21"/>
      <c r="AL358" s="21"/>
      <c r="AM358" s="22"/>
      <c r="AN358" s="124" t="s">
        <v>1142</v>
      </c>
    </row>
    <row r="359" spans="1:40">
      <c r="A359" s="94"/>
      <c r="B359" s="98" t="s">
        <v>1143</v>
      </c>
      <c r="C359" s="98" t="s">
        <v>1144</v>
      </c>
      <c r="D359" s="98"/>
      <c r="E359" s="121" t="str">
        <f t="shared" si="85"/>
        <v>a6214</v>
      </c>
      <c r="F359" s="121">
        <f t="shared" si="75"/>
        <v>1</v>
      </c>
      <c r="G359" s="121">
        <f t="shared" si="76"/>
        <v>1</v>
      </c>
      <c r="H359" s="121">
        <v>0</v>
      </c>
      <c r="I359" s="121">
        <f t="shared" si="77"/>
        <v>0</v>
      </c>
      <c r="J359" s="121">
        <v>0</v>
      </c>
      <c r="K359" s="121">
        <f t="shared" si="78"/>
        <v>0</v>
      </c>
      <c r="L359" s="121">
        <f t="shared" si="79"/>
        <v>1</v>
      </c>
      <c r="M359" s="121">
        <f t="shared" si="79"/>
        <v>0</v>
      </c>
      <c r="N359" s="121">
        <f t="shared" si="80"/>
        <v>0</v>
      </c>
      <c r="O359" s="121">
        <v>0</v>
      </c>
      <c r="P359" s="121">
        <f t="shared" si="83"/>
        <v>0</v>
      </c>
      <c r="Q359" s="121"/>
      <c r="R359" s="121">
        <v>0</v>
      </c>
      <c r="S359" s="121">
        <v>-1</v>
      </c>
      <c r="T359" s="20">
        <v>4</v>
      </c>
      <c r="U359" s="20" t="s">
        <v>154</v>
      </c>
      <c r="V359" s="20"/>
      <c r="W359" s="20" t="str">
        <f t="shared" si="86"/>
        <v/>
      </c>
      <c r="X359" s="20" t="str">
        <f t="shared" si="81"/>
        <v/>
      </c>
      <c r="Y359" s="20"/>
      <c r="Z359" s="20" t="str">
        <f t="shared" si="74"/>
        <v/>
      </c>
      <c r="AA359" s="20" t="str">
        <f t="shared" si="74"/>
        <v/>
      </c>
      <c r="AB359" s="20"/>
      <c r="AC359" s="20" t="str">
        <f t="shared" si="82"/>
        <v/>
      </c>
      <c r="AD359" s="20" t="str">
        <f t="shared" si="82"/>
        <v/>
      </c>
      <c r="AE359" s="20"/>
      <c r="AF359" s="20" t="str">
        <f t="shared" si="84"/>
        <v/>
      </c>
      <c r="AG359" s="20"/>
      <c r="AH359" s="20"/>
      <c r="AI359" s="20"/>
      <c r="AJ359" s="21"/>
      <c r="AK359" s="21"/>
      <c r="AL359" s="21"/>
      <c r="AM359" s="22"/>
      <c r="AN359" s="124" t="s">
        <v>1145</v>
      </c>
    </row>
    <row r="360" spans="1:40">
      <c r="A360" s="94"/>
      <c r="B360" s="99" t="s">
        <v>1146</v>
      </c>
      <c r="C360" s="99" t="s">
        <v>1147</v>
      </c>
      <c r="D360" s="98"/>
      <c r="E360" s="121" t="str">
        <f t="shared" si="85"/>
        <v>a621401</v>
      </c>
      <c r="F360" s="121">
        <f t="shared" si="75"/>
        <v>1</v>
      </c>
      <c r="G360" s="121">
        <f t="shared" si="76"/>
        <v>1</v>
      </c>
      <c r="H360" s="121">
        <v>0</v>
      </c>
      <c r="I360" s="121">
        <f t="shared" si="77"/>
        <v>0</v>
      </c>
      <c r="J360" s="121">
        <v>0</v>
      </c>
      <c r="K360" s="121">
        <f t="shared" si="78"/>
        <v>0</v>
      </c>
      <c r="L360" s="121">
        <f t="shared" si="79"/>
        <v>1</v>
      </c>
      <c r="M360" s="121">
        <f t="shared" si="79"/>
        <v>0</v>
      </c>
      <c r="N360" s="121">
        <f t="shared" si="80"/>
        <v>0</v>
      </c>
      <c r="O360" s="121">
        <v>0</v>
      </c>
      <c r="P360" s="121">
        <f t="shared" si="83"/>
        <v>0</v>
      </c>
      <c r="Q360" s="121"/>
      <c r="R360" s="121">
        <v>0</v>
      </c>
      <c r="S360" s="121">
        <v>-1</v>
      </c>
      <c r="T360" s="20">
        <v>4</v>
      </c>
      <c r="U360" s="20" t="s">
        <v>154</v>
      </c>
      <c r="V360" s="20"/>
      <c r="W360" s="20" t="str">
        <f t="shared" si="86"/>
        <v/>
      </c>
      <c r="X360" s="20" t="str">
        <f t="shared" si="81"/>
        <v/>
      </c>
      <c r="Y360" s="20"/>
      <c r="Z360" s="20" t="str">
        <f t="shared" si="74"/>
        <v/>
      </c>
      <c r="AA360" s="20" t="str">
        <f t="shared" si="74"/>
        <v/>
      </c>
      <c r="AB360" s="20"/>
      <c r="AC360" s="20" t="str">
        <f t="shared" si="82"/>
        <v/>
      </c>
      <c r="AD360" s="20" t="str">
        <f t="shared" si="82"/>
        <v/>
      </c>
      <c r="AE360" s="20"/>
      <c r="AF360" s="20" t="str">
        <f t="shared" si="84"/>
        <v/>
      </c>
      <c r="AG360" s="20"/>
      <c r="AH360" s="20"/>
      <c r="AI360" s="20"/>
      <c r="AJ360" s="21"/>
      <c r="AK360" s="21"/>
      <c r="AL360" s="21"/>
      <c r="AM360" s="22"/>
      <c r="AN360" s="124" t="s">
        <v>1145</v>
      </c>
    </row>
    <row r="361" spans="1:40">
      <c r="A361" s="94"/>
      <c r="B361" s="99" t="s">
        <v>1148</v>
      </c>
      <c r="C361" s="99" t="s">
        <v>1149</v>
      </c>
      <c r="D361" s="98"/>
      <c r="E361" s="121" t="str">
        <f t="shared" si="85"/>
        <v>a621402</v>
      </c>
      <c r="F361" s="121">
        <f t="shared" si="75"/>
        <v>1</v>
      </c>
      <c r="G361" s="121">
        <f t="shared" si="76"/>
        <v>1</v>
      </c>
      <c r="H361" s="121">
        <v>0</v>
      </c>
      <c r="I361" s="121">
        <f t="shared" si="77"/>
        <v>0</v>
      </c>
      <c r="J361" s="121">
        <v>0</v>
      </c>
      <c r="K361" s="121">
        <f t="shared" si="78"/>
        <v>0</v>
      </c>
      <c r="L361" s="121">
        <f t="shared" si="79"/>
        <v>1</v>
      </c>
      <c r="M361" s="121">
        <f t="shared" si="79"/>
        <v>0</v>
      </c>
      <c r="N361" s="121">
        <f t="shared" si="80"/>
        <v>0</v>
      </c>
      <c r="O361" s="121">
        <v>0</v>
      </c>
      <c r="P361" s="121">
        <f t="shared" si="83"/>
        <v>0</v>
      </c>
      <c r="Q361" s="121"/>
      <c r="R361" s="121">
        <v>0</v>
      </c>
      <c r="S361" s="121">
        <v>-1</v>
      </c>
      <c r="T361" s="20">
        <v>4</v>
      </c>
      <c r="U361" s="20" t="s">
        <v>154</v>
      </c>
      <c r="V361" s="20"/>
      <c r="W361" s="20" t="str">
        <f t="shared" si="86"/>
        <v/>
      </c>
      <c r="X361" s="20" t="str">
        <f t="shared" si="81"/>
        <v/>
      </c>
      <c r="Y361" s="20"/>
      <c r="Z361" s="20" t="str">
        <f t="shared" ref="Z361:AA424" si="87">IF(Y361&lt;&gt;"",Y361,"")</f>
        <v/>
      </c>
      <c r="AA361" s="20" t="str">
        <f t="shared" si="87"/>
        <v/>
      </c>
      <c r="AB361" s="20"/>
      <c r="AC361" s="20" t="str">
        <f t="shared" si="82"/>
        <v/>
      </c>
      <c r="AD361" s="20" t="str">
        <f t="shared" si="82"/>
        <v/>
      </c>
      <c r="AE361" s="20"/>
      <c r="AF361" s="20" t="str">
        <f t="shared" si="84"/>
        <v/>
      </c>
      <c r="AG361" s="20"/>
      <c r="AH361" s="20"/>
      <c r="AI361" s="20"/>
      <c r="AJ361" s="21"/>
      <c r="AK361" s="21"/>
      <c r="AL361" s="21"/>
      <c r="AM361" s="22"/>
      <c r="AN361" s="124" t="s">
        <v>1145</v>
      </c>
    </row>
    <row r="362" spans="1:40">
      <c r="A362" s="94"/>
      <c r="B362" s="98" t="s">
        <v>1150</v>
      </c>
      <c r="C362" s="98" t="s">
        <v>1151</v>
      </c>
      <c r="D362" s="98"/>
      <c r="E362" s="121" t="str">
        <f t="shared" si="85"/>
        <v>a6215</v>
      </c>
      <c r="F362" s="121">
        <f t="shared" si="75"/>
        <v>1</v>
      </c>
      <c r="G362" s="121">
        <f t="shared" si="76"/>
        <v>1</v>
      </c>
      <c r="H362" s="121">
        <v>0</v>
      </c>
      <c r="I362" s="121">
        <f t="shared" si="77"/>
        <v>0</v>
      </c>
      <c r="J362" s="121">
        <v>1</v>
      </c>
      <c r="K362" s="121">
        <f t="shared" si="78"/>
        <v>1</v>
      </c>
      <c r="L362" s="121">
        <f t="shared" si="79"/>
        <v>1</v>
      </c>
      <c r="M362" s="121">
        <f t="shared" si="79"/>
        <v>0</v>
      </c>
      <c r="N362" s="121">
        <f t="shared" si="80"/>
        <v>1</v>
      </c>
      <c r="O362" s="121">
        <v>1</v>
      </c>
      <c r="P362" s="121">
        <f t="shared" si="83"/>
        <v>1</v>
      </c>
      <c r="Q362" s="121">
        <v>1</v>
      </c>
      <c r="R362" s="121">
        <v>1</v>
      </c>
      <c r="S362" s="121">
        <v>-1</v>
      </c>
      <c r="T362" s="20">
        <v>3</v>
      </c>
      <c r="U362" s="20" t="s">
        <v>154</v>
      </c>
      <c r="V362" s="20" t="s">
        <v>1152</v>
      </c>
      <c r="W362" s="20" t="str">
        <f t="shared" si="86"/>
        <v>m6215a</v>
      </c>
      <c r="X362" s="20">
        <f t="shared" si="81"/>
        <v>1</v>
      </c>
      <c r="Y362" s="20">
        <v>0</v>
      </c>
      <c r="Z362" s="20">
        <f t="shared" si="87"/>
        <v>0</v>
      </c>
      <c r="AA362" s="20">
        <f t="shared" si="87"/>
        <v>0</v>
      </c>
      <c r="AB362" s="20">
        <v>1</v>
      </c>
      <c r="AC362" s="20">
        <f t="shared" si="82"/>
        <v>1</v>
      </c>
      <c r="AD362" s="20">
        <f t="shared" si="82"/>
        <v>1</v>
      </c>
      <c r="AE362" s="20">
        <v>1</v>
      </c>
      <c r="AF362" s="20">
        <f t="shared" si="84"/>
        <v>1</v>
      </c>
      <c r="AG362" s="20">
        <v>1</v>
      </c>
      <c r="AH362" s="20">
        <v>1</v>
      </c>
      <c r="AI362" s="20"/>
      <c r="AJ362" s="21"/>
      <c r="AK362" s="21"/>
      <c r="AL362" s="21"/>
      <c r="AM362" s="22"/>
      <c r="AN362" s="124"/>
    </row>
    <row r="363" spans="1:40">
      <c r="A363" s="94"/>
      <c r="B363" s="99" t="s">
        <v>1153</v>
      </c>
      <c r="C363" s="99" t="s">
        <v>1154</v>
      </c>
      <c r="D363" s="98"/>
      <c r="E363" s="121" t="str">
        <f t="shared" si="85"/>
        <v>a621501</v>
      </c>
      <c r="F363" s="121">
        <f t="shared" si="75"/>
        <v>1</v>
      </c>
      <c r="G363" s="121">
        <f t="shared" si="76"/>
        <v>1</v>
      </c>
      <c r="H363" s="121">
        <v>0</v>
      </c>
      <c r="I363" s="121">
        <f t="shared" si="77"/>
        <v>0</v>
      </c>
      <c r="J363" s="121">
        <v>0</v>
      </c>
      <c r="K363" s="121">
        <f t="shared" si="78"/>
        <v>0</v>
      </c>
      <c r="L363" s="121">
        <f t="shared" si="79"/>
        <v>1</v>
      </c>
      <c r="M363" s="121">
        <f t="shared" si="79"/>
        <v>0</v>
      </c>
      <c r="N363" s="121">
        <f t="shared" si="80"/>
        <v>0</v>
      </c>
      <c r="O363" s="122">
        <v>0</v>
      </c>
      <c r="P363" s="122">
        <v>1</v>
      </c>
      <c r="Q363" s="122">
        <v>1</v>
      </c>
      <c r="R363" s="121">
        <v>0</v>
      </c>
      <c r="S363" s="121">
        <v>0</v>
      </c>
      <c r="T363" s="20">
        <v>3</v>
      </c>
      <c r="U363" s="20" t="s">
        <v>154</v>
      </c>
      <c r="V363" s="20" t="s">
        <v>1155</v>
      </c>
      <c r="W363" s="20" t="str">
        <f t="shared" si="86"/>
        <v>m621501</v>
      </c>
      <c r="X363" s="20">
        <f t="shared" si="81"/>
        <v>1</v>
      </c>
      <c r="Y363" s="20">
        <v>0</v>
      </c>
      <c r="Z363" s="20">
        <f t="shared" si="87"/>
        <v>0</v>
      </c>
      <c r="AA363" s="20">
        <f t="shared" si="87"/>
        <v>0</v>
      </c>
      <c r="AB363" s="20">
        <v>0</v>
      </c>
      <c r="AC363" s="20">
        <f t="shared" si="82"/>
        <v>0</v>
      </c>
      <c r="AD363" s="20">
        <f t="shared" si="82"/>
        <v>0</v>
      </c>
      <c r="AE363" s="111">
        <v>0</v>
      </c>
      <c r="AF363" s="111">
        <v>1</v>
      </c>
      <c r="AG363" s="111">
        <v>1</v>
      </c>
      <c r="AH363" s="20">
        <v>0</v>
      </c>
      <c r="AI363" s="20"/>
      <c r="AJ363" s="21"/>
      <c r="AK363" s="21" t="s">
        <v>946</v>
      </c>
      <c r="AL363" s="21"/>
      <c r="AM363" s="22" t="s">
        <v>1156</v>
      </c>
      <c r="AN363" s="124" t="s">
        <v>1157</v>
      </c>
    </row>
    <row r="364" spans="1:40">
      <c r="A364" s="94"/>
      <c r="B364" s="99" t="s">
        <v>1158</v>
      </c>
      <c r="C364" s="99" t="s">
        <v>1159</v>
      </c>
      <c r="D364" s="98"/>
      <c r="E364" s="121" t="str">
        <f t="shared" si="85"/>
        <v>a621502</v>
      </c>
      <c r="F364" s="121">
        <f t="shared" si="75"/>
        <v>1</v>
      </c>
      <c r="G364" s="121">
        <f t="shared" si="76"/>
        <v>1</v>
      </c>
      <c r="H364" s="121">
        <v>0</v>
      </c>
      <c r="I364" s="121">
        <f t="shared" si="77"/>
        <v>0</v>
      </c>
      <c r="J364" s="121">
        <v>0</v>
      </c>
      <c r="K364" s="121">
        <f t="shared" si="78"/>
        <v>0</v>
      </c>
      <c r="L364" s="121">
        <f t="shared" si="79"/>
        <v>1</v>
      </c>
      <c r="M364" s="121">
        <f t="shared" si="79"/>
        <v>0</v>
      </c>
      <c r="N364" s="121">
        <f t="shared" si="80"/>
        <v>0</v>
      </c>
      <c r="O364" s="122">
        <v>0</v>
      </c>
      <c r="P364" s="122">
        <v>1</v>
      </c>
      <c r="Q364" s="122">
        <v>1</v>
      </c>
      <c r="R364" s="121">
        <v>0</v>
      </c>
      <c r="S364" s="121">
        <v>0</v>
      </c>
      <c r="T364" s="20">
        <v>4</v>
      </c>
      <c r="U364" s="20" t="s">
        <v>154</v>
      </c>
      <c r="V364" s="20" t="s">
        <v>1160</v>
      </c>
      <c r="W364" s="20" t="str">
        <f t="shared" si="86"/>
        <v>m621502</v>
      </c>
      <c r="X364" s="20">
        <f t="shared" si="81"/>
        <v>1</v>
      </c>
      <c r="Y364" s="20">
        <v>0</v>
      </c>
      <c r="Z364" s="20">
        <f t="shared" si="87"/>
        <v>0</v>
      </c>
      <c r="AA364" s="20">
        <f t="shared" si="87"/>
        <v>0</v>
      </c>
      <c r="AB364" s="20">
        <v>0</v>
      </c>
      <c r="AC364" s="20">
        <f t="shared" si="82"/>
        <v>0</v>
      </c>
      <c r="AD364" s="20">
        <f t="shared" si="82"/>
        <v>0</v>
      </c>
      <c r="AE364" s="111">
        <v>0</v>
      </c>
      <c r="AF364" s="111">
        <v>1</v>
      </c>
      <c r="AG364" s="111">
        <v>1</v>
      </c>
      <c r="AH364" s="20">
        <v>0</v>
      </c>
      <c r="AI364" s="20"/>
      <c r="AJ364" s="21"/>
      <c r="AK364" s="21" t="s">
        <v>946</v>
      </c>
      <c r="AL364" s="21"/>
      <c r="AM364" s="22" t="s">
        <v>1161</v>
      </c>
      <c r="AN364" s="124" t="s">
        <v>1157</v>
      </c>
    </row>
    <row r="365" spans="1:40">
      <c r="A365" s="94"/>
      <c r="B365" s="99" t="s">
        <v>1162</v>
      </c>
      <c r="C365" s="99" t="s">
        <v>1163</v>
      </c>
      <c r="D365" s="98"/>
      <c r="E365" s="121" t="str">
        <f t="shared" si="85"/>
        <v>a621503</v>
      </c>
      <c r="F365" s="121">
        <f t="shared" si="75"/>
        <v>1</v>
      </c>
      <c r="G365" s="121">
        <f t="shared" si="76"/>
        <v>1</v>
      </c>
      <c r="H365" s="121">
        <v>0</v>
      </c>
      <c r="I365" s="121">
        <f t="shared" si="77"/>
        <v>0</v>
      </c>
      <c r="J365" s="121">
        <v>0</v>
      </c>
      <c r="K365" s="121">
        <f t="shared" si="78"/>
        <v>0</v>
      </c>
      <c r="L365" s="121">
        <f t="shared" si="79"/>
        <v>1</v>
      </c>
      <c r="M365" s="121">
        <f t="shared" si="79"/>
        <v>0</v>
      </c>
      <c r="N365" s="121">
        <f t="shared" si="80"/>
        <v>0</v>
      </c>
      <c r="O365" s="121">
        <v>0</v>
      </c>
      <c r="P365" s="121">
        <f t="shared" si="83"/>
        <v>0</v>
      </c>
      <c r="Q365" s="121"/>
      <c r="R365" s="121">
        <v>0</v>
      </c>
      <c r="S365" s="121">
        <v>-1</v>
      </c>
      <c r="T365" s="20">
        <v>4</v>
      </c>
      <c r="U365" s="20" t="s">
        <v>154</v>
      </c>
      <c r="V365" s="20"/>
      <c r="W365" s="20"/>
      <c r="X365" s="20" t="str">
        <f t="shared" si="81"/>
        <v/>
      </c>
      <c r="Y365" s="20"/>
      <c r="Z365" s="20" t="str">
        <f t="shared" si="87"/>
        <v/>
      </c>
      <c r="AA365" s="20" t="str">
        <f t="shared" si="87"/>
        <v/>
      </c>
      <c r="AB365" s="20"/>
      <c r="AC365" s="20" t="str">
        <f t="shared" si="82"/>
        <v/>
      </c>
      <c r="AD365" s="20" t="str">
        <f t="shared" si="82"/>
        <v/>
      </c>
      <c r="AE365" s="20"/>
      <c r="AF365" s="20" t="str">
        <f t="shared" si="84"/>
        <v/>
      </c>
      <c r="AG365" s="20"/>
      <c r="AH365" s="20"/>
      <c r="AI365" s="20"/>
      <c r="AJ365" s="21"/>
      <c r="AK365" s="21"/>
      <c r="AL365" s="21"/>
      <c r="AM365" s="22"/>
      <c r="AN365" s="124" t="s">
        <v>1145</v>
      </c>
    </row>
    <row r="366" spans="1:40">
      <c r="A366" s="94"/>
      <c r="B366" s="98" t="s">
        <v>1164</v>
      </c>
      <c r="C366" s="98" t="s">
        <v>1165</v>
      </c>
      <c r="D366" s="98"/>
      <c r="E366" s="121" t="str">
        <f t="shared" si="85"/>
        <v>a6216</v>
      </c>
      <c r="F366" s="121">
        <f t="shared" si="75"/>
        <v>1</v>
      </c>
      <c r="G366" s="121">
        <f t="shared" si="76"/>
        <v>1</v>
      </c>
      <c r="H366" s="121">
        <v>0</v>
      </c>
      <c r="I366" s="121">
        <f t="shared" si="77"/>
        <v>0</v>
      </c>
      <c r="J366" s="121">
        <v>0</v>
      </c>
      <c r="K366" s="121">
        <f t="shared" si="78"/>
        <v>0</v>
      </c>
      <c r="L366" s="121">
        <f t="shared" si="79"/>
        <v>1</v>
      </c>
      <c r="M366" s="121">
        <f t="shared" si="79"/>
        <v>0</v>
      </c>
      <c r="N366" s="121">
        <f t="shared" si="80"/>
        <v>0</v>
      </c>
      <c r="O366" s="121">
        <v>0</v>
      </c>
      <c r="P366" s="121">
        <f t="shared" si="83"/>
        <v>0</v>
      </c>
      <c r="Q366" s="121"/>
      <c r="R366" s="121">
        <v>0</v>
      </c>
      <c r="S366" s="121">
        <v>-1</v>
      </c>
      <c r="T366" s="20">
        <v>4</v>
      </c>
      <c r="U366" s="20" t="s">
        <v>838</v>
      </c>
      <c r="V366" s="20"/>
      <c r="W366" s="20"/>
      <c r="X366" s="20" t="str">
        <f t="shared" si="81"/>
        <v/>
      </c>
      <c r="Y366" s="20"/>
      <c r="Z366" s="20" t="str">
        <f t="shared" si="87"/>
        <v/>
      </c>
      <c r="AA366" s="20" t="str">
        <f t="shared" si="87"/>
        <v/>
      </c>
      <c r="AB366" s="20"/>
      <c r="AC366" s="20" t="str">
        <f t="shared" si="82"/>
        <v/>
      </c>
      <c r="AD366" s="20" t="str">
        <f t="shared" si="82"/>
        <v/>
      </c>
      <c r="AE366" s="20"/>
      <c r="AF366" s="20" t="str">
        <f t="shared" si="84"/>
        <v/>
      </c>
      <c r="AG366" s="20"/>
      <c r="AH366" s="20"/>
      <c r="AI366" s="20"/>
      <c r="AJ366" s="21"/>
      <c r="AK366" s="21"/>
      <c r="AL366" s="21"/>
      <c r="AM366" s="22"/>
      <c r="AN366" s="124" t="s">
        <v>1145</v>
      </c>
    </row>
    <row r="367" spans="1:40">
      <c r="A367" s="94"/>
      <c r="B367" s="99" t="s">
        <v>1166</v>
      </c>
      <c r="C367" s="99" t="s">
        <v>1167</v>
      </c>
      <c r="D367" s="98"/>
      <c r="E367" s="121" t="str">
        <f t="shared" si="85"/>
        <v>a621600</v>
      </c>
      <c r="F367" s="121">
        <f t="shared" si="75"/>
        <v>1</v>
      </c>
      <c r="G367" s="121">
        <f t="shared" si="76"/>
        <v>1</v>
      </c>
      <c r="H367" s="121">
        <v>0</v>
      </c>
      <c r="I367" s="121">
        <f t="shared" si="77"/>
        <v>0</v>
      </c>
      <c r="J367" s="121">
        <v>0</v>
      </c>
      <c r="K367" s="121">
        <f t="shared" si="78"/>
        <v>0</v>
      </c>
      <c r="L367" s="121">
        <f t="shared" si="79"/>
        <v>1</v>
      </c>
      <c r="M367" s="121">
        <f t="shared" si="79"/>
        <v>0</v>
      </c>
      <c r="N367" s="121">
        <f t="shared" si="80"/>
        <v>0</v>
      </c>
      <c r="O367" s="121">
        <v>0</v>
      </c>
      <c r="P367" s="121">
        <f t="shared" si="83"/>
        <v>0</v>
      </c>
      <c r="Q367" s="121"/>
      <c r="R367" s="121">
        <v>0</v>
      </c>
      <c r="S367" s="121">
        <v>-1</v>
      </c>
      <c r="T367" s="20">
        <v>4</v>
      </c>
      <c r="U367" s="20" t="s">
        <v>838</v>
      </c>
      <c r="V367" s="20"/>
      <c r="W367" s="20"/>
      <c r="X367" s="20" t="str">
        <f t="shared" si="81"/>
        <v/>
      </c>
      <c r="Y367" s="20"/>
      <c r="Z367" s="20" t="str">
        <f t="shared" si="87"/>
        <v/>
      </c>
      <c r="AA367" s="20" t="str">
        <f t="shared" si="87"/>
        <v/>
      </c>
      <c r="AB367" s="20"/>
      <c r="AC367" s="20" t="str">
        <f t="shared" si="82"/>
        <v/>
      </c>
      <c r="AD367" s="20" t="str">
        <f t="shared" si="82"/>
        <v/>
      </c>
      <c r="AE367" s="20"/>
      <c r="AF367" s="20" t="str">
        <f t="shared" si="84"/>
        <v/>
      </c>
      <c r="AG367" s="20"/>
      <c r="AH367" s="20"/>
      <c r="AI367" s="20"/>
      <c r="AJ367" s="21"/>
      <c r="AK367" s="21"/>
      <c r="AL367" s="21"/>
      <c r="AM367" s="22"/>
      <c r="AN367" s="124" t="s">
        <v>1145</v>
      </c>
    </row>
    <row r="368" spans="1:40">
      <c r="A368" s="94"/>
      <c r="B368" s="98" t="s">
        <v>1168</v>
      </c>
      <c r="C368" s="98" t="s">
        <v>1169</v>
      </c>
      <c r="D368" s="98"/>
      <c r="E368" s="121" t="str">
        <f t="shared" si="85"/>
        <v>a6217</v>
      </c>
      <c r="F368" s="121">
        <f t="shared" si="75"/>
        <v>1</v>
      </c>
      <c r="G368" s="121">
        <f t="shared" si="76"/>
        <v>1</v>
      </c>
      <c r="H368" s="121">
        <v>0</v>
      </c>
      <c r="I368" s="121">
        <f t="shared" si="77"/>
        <v>0</v>
      </c>
      <c r="J368" s="121">
        <v>1</v>
      </c>
      <c r="K368" s="121">
        <f t="shared" si="78"/>
        <v>1</v>
      </c>
      <c r="L368" s="121">
        <f t="shared" si="79"/>
        <v>1</v>
      </c>
      <c r="M368" s="121">
        <f t="shared" si="79"/>
        <v>0</v>
      </c>
      <c r="N368" s="121">
        <f t="shared" si="80"/>
        <v>1</v>
      </c>
      <c r="O368" s="121">
        <v>1</v>
      </c>
      <c r="P368" s="121">
        <f t="shared" si="83"/>
        <v>1</v>
      </c>
      <c r="Q368" s="121"/>
      <c r="R368" s="121">
        <v>1</v>
      </c>
      <c r="S368" s="121">
        <v>-1</v>
      </c>
      <c r="T368" s="20">
        <v>4</v>
      </c>
      <c r="U368" s="20" t="s">
        <v>66</v>
      </c>
      <c r="V368" s="20"/>
      <c r="W368" s="20"/>
      <c r="X368" s="20" t="str">
        <f t="shared" si="81"/>
        <v/>
      </c>
      <c r="Y368" s="20"/>
      <c r="Z368" s="20" t="str">
        <f t="shared" si="87"/>
        <v/>
      </c>
      <c r="AA368" s="20" t="str">
        <f t="shared" si="87"/>
        <v/>
      </c>
      <c r="AB368" s="20"/>
      <c r="AC368" s="20" t="str">
        <f t="shared" si="82"/>
        <v/>
      </c>
      <c r="AD368" s="20" t="str">
        <f t="shared" si="82"/>
        <v/>
      </c>
      <c r="AE368" s="20"/>
      <c r="AF368" s="20" t="str">
        <f t="shared" si="84"/>
        <v/>
      </c>
      <c r="AG368" s="20"/>
      <c r="AH368" s="20"/>
      <c r="AI368" s="20"/>
      <c r="AJ368" s="21"/>
      <c r="AK368" s="21"/>
      <c r="AL368" s="21"/>
      <c r="AM368" s="22"/>
      <c r="AN368" s="124" t="s">
        <v>1170</v>
      </c>
    </row>
    <row r="369" spans="1:40">
      <c r="A369" s="94"/>
      <c r="B369" s="99" t="s">
        <v>1171</v>
      </c>
      <c r="C369" s="99" t="s">
        <v>1172</v>
      </c>
      <c r="D369" s="98"/>
      <c r="E369" s="121" t="str">
        <f t="shared" si="85"/>
        <v>a621701</v>
      </c>
      <c r="F369" s="121">
        <f t="shared" si="75"/>
        <v>1</v>
      </c>
      <c r="G369" s="121">
        <f t="shared" si="76"/>
        <v>1</v>
      </c>
      <c r="H369" s="121">
        <v>0</v>
      </c>
      <c r="I369" s="121">
        <f t="shared" si="77"/>
        <v>0</v>
      </c>
      <c r="J369" s="121">
        <v>0</v>
      </c>
      <c r="K369" s="121">
        <f t="shared" si="78"/>
        <v>0</v>
      </c>
      <c r="L369" s="121">
        <f t="shared" si="79"/>
        <v>1</v>
      </c>
      <c r="M369" s="121">
        <f t="shared" si="79"/>
        <v>0</v>
      </c>
      <c r="N369" s="121">
        <f t="shared" si="80"/>
        <v>0</v>
      </c>
      <c r="O369" s="122">
        <v>0</v>
      </c>
      <c r="P369" s="122">
        <v>1</v>
      </c>
      <c r="Q369" s="122"/>
      <c r="R369" s="121">
        <v>0</v>
      </c>
      <c r="S369" s="121">
        <v>-1</v>
      </c>
      <c r="T369" s="20">
        <v>4</v>
      </c>
      <c r="U369" s="20" t="s">
        <v>76</v>
      </c>
      <c r="V369" s="20"/>
      <c r="W369" s="20"/>
      <c r="X369" s="20" t="str">
        <f t="shared" si="81"/>
        <v/>
      </c>
      <c r="Y369" s="20"/>
      <c r="Z369" s="20" t="str">
        <f t="shared" si="87"/>
        <v/>
      </c>
      <c r="AA369" s="20" t="str">
        <f t="shared" si="87"/>
        <v/>
      </c>
      <c r="AB369" s="20"/>
      <c r="AC369" s="20" t="str">
        <f t="shared" si="82"/>
        <v/>
      </c>
      <c r="AD369" s="20" t="str">
        <f t="shared" si="82"/>
        <v/>
      </c>
      <c r="AE369" s="20"/>
      <c r="AF369" s="20" t="str">
        <f t="shared" si="84"/>
        <v/>
      </c>
      <c r="AG369" s="20"/>
      <c r="AH369" s="20"/>
      <c r="AI369" s="20"/>
      <c r="AJ369" s="21"/>
      <c r="AK369" s="21"/>
      <c r="AL369" s="21"/>
      <c r="AM369" s="22"/>
      <c r="AN369" s="124" t="s">
        <v>1170</v>
      </c>
    </row>
    <row r="370" spans="1:40">
      <c r="A370" s="94"/>
      <c r="B370" s="99" t="s">
        <v>1173</v>
      </c>
      <c r="C370" s="99" t="s">
        <v>1174</v>
      </c>
      <c r="D370" s="98"/>
      <c r="E370" s="121" t="str">
        <f t="shared" si="85"/>
        <v>a621702</v>
      </c>
      <c r="F370" s="121">
        <f t="shared" si="75"/>
        <v>1</v>
      </c>
      <c r="G370" s="121">
        <f t="shared" si="76"/>
        <v>1</v>
      </c>
      <c r="H370" s="121">
        <v>0</v>
      </c>
      <c r="I370" s="121">
        <f t="shared" si="77"/>
        <v>0</v>
      </c>
      <c r="J370" s="121">
        <v>0</v>
      </c>
      <c r="K370" s="121">
        <f t="shared" si="78"/>
        <v>0</v>
      </c>
      <c r="L370" s="121">
        <f t="shared" si="79"/>
        <v>1</v>
      </c>
      <c r="M370" s="121">
        <f t="shared" si="79"/>
        <v>0</v>
      </c>
      <c r="N370" s="121">
        <f t="shared" si="80"/>
        <v>0</v>
      </c>
      <c r="O370" s="121">
        <v>0</v>
      </c>
      <c r="P370" s="121">
        <f t="shared" si="83"/>
        <v>0</v>
      </c>
      <c r="Q370" s="121"/>
      <c r="R370" s="121">
        <v>0</v>
      </c>
      <c r="S370" s="121">
        <v>-1</v>
      </c>
      <c r="T370" s="20">
        <v>4</v>
      </c>
      <c r="U370" s="20" t="s">
        <v>66</v>
      </c>
      <c r="V370" s="20"/>
      <c r="W370" s="20"/>
      <c r="X370" s="20" t="str">
        <f t="shared" si="81"/>
        <v/>
      </c>
      <c r="Y370" s="20"/>
      <c r="Z370" s="20" t="str">
        <f t="shared" si="87"/>
        <v/>
      </c>
      <c r="AA370" s="20" t="str">
        <f t="shared" si="87"/>
        <v/>
      </c>
      <c r="AB370" s="20"/>
      <c r="AC370" s="20" t="str">
        <f t="shared" si="82"/>
        <v/>
      </c>
      <c r="AD370" s="20" t="str">
        <f t="shared" si="82"/>
        <v/>
      </c>
      <c r="AE370" s="20"/>
      <c r="AF370" s="20" t="str">
        <f t="shared" si="84"/>
        <v/>
      </c>
      <c r="AG370" s="20"/>
      <c r="AH370" s="20"/>
      <c r="AI370" s="20"/>
      <c r="AJ370" s="21"/>
      <c r="AK370" s="21"/>
      <c r="AL370" s="21"/>
      <c r="AM370" s="22"/>
      <c r="AN370" s="124" t="s">
        <v>1170</v>
      </c>
    </row>
    <row r="371" spans="1:40">
      <c r="A371" s="94"/>
      <c r="B371" s="99" t="s">
        <v>1175</v>
      </c>
      <c r="C371" s="99" t="s">
        <v>1176</v>
      </c>
      <c r="D371" s="98"/>
      <c r="E371" s="121" t="str">
        <f t="shared" si="85"/>
        <v>a621703</v>
      </c>
      <c r="F371" s="121">
        <f t="shared" si="75"/>
        <v>1</v>
      </c>
      <c r="G371" s="121">
        <f t="shared" si="76"/>
        <v>1</v>
      </c>
      <c r="H371" s="121">
        <v>0</v>
      </c>
      <c r="I371" s="121">
        <f t="shared" si="77"/>
        <v>0</v>
      </c>
      <c r="J371" s="121">
        <v>0</v>
      </c>
      <c r="K371" s="121">
        <f t="shared" si="78"/>
        <v>0</v>
      </c>
      <c r="L371" s="121">
        <f t="shared" si="79"/>
        <v>1</v>
      </c>
      <c r="M371" s="121">
        <f t="shared" si="79"/>
        <v>0</v>
      </c>
      <c r="N371" s="121">
        <f t="shared" si="80"/>
        <v>0</v>
      </c>
      <c r="O371" s="122">
        <v>0</v>
      </c>
      <c r="P371" s="122">
        <v>1</v>
      </c>
      <c r="Q371" s="122"/>
      <c r="R371" s="121">
        <v>0</v>
      </c>
      <c r="S371" s="121">
        <v>-1</v>
      </c>
      <c r="T371" s="20">
        <v>4</v>
      </c>
      <c r="U371" s="20" t="s">
        <v>76</v>
      </c>
      <c r="V371" s="20"/>
      <c r="W371" s="20"/>
      <c r="X371" s="20" t="str">
        <f t="shared" si="81"/>
        <v/>
      </c>
      <c r="Y371" s="20"/>
      <c r="Z371" s="20" t="str">
        <f t="shared" si="87"/>
        <v/>
      </c>
      <c r="AA371" s="20" t="str">
        <f t="shared" si="87"/>
        <v/>
      </c>
      <c r="AB371" s="20"/>
      <c r="AC371" s="20" t="str">
        <f t="shared" si="82"/>
        <v/>
      </c>
      <c r="AD371" s="20" t="str">
        <f t="shared" si="82"/>
        <v/>
      </c>
      <c r="AE371" s="20"/>
      <c r="AF371" s="20" t="str">
        <f t="shared" si="84"/>
        <v/>
      </c>
      <c r="AG371" s="20"/>
      <c r="AH371" s="20"/>
      <c r="AI371" s="20"/>
      <c r="AJ371" s="21"/>
      <c r="AK371" s="21"/>
      <c r="AL371" s="21"/>
      <c r="AM371" s="22"/>
      <c r="AN371" s="124" t="s">
        <v>1170</v>
      </c>
    </row>
    <row r="372" spans="1:40">
      <c r="A372" s="94"/>
      <c r="B372" s="99" t="s">
        <v>1177</v>
      </c>
      <c r="C372" s="99" t="s">
        <v>1178</v>
      </c>
      <c r="D372" s="98"/>
      <c r="E372" s="121" t="str">
        <f t="shared" si="85"/>
        <v>a621704</v>
      </c>
      <c r="F372" s="121">
        <f t="shared" si="75"/>
        <v>1</v>
      </c>
      <c r="G372" s="121">
        <f t="shared" si="76"/>
        <v>1</v>
      </c>
      <c r="H372" s="121">
        <v>0</v>
      </c>
      <c r="I372" s="121">
        <f t="shared" si="77"/>
        <v>0</v>
      </c>
      <c r="J372" s="121">
        <v>0</v>
      </c>
      <c r="K372" s="121">
        <f t="shared" si="78"/>
        <v>0</v>
      </c>
      <c r="L372" s="121">
        <f t="shared" si="79"/>
        <v>1</v>
      </c>
      <c r="M372" s="121">
        <f t="shared" si="79"/>
        <v>0</v>
      </c>
      <c r="N372" s="121">
        <f t="shared" si="80"/>
        <v>0</v>
      </c>
      <c r="O372" s="122">
        <v>0</v>
      </c>
      <c r="P372" s="122">
        <v>1</v>
      </c>
      <c r="Q372" s="122">
        <v>1</v>
      </c>
      <c r="R372" s="121">
        <v>0</v>
      </c>
      <c r="S372" s="121">
        <v>-1</v>
      </c>
      <c r="T372" s="20">
        <v>4</v>
      </c>
      <c r="U372" s="20" t="s">
        <v>76</v>
      </c>
      <c r="V372" s="20"/>
      <c r="W372" s="20"/>
      <c r="X372" s="20" t="str">
        <f t="shared" si="81"/>
        <v/>
      </c>
      <c r="Y372" s="20"/>
      <c r="Z372" s="20" t="str">
        <f t="shared" si="87"/>
        <v/>
      </c>
      <c r="AA372" s="20" t="str">
        <f t="shared" si="87"/>
        <v/>
      </c>
      <c r="AB372" s="20"/>
      <c r="AC372" s="20" t="str">
        <f t="shared" si="82"/>
        <v/>
      </c>
      <c r="AD372" s="20" t="str">
        <f t="shared" si="82"/>
        <v/>
      </c>
      <c r="AE372" s="20"/>
      <c r="AF372" s="20" t="str">
        <f t="shared" si="84"/>
        <v/>
      </c>
      <c r="AG372" s="20"/>
      <c r="AH372" s="20"/>
      <c r="AI372" s="20"/>
      <c r="AJ372" s="21"/>
      <c r="AK372" s="21"/>
      <c r="AL372" s="21"/>
      <c r="AM372" s="22"/>
      <c r="AN372" s="124" t="s">
        <v>1170</v>
      </c>
    </row>
    <row r="373" spans="1:40">
      <c r="A373" s="94"/>
      <c r="B373" s="99" t="s">
        <v>1179</v>
      </c>
      <c r="C373" s="99" t="s">
        <v>1180</v>
      </c>
      <c r="D373" s="98"/>
      <c r="E373" s="121" t="str">
        <f t="shared" si="85"/>
        <v>a621705</v>
      </c>
      <c r="F373" s="121">
        <f t="shared" si="75"/>
        <v>1</v>
      </c>
      <c r="G373" s="121">
        <f t="shared" si="76"/>
        <v>1</v>
      </c>
      <c r="H373" s="121">
        <v>0</v>
      </c>
      <c r="I373" s="121">
        <f t="shared" si="77"/>
        <v>0</v>
      </c>
      <c r="J373" s="121">
        <v>0</v>
      </c>
      <c r="K373" s="121">
        <f t="shared" si="78"/>
        <v>0</v>
      </c>
      <c r="L373" s="121">
        <f t="shared" si="79"/>
        <v>1</v>
      </c>
      <c r="M373" s="121">
        <f t="shared" si="79"/>
        <v>0</v>
      </c>
      <c r="N373" s="121">
        <f t="shared" si="80"/>
        <v>0</v>
      </c>
      <c r="O373" s="121">
        <v>0</v>
      </c>
      <c r="P373" s="121">
        <f t="shared" si="83"/>
        <v>0</v>
      </c>
      <c r="Q373" s="121"/>
      <c r="R373" s="121">
        <v>0</v>
      </c>
      <c r="S373" s="121">
        <v>-1</v>
      </c>
      <c r="T373" s="20">
        <v>4</v>
      </c>
      <c r="U373" s="20" t="s">
        <v>154</v>
      </c>
      <c r="V373" s="20"/>
      <c r="W373" s="20"/>
      <c r="X373" s="20" t="str">
        <f t="shared" si="81"/>
        <v/>
      </c>
      <c r="Y373" s="20"/>
      <c r="Z373" s="20" t="str">
        <f t="shared" si="87"/>
        <v/>
      </c>
      <c r="AA373" s="20" t="str">
        <f t="shared" si="87"/>
        <v/>
      </c>
      <c r="AB373" s="20"/>
      <c r="AC373" s="20" t="str">
        <f t="shared" si="82"/>
        <v/>
      </c>
      <c r="AD373" s="20" t="str">
        <f t="shared" si="82"/>
        <v/>
      </c>
      <c r="AE373" s="20"/>
      <c r="AF373" s="20" t="str">
        <f t="shared" si="84"/>
        <v/>
      </c>
      <c r="AG373" s="20"/>
      <c r="AH373" s="20"/>
      <c r="AI373" s="20"/>
      <c r="AJ373" s="21"/>
      <c r="AK373" s="21"/>
      <c r="AL373" s="21"/>
      <c r="AM373" s="22"/>
      <c r="AN373" s="124" t="s">
        <v>1170</v>
      </c>
    </row>
    <row r="374" spans="1:40">
      <c r="A374" s="94"/>
      <c r="B374" s="97" t="s">
        <v>1181</v>
      </c>
      <c r="C374" s="97" t="s">
        <v>1182</v>
      </c>
      <c r="D374" s="98"/>
      <c r="E374" s="121" t="str">
        <f t="shared" si="85"/>
        <v>a622</v>
      </c>
      <c r="F374" s="121">
        <f t="shared" si="75"/>
        <v>1</v>
      </c>
      <c r="G374" s="121">
        <f t="shared" si="76"/>
        <v>1</v>
      </c>
      <c r="H374" s="121">
        <v>0</v>
      </c>
      <c r="I374" s="121">
        <f t="shared" si="77"/>
        <v>0</v>
      </c>
      <c r="J374" s="121">
        <v>1</v>
      </c>
      <c r="K374" s="121">
        <f t="shared" si="78"/>
        <v>1</v>
      </c>
      <c r="L374" s="121">
        <f t="shared" si="79"/>
        <v>1</v>
      </c>
      <c r="M374" s="121">
        <f t="shared" si="79"/>
        <v>0</v>
      </c>
      <c r="N374" s="121">
        <f t="shared" si="80"/>
        <v>1</v>
      </c>
      <c r="O374" s="126">
        <v>0</v>
      </c>
      <c r="P374" s="126">
        <v>1</v>
      </c>
      <c r="Q374" s="126"/>
      <c r="R374" s="121">
        <v>1</v>
      </c>
      <c r="S374" s="121">
        <v>-1</v>
      </c>
      <c r="T374" s="20">
        <v>3</v>
      </c>
      <c r="U374" s="20" t="s">
        <v>66</v>
      </c>
      <c r="V374" s="20"/>
      <c r="W374" s="20"/>
      <c r="X374" s="20" t="str">
        <f t="shared" si="81"/>
        <v/>
      </c>
      <c r="Y374" s="20"/>
      <c r="Z374" s="20" t="str">
        <f t="shared" si="87"/>
        <v/>
      </c>
      <c r="AA374" s="20" t="str">
        <f t="shared" si="87"/>
        <v/>
      </c>
      <c r="AB374" s="20"/>
      <c r="AC374" s="20" t="str">
        <f t="shared" si="82"/>
        <v/>
      </c>
      <c r="AD374" s="20" t="str">
        <f t="shared" si="82"/>
        <v/>
      </c>
      <c r="AE374" s="20"/>
      <c r="AF374" s="20" t="str">
        <f t="shared" si="84"/>
        <v/>
      </c>
      <c r="AG374" s="20"/>
      <c r="AH374" s="20"/>
      <c r="AI374" s="20"/>
      <c r="AJ374" s="21"/>
      <c r="AK374" s="21"/>
      <c r="AL374" s="21"/>
      <c r="AM374" s="22"/>
      <c r="AN374" s="124"/>
    </row>
    <row r="375" spans="1:40">
      <c r="A375" s="94"/>
      <c r="B375" s="98" t="s">
        <v>1183</v>
      </c>
      <c r="C375" s="98" t="s">
        <v>1184</v>
      </c>
      <c r="D375" s="98"/>
      <c r="E375" s="121" t="str">
        <f t="shared" si="85"/>
        <v>a6221</v>
      </c>
      <c r="F375" s="121">
        <f t="shared" si="75"/>
        <v>1</v>
      </c>
      <c r="G375" s="121">
        <f t="shared" si="76"/>
        <v>1</v>
      </c>
      <c r="H375" s="121">
        <v>0</v>
      </c>
      <c r="I375" s="121">
        <f t="shared" si="77"/>
        <v>0</v>
      </c>
      <c r="J375" s="121">
        <v>0</v>
      </c>
      <c r="K375" s="121">
        <f t="shared" si="78"/>
        <v>0</v>
      </c>
      <c r="L375" s="121">
        <f t="shared" si="79"/>
        <v>1</v>
      </c>
      <c r="M375" s="121">
        <f t="shared" si="79"/>
        <v>0</v>
      </c>
      <c r="N375" s="121">
        <f t="shared" si="80"/>
        <v>0</v>
      </c>
      <c r="O375" s="121">
        <v>1</v>
      </c>
      <c r="P375" s="121">
        <f t="shared" si="83"/>
        <v>1</v>
      </c>
      <c r="Q375" s="121"/>
      <c r="R375" s="121">
        <v>0</v>
      </c>
      <c r="S375" s="121">
        <v>-1</v>
      </c>
      <c r="T375" s="20">
        <v>3</v>
      </c>
      <c r="U375" s="20" t="s">
        <v>66</v>
      </c>
      <c r="V375" s="20"/>
      <c r="W375" s="20"/>
      <c r="X375" s="20" t="str">
        <f t="shared" si="81"/>
        <v/>
      </c>
      <c r="Y375" s="20"/>
      <c r="Z375" s="20" t="str">
        <f t="shared" si="87"/>
        <v/>
      </c>
      <c r="AA375" s="20" t="str">
        <f t="shared" si="87"/>
        <v/>
      </c>
      <c r="AB375" s="20"/>
      <c r="AC375" s="20" t="str">
        <f t="shared" si="82"/>
        <v/>
      </c>
      <c r="AD375" s="20" t="str">
        <f t="shared" si="82"/>
        <v/>
      </c>
      <c r="AE375" s="20"/>
      <c r="AF375" s="20" t="str">
        <f t="shared" si="84"/>
        <v/>
      </c>
      <c r="AG375" s="20"/>
      <c r="AH375" s="20"/>
      <c r="AI375" s="20"/>
      <c r="AJ375" s="21"/>
      <c r="AK375" s="21"/>
      <c r="AL375" s="21"/>
      <c r="AM375" s="22"/>
      <c r="AN375" s="124"/>
    </row>
    <row r="376" spans="1:40">
      <c r="A376" s="94"/>
      <c r="B376" s="99" t="s">
        <v>1185</v>
      </c>
      <c r="C376" s="99" t="s">
        <v>1186</v>
      </c>
      <c r="D376" s="98"/>
      <c r="E376" s="121" t="str">
        <f t="shared" si="85"/>
        <v>a622101</v>
      </c>
      <c r="F376" s="121">
        <f t="shared" si="75"/>
        <v>1</v>
      </c>
      <c r="G376" s="121">
        <f t="shared" si="76"/>
        <v>1</v>
      </c>
      <c r="H376" s="121">
        <v>0</v>
      </c>
      <c r="I376" s="121">
        <f t="shared" si="77"/>
        <v>0</v>
      </c>
      <c r="J376" s="121">
        <v>0</v>
      </c>
      <c r="K376" s="121">
        <f t="shared" si="78"/>
        <v>0</v>
      </c>
      <c r="L376" s="121">
        <f t="shared" si="79"/>
        <v>1</v>
      </c>
      <c r="M376" s="121">
        <f t="shared" si="79"/>
        <v>0</v>
      </c>
      <c r="N376" s="121">
        <f t="shared" si="80"/>
        <v>0</v>
      </c>
      <c r="O376" s="121">
        <v>0</v>
      </c>
      <c r="P376" s="121">
        <f t="shared" si="83"/>
        <v>0</v>
      </c>
      <c r="Q376" s="121"/>
      <c r="R376" s="121">
        <v>0</v>
      </c>
      <c r="S376" s="121">
        <v>0</v>
      </c>
      <c r="T376" s="20">
        <v>4</v>
      </c>
      <c r="U376" s="20" t="s">
        <v>66</v>
      </c>
      <c r="V376" s="20"/>
      <c r="W376" s="20"/>
      <c r="X376" s="20" t="str">
        <f t="shared" si="81"/>
        <v/>
      </c>
      <c r="Y376" s="20"/>
      <c r="Z376" s="20" t="str">
        <f t="shared" si="87"/>
        <v/>
      </c>
      <c r="AA376" s="20" t="str">
        <f t="shared" si="87"/>
        <v/>
      </c>
      <c r="AB376" s="20"/>
      <c r="AC376" s="20" t="str">
        <f t="shared" si="82"/>
        <v/>
      </c>
      <c r="AD376" s="20" t="str">
        <f t="shared" si="82"/>
        <v/>
      </c>
      <c r="AE376" s="20"/>
      <c r="AF376" s="20" t="str">
        <f t="shared" si="84"/>
        <v/>
      </c>
      <c r="AG376" s="20"/>
      <c r="AH376" s="20"/>
      <c r="AI376" s="20">
        <v>1</v>
      </c>
      <c r="AJ376" s="21" t="s">
        <v>1138</v>
      </c>
      <c r="AK376" s="21" t="s">
        <v>946</v>
      </c>
      <c r="AL376" s="21"/>
      <c r="AM376" s="22"/>
      <c r="AN376" s="124" t="s">
        <v>1187</v>
      </c>
    </row>
    <row r="377" spans="1:40">
      <c r="A377" s="94"/>
      <c r="B377" s="99" t="s">
        <v>1188</v>
      </c>
      <c r="C377" s="99" t="s">
        <v>1189</v>
      </c>
      <c r="D377" s="98"/>
      <c r="E377" s="121" t="str">
        <f t="shared" si="85"/>
        <v>a622102</v>
      </c>
      <c r="F377" s="121">
        <f t="shared" si="75"/>
        <v>1</v>
      </c>
      <c r="G377" s="121">
        <f t="shared" si="76"/>
        <v>1</v>
      </c>
      <c r="H377" s="121">
        <v>0</v>
      </c>
      <c r="I377" s="121">
        <f t="shared" si="77"/>
        <v>0</v>
      </c>
      <c r="J377" s="121">
        <v>0</v>
      </c>
      <c r="K377" s="121">
        <f t="shared" si="78"/>
        <v>0</v>
      </c>
      <c r="L377" s="121">
        <f t="shared" si="79"/>
        <v>1</v>
      </c>
      <c r="M377" s="121">
        <f t="shared" si="79"/>
        <v>0</v>
      </c>
      <c r="N377" s="121">
        <f t="shared" si="80"/>
        <v>0</v>
      </c>
      <c r="O377" s="121">
        <v>0</v>
      </c>
      <c r="P377" s="121">
        <f t="shared" si="83"/>
        <v>0</v>
      </c>
      <c r="Q377" s="121"/>
      <c r="R377" s="121">
        <v>0</v>
      </c>
      <c r="S377" s="121">
        <v>0</v>
      </c>
      <c r="T377" s="20">
        <v>4</v>
      </c>
      <c r="U377" s="20" t="s">
        <v>66</v>
      </c>
      <c r="V377" s="20"/>
      <c r="W377" s="20"/>
      <c r="X377" s="20" t="str">
        <f t="shared" si="81"/>
        <v/>
      </c>
      <c r="Y377" s="20"/>
      <c r="Z377" s="20" t="str">
        <f t="shared" si="87"/>
        <v/>
      </c>
      <c r="AA377" s="20" t="str">
        <f t="shared" si="87"/>
        <v/>
      </c>
      <c r="AB377" s="20"/>
      <c r="AC377" s="20" t="str">
        <f t="shared" si="82"/>
        <v/>
      </c>
      <c r="AD377" s="20" t="str">
        <f t="shared" si="82"/>
        <v/>
      </c>
      <c r="AE377" s="20"/>
      <c r="AF377" s="20" t="str">
        <f t="shared" si="84"/>
        <v/>
      </c>
      <c r="AG377" s="20"/>
      <c r="AH377" s="20"/>
      <c r="AI377" s="20">
        <v>1</v>
      </c>
      <c r="AJ377" s="21" t="s">
        <v>1138</v>
      </c>
      <c r="AK377" s="21" t="s">
        <v>946</v>
      </c>
      <c r="AL377" s="21"/>
      <c r="AM377" s="22"/>
      <c r="AN377" s="124" t="s">
        <v>1190</v>
      </c>
    </row>
    <row r="378" spans="1:40">
      <c r="A378" s="94"/>
      <c r="B378" s="98" t="s">
        <v>1191</v>
      </c>
      <c r="C378" s="98" t="s">
        <v>1192</v>
      </c>
      <c r="D378" s="98"/>
      <c r="E378" s="121" t="str">
        <f t="shared" si="85"/>
        <v>a6222</v>
      </c>
      <c r="F378" s="121">
        <f t="shared" si="75"/>
        <v>1</v>
      </c>
      <c r="G378" s="121">
        <f t="shared" si="76"/>
        <v>1</v>
      </c>
      <c r="H378" s="121">
        <v>0</v>
      </c>
      <c r="I378" s="121">
        <f t="shared" si="77"/>
        <v>0</v>
      </c>
      <c r="J378" s="121">
        <v>0</v>
      </c>
      <c r="K378" s="121">
        <f t="shared" si="78"/>
        <v>0</v>
      </c>
      <c r="L378" s="121">
        <f t="shared" si="79"/>
        <v>1</v>
      </c>
      <c r="M378" s="121">
        <f t="shared" si="79"/>
        <v>0</v>
      </c>
      <c r="N378" s="121">
        <f t="shared" si="80"/>
        <v>0</v>
      </c>
      <c r="O378" s="121">
        <v>1</v>
      </c>
      <c r="P378" s="121">
        <f t="shared" si="83"/>
        <v>1</v>
      </c>
      <c r="Q378" s="121"/>
      <c r="R378" s="121">
        <v>0</v>
      </c>
      <c r="S378" s="121">
        <v>-1</v>
      </c>
      <c r="T378" s="20">
        <v>4</v>
      </c>
      <c r="U378" s="20" t="s">
        <v>66</v>
      </c>
      <c r="V378" s="20"/>
      <c r="W378" s="20"/>
      <c r="X378" s="20" t="str">
        <f t="shared" si="81"/>
        <v/>
      </c>
      <c r="Y378" s="20"/>
      <c r="Z378" s="20" t="str">
        <f t="shared" si="87"/>
        <v/>
      </c>
      <c r="AA378" s="20" t="str">
        <f t="shared" si="87"/>
        <v/>
      </c>
      <c r="AB378" s="20"/>
      <c r="AC378" s="20" t="str">
        <f t="shared" si="82"/>
        <v/>
      </c>
      <c r="AD378" s="20" t="str">
        <f t="shared" si="82"/>
        <v/>
      </c>
      <c r="AE378" s="20"/>
      <c r="AF378" s="20" t="str">
        <f t="shared" si="84"/>
        <v/>
      </c>
      <c r="AG378" s="20"/>
      <c r="AH378" s="20"/>
      <c r="AI378" s="20"/>
      <c r="AJ378" s="21"/>
      <c r="AK378" s="21"/>
      <c r="AL378" s="21"/>
      <c r="AM378" s="22"/>
      <c r="AN378" s="124"/>
    </row>
    <row r="379" spans="1:40">
      <c r="A379" s="94"/>
      <c r="B379" s="98" t="s">
        <v>1193</v>
      </c>
      <c r="C379" s="98" t="s">
        <v>1194</v>
      </c>
      <c r="D379" s="98"/>
      <c r="E379" s="121" t="str">
        <f t="shared" si="85"/>
        <v>a622201</v>
      </c>
      <c r="F379" s="121">
        <f t="shared" si="75"/>
        <v>1</v>
      </c>
      <c r="G379" s="121">
        <f t="shared" si="76"/>
        <v>1</v>
      </c>
      <c r="H379" s="121">
        <v>0</v>
      </c>
      <c r="I379" s="121">
        <f t="shared" si="77"/>
        <v>0</v>
      </c>
      <c r="J379" s="121">
        <v>0</v>
      </c>
      <c r="K379" s="121">
        <f t="shared" si="78"/>
        <v>0</v>
      </c>
      <c r="L379" s="121">
        <f t="shared" si="79"/>
        <v>1</v>
      </c>
      <c r="M379" s="121">
        <f t="shared" si="79"/>
        <v>0</v>
      </c>
      <c r="N379" s="121">
        <f t="shared" si="80"/>
        <v>0</v>
      </c>
      <c r="O379" s="121">
        <v>0</v>
      </c>
      <c r="P379" s="121">
        <f t="shared" si="83"/>
        <v>0</v>
      </c>
      <c r="Q379" s="121"/>
      <c r="R379" s="121">
        <v>0</v>
      </c>
      <c r="S379" s="121">
        <v>0</v>
      </c>
      <c r="T379" s="20">
        <v>4</v>
      </c>
      <c r="U379" s="20" t="s">
        <v>66</v>
      </c>
      <c r="V379" s="20"/>
      <c r="W379" s="20"/>
      <c r="X379" s="20" t="str">
        <f t="shared" si="81"/>
        <v/>
      </c>
      <c r="Y379" s="20"/>
      <c r="Z379" s="20" t="str">
        <f t="shared" si="87"/>
        <v/>
      </c>
      <c r="AA379" s="20" t="str">
        <f t="shared" si="87"/>
        <v/>
      </c>
      <c r="AB379" s="20"/>
      <c r="AC379" s="20" t="str">
        <f t="shared" si="82"/>
        <v/>
      </c>
      <c r="AD379" s="20" t="str">
        <f t="shared" si="82"/>
        <v/>
      </c>
      <c r="AE379" s="20"/>
      <c r="AF379" s="20" t="str">
        <f t="shared" si="84"/>
        <v/>
      </c>
      <c r="AG379" s="20"/>
      <c r="AH379" s="20"/>
      <c r="AI379" s="20">
        <v>1</v>
      </c>
      <c r="AJ379" s="21" t="s">
        <v>1138</v>
      </c>
      <c r="AK379" s="21" t="s">
        <v>946</v>
      </c>
      <c r="AL379" s="21"/>
      <c r="AM379" s="22"/>
      <c r="AN379" s="124" t="s">
        <v>1195</v>
      </c>
    </row>
    <row r="380" spans="1:40">
      <c r="A380" s="94"/>
      <c r="B380" s="98" t="s">
        <v>1196</v>
      </c>
      <c r="C380" s="98" t="s">
        <v>1197</v>
      </c>
      <c r="D380" s="98"/>
      <c r="E380" s="121" t="str">
        <f t="shared" si="85"/>
        <v>a622202</v>
      </c>
      <c r="F380" s="121">
        <f t="shared" si="75"/>
        <v>1</v>
      </c>
      <c r="G380" s="121">
        <f t="shared" si="76"/>
        <v>1</v>
      </c>
      <c r="H380" s="121">
        <v>0</v>
      </c>
      <c r="I380" s="121">
        <f t="shared" si="77"/>
        <v>0</v>
      </c>
      <c r="J380" s="121">
        <v>0</v>
      </c>
      <c r="K380" s="121">
        <f t="shared" si="78"/>
        <v>0</v>
      </c>
      <c r="L380" s="121">
        <f t="shared" si="79"/>
        <v>1</v>
      </c>
      <c r="M380" s="121">
        <f t="shared" si="79"/>
        <v>0</v>
      </c>
      <c r="N380" s="121">
        <f t="shared" si="80"/>
        <v>0</v>
      </c>
      <c r="O380" s="121">
        <v>0</v>
      </c>
      <c r="P380" s="121">
        <f t="shared" si="83"/>
        <v>0</v>
      </c>
      <c r="Q380" s="121"/>
      <c r="R380" s="121">
        <v>0</v>
      </c>
      <c r="S380" s="121">
        <v>0</v>
      </c>
      <c r="T380" s="20">
        <v>4</v>
      </c>
      <c r="U380" s="20" t="s">
        <v>154</v>
      </c>
      <c r="V380" s="20"/>
      <c r="W380" s="20"/>
      <c r="X380" s="20" t="str">
        <f t="shared" si="81"/>
        <v/>
      </c>
      <c r="Y380" s="20"/>
      <c r="Z380" s="20" t="str">
        <f t="shared" si="87"/>
        <v/>
      </c>
      <c r="AA380" s="20" t="str">
        <f t="shared" si="87"/>
        <v/>
      </c>
      <c r="AB380" s="20"/>
      <c r="AC380" s="20" t="str">
        <f t="shared" si="82"/>
        <v/>
      </c>
      <c r="AD380" s="20" t="str">
        <f t="shared" si="82"/>
        <v/>
      </c>
      <c r="AE380" s="20"/>
      <c r="AF380" s="20" t="str">
        <f t="shared" si="84"/>
        <v/>
      </c>
      <c r="AG380" s="20"/>
      <c r="AH380" s="20"/>
      <c r="AI380" s="20"/>
      <c r="AJ380" s="21"/>
      <c r="AK380" s="21" t="s">
        <v>794</v>
      </c>
      <c r="AL380" s="21"/>
      <c r="AM380" s="22"/>
      <c r="AN380" s="124" t="s">
        <v>1198</v>
      </c>
    </row>
    <row r="381" spans="1:40">
      <c r="A381" s="94"/>
      <c r="B381" s="98" t="s">
        <v>1199</v>
      </c>
      <c r="C381" s="98" t="s">
        <v>1200</v>
      </c>
      <c r="D381" s="98"/>
      <c r="E381" s="121" t="str">
        <f t="shared" si="85"/>
        <v>a6223</v>
      </c>
      <c r="F381" s="121">
        <f t="shared" si="75"/>
        <v>1</v>
      </c>
      <c r="G381" s="121">
        <f t="shared" si="76"/>
        <v>1</v>
      </c>
      <c r="H381" s="121">
        <v>0</v>
      </c>
      <c r="I381" s="121">
        <f t="shared" si="77"/>
        <v>0</v>
      </c>
      <c r="J381" s="121">
        <v>1</v>
      </c>
      <c r="K381" s="121">
        <f t="shared" si="78"/>
        <v>1</v>
      </c>
      <c r="L381" s="121">
        <f t="shared" si="79"/>
        <v>1</v>
      </c>
      <c r="M381" s="121">
        <f t="shared" si="79"/>
        <v>0</v>
      </c>
      <c r="N381" s="121">
        <f t="shared" si="80"/>
        <v>1</v>
      </c>
      <c r="O381" s="126">
        <v>1</v>
      </c>
      <c r="P381" s="126">
        <f t="shared" si="83"/>
        <v>1</v>
      </c>
      <c r="Q381" s="126"/>
      <c r="R381" s="121">
        <v>0</v>
      </c>
      <c r="S381" s="121">
        <v>-1</v>
      </c>
      <c r="T381" s="20">
        <v>4</v>
      </c>
      <c r="U381" s="20" t="s">
        <v>838</v>
      </c>
      <c r="V381" s="20"/>
      <c r="W381" s="20"/>
      <c r="X381" s="20" t="str">
        <f t="shared" si="81"/>
        <v/>
      </c>
      <c r="Y381" s="20"/>
      <c r="Z381" s="20" t="str">
        <f t="shared" si="87"/>
        <v/>
      </c>
      <c r="AA381" s="20" t="str">
        <f t="shared" si="87"/>
        <v/>
      </c>
      <c r="AB381" s="20"/>
      <c r="AC381" s="20" t="str">
        <f t="shared" si="82"/>
        <v/>
      </c>
      <c r="AD381" s="20" t="str">
        <f t="shared" si="82"/>
        <v/>
      </c>
      <c r="AE381" s="20"/>
      <c r="AF381" s="20" t="str">
        <f t="shared" si="84"/>
        <v/>
      </c>
      <c r="AG381" s="20"/>
      <c r="AH381" s="20"/>
      <c r="AI381" s="20"/>
      <c r="AJ381" s="21"/>
      <c r="AK381" s="21"/>
      <c r="AL381" s="21"/>
      <c r="AM381" s="22"/>
      <c r="AN381" s="124"/>
    </row>
    <row r="382" spans="1:40">
      <c r="A382" s="94"/>
      <c r="B382" s="99" t="s">
        <v>1201</v>
      </c>
      <c r="C382" s="99" t="s">
        <v>1202</v>
      </c>
      <c r="D382" s="98"/>
      <c r="E382" s="121" t="str">
        <f t="shared" si="85"/>
        <v>a622300</v>
      </c>
      <c r="F382" s="121">
        <f t="shared" si="75"/>
        <v>1</v>
      </c>
      <c r="G382" s="121">
        <f t="shared" si="76"/>
        <v>1</v>
      </c>
      <c r="H382" s="121">
        <v>0</v>
      </c>
      <c r="I382" s="121">
        <f t="shared" si="77"/>
        <v>0</v>
      </c>
      <c r="J382" s="121">
        <v>0</v>
      </c>
      <c r="K382" s="121">
        <f t="shared" si="78"/>
        <v>0</v>
      </c>
      <c r="L382" s="121">
        <f t="shared" si="79"/>
        <v>1</v>
      </c>
      <c r="M382" s="121">
        <f t="shared" si="79"/>
        <v>0</v>
      </c>
      <c r="N382" s="121">
        <f t="shared" si="80"/>
        <v>0</v>
      </c>
      <c r="O382" s="121">
        <v>0</v>
      </c>
      <c r="P382" s="121">
        <f t="shared" si="83"/>
        <v>0</v>
      </c>
      <c r="Q382" s="121"/>
      <c r="R382" s="121">
        <v>0</v>
      </c>
      <c r="S382" s="121">
        <v>0</v>
      </c>
      <c r="T382" s="20">
        <v>4</v>
      </c>
      <c r="U382" s="20" t="s">
        <v>838</v>
      </c>
      <c r="V382" s="20"/>
      <c r="W382" s="20"/>
      <c r="X382" s="20" t="str">
        <f t="shared" si="81"/>
        <v/>
      </c>
      <c r="Y382" s="20"/>
      <c r="Z382" s="20" t="str">
        <f t="shared" si="87"/>
        <v/>
      </c>
      <c r="AA382" s="20" t="str">
        <f t="shared" si="87"/>
        <v/>
      </c>
      <c r="AB382" s="20"/>
      <c r="AC382" s="20" t="str">
        <f t="shared" si="82"/>
        <v/>
      </c>
      <c r="AD382" s="20" t="str">
        <f t="shared" si="82"/>
        <v/>
      </c>
      <c r="AE382" s="20"/>
      <c r="AF382" s="20" t="str">
        <f t="shared" si="84"/>
        <v/>
      </c>
      <c r="AG382" s="20"/>
      <c r="AH382" s="20"/>
      <c r="AI382" s="20"/>
      <c r="AJ382" s="21"/>
      <c r="AK382" s="21" t="s">
        <v>1203</v>
      </c>
      <c r="AL382" s="21"/>
      <c r="AM382" s="22"/>
      <c r="AN382" s="124" t="s">
        <v>1204</v>
      </c>
    </row>
    <row r="383" spans="1:40">
      <c r="A383" s="94"/>
      <c r="B383" s="98" t="s">
        <v>1205</v>
      </c>
      <c r="C383" s="98" t="s">
        <v>1206</v>
      </c>
      <c r="D383" s="98"/>
      <c r="E383" s="121" t="str">
        <f t="shared" si="85"/>
        <v>a6224</v>
      </c>
      <c r="F383" s="121">
        <f t="shared" si="75"/>
        <v>1</v>
      </c>
      <c r="G383" s="121">
        <f t="shared" si="76"/>
        <v>1</v>
      </c>
      <c r="H383" s="121">
        <v>0</v>
      </c>
      <c r="I383" s="121">
        <f t="shared" si="77"/>
        <v>0</v>
      </c>
      <c r="J383" s="121">
        <v>0</v>
      </c>
      <c r="K383" s="121">
        <f t="shared" si="78"/>
        <v>0</v>
      </c>
      <c r="L383" s="121">
        <f t="shared" si="79"/>
        <v>1</v>
      </c>
      <c r="M383" s="121">
        <f t="shared" si="79"/>
        <v>0</v>
      </c>
      <c r="N383" s="121">
        <f t="shared" si="80"/>
        <v>0</v>
      </c>
      <c r="O383" s="121">
        <v>0</v>
      </c>
      <c r="P383" s="121">
        <f t="shared" si="83"/>
        <v>0</v>
      </c>
      <c r="Q383" s="121"/>
      <c r="R383" s="121">
        <v>0</v>
      </c>
      <c r="S383" s="121">
        <v>0</v>
      </c>
      <c r="T383" s="20">
        <v>4</v>
      </c>
      <c r="U383" s="20" t="s">
        <v>66</v>
      </c>
      <c r="V383" s="20"/>
      <c r="W383" s="20"/>
      <c r="X383" s="20" t="str">
        <f t="shared" si="81"/>
        <v/>
      </c>
      <c r="Y383" s="20"/>
      <c r="Z383" s="20" t="str">
        <f t="shared" si="87"/>
        <v/>
      </c>
      <c r="AA383" s="20" t="str">
        <f t="shared" si="87"/>
        <v/>
      </c>
      <c r="AB383" s="20"/>
      <c r="AC383" s="20" t="str">
        <f t="shared" si="82"/>
        <v/>
      </c>
      <c r="AD383" s="20" t="str">
        <f t="shared" si="82"/>
        <v/>
      </c>
      <c r="AE383" s="20"/>
      <c r="AF383" s="20" t="str">
        <f t="shared" si="84"/>
        <v/>
      </c>
      <c r="AG383" s="20"/>
      <c r="AH383" s="20"/>
      <c r="AI383" s="20"/>
      <c r="AJ383" s="21"/>
      <c r="AK383" s="21" t="s">
        <v>1203</v>
      </c>
      <c r="AL383" s="21"/>
      <c r="AM383" s="22"/>
      <c r="AN383" s="124" t="s">
        <v>1207</v>
      </c>
    </row>
    <row r="384" spans="1:40">
      <c r="A384" s="94"/>
      <c r="B384" s="99" t="s">
        <v>1208</v>
      </c>
      <c r="C384" s="99" t="s">
        <v>1209</v>
      </c>
      <c r="D384" s="98"/>
      <c r="E384" s="121" t="str">
        <f t="shared" si="85"/>
        <v>a622400</v>
      </c>
      <c r="F384" s="121">
        <f t="shared" si="75"/>
        <v>1</v>
      </c>
      <c r="G384" s="121">
        <f t="shared" si="76"/>
        <v>1</v>
      </c>
      <c r="H384" s="121">
        <v>0</v>
      </c>
      <c r="I384" s="121">
        <f t="shared" si="77"/>
        <v>0</v>
      </c>
      <c r="J384" s="121">
        <v>0</v>
      </c>
      <c r="K384" s="121">
        <f t="shared" si="78"/>
        <v>0</v>
      </c>
      <c r="L384" s="121">
        <f t="shared" si="79"/>
        <v>1</v>
      </c>
      <c r="M384" s="121">
        <f t="shared" si="79"/>
        <v>0</v>
      </c>
      <c r="N384" s="121">
        <f t="shared" si="80"/>
        <v>0</v>
      </c>
      <c r="O384" s="121">
        <v>0</v>
      </c>
      <c r="P384" s="121">
        <f t="shared" si="83"/>
        <v>0</v>
      </c>
      <c r="Q384" s="121"/>
      <c r="R384" s="121">
        <v>0</v>
      </c>
      <c r="S384" s="121">
        <v>-1</v>
      </c>
      <c r="T384" s="20">
        <v>4</v>
      </c>
      <c r="U384" s="20" t="s">
        <v>66</v>
      </c>
      <c r="V384" s="20"/>
      <c r="W384" s="20"/>
      <c r="X384" s="20" t="str">
        <f t="shared" si="81"/>
        <v/>
      </c>
      <c r="Y384" s="20"/>
      <c r="Z384" s="20" t="str">
        <f t="shared" si="87"/>
        <v/>
      </c>
      <c r="AA384" s="20" t="str">
        <f t="shared" si="87"/>
        <v/>
      </c>
      <c r="AB384" s="20"/>
      <c r="AC384" s="20" t="str">
        <f t="shared" si="82"/>
        <v/>
      </c>
      <c r="AD384" s="20" t="str">
        <f t="shared" si="82"/>
        <v/>
      </c>
      <c r="AE384" s="20"/>
      <c r="AF384" s="20" t="str">
        <f t="shared" si="84"/>
        <v/>
      </c>
      <c r="AG384" s="20"/>
      <c r="AH384" s="20"/>
      <c r="AI384" s="20"/>
      <c r="AJ384" s="21"/>
      <c r="AK384" s="21"/>
      <c r="AL384" s="21"/>
      <c r="AM384" s="22"/>
      <c r="AN384" s="124"/>
    </row>
    <row r="385" spans="1:40">
      <c r="A385" s="94"/>
      <c r="B385" s="98" t="s">
        <v>1210</v>
      </c>
      <c r="C385" s="98" t="s">
        <v>1211</v>
      </c>
      <c r="D385" s="98"/>
      <c r="E385" s="121" t="str">
        <f t="shared" si="85"/>
        <v>a6225</v>
      </c>
      <c r="F385" s="121">
        <f t="shared" si="75"/>
        <v>1</v>
      </c>
      <c r="G385" s="121">
        <f t="shared" si="76"/>
        <v>1</v>
      </c>
      <c r="H385" s="121">
        <v>0</v>
      </c>
      <c r="I385" s="121">
        <f t="shared" si="77"/>
        <v>0</v>
      </c>
      <c r="J385" s="121">
        <v>0</v>
      </c>
      <c r="K385" s="121">
        <f t="shared" si="78"/>
        <v>0</v>
      </c>
      <c r="L385" s="121">
        <f t="shared" si="79"/>
        <v>1</v>
      </c>
      <c r="M385" s="121">
        <f t="shared" si="79"/>
        <v>0</v>
      </c>
      <c r="N385" s="121">
        <f t="shared" si="80"/>
        <v>0</v>
      </c>
      <c r="O385" s="123">
        <v>1</v>
      </c>
      <c r="P385" s="123">
        <f t="shared" si="83"/>
        <v>1</v>
      </c>
      <c r="Q385" s="123"/>
      <c r="R385" s="121">
        <v>0</v>
      </c>
      <c r="S385" s="121">
        <v>-1</v>
      </c>
      <c r="T385" s="20">
        <v>3</v>
      </c>
      <c r="U385" s="20" t="s">
        <v>66</v>
      </c>
      <c r="V385" s="20"/>
      <c r="W385" s="20"/>
      <c r="X385" s="20" t="str">
        <f t="shared" si="81"/>
        <v/>
      </c>
      <c r="Y385" s="20"/>
      <c r="Z385" s="20" t="str">
        <f t="shared" si="87"/>
        <v/>
      </c>
      <c r="AA385" s="20" t="str">
        <f t="shared" si="87"/>
        <v/>
      </c>
      <c r="AB385" s="20"/>
      <c r="AC385" s="20" t="str">
        <f t="shared" si="82"/>
        <v/>
      </c>
      <c r="AD385" s="20" t="str">
        <f t="shared" si="82"/>
        <v/>
      </c>
      <c r="AE385" s="20"/>
      <c r="AF385" s="20" t="str">
        <f t="shared" si="84"/>
        <v/>
      </c>
      <c r="AG385" s="20"/>
      <c r="AH385" s="20"/>
      <c r="AI385" s="20"/>
      <c r="AJ385" s="21"/>
      <c r="AK385" s="21"/>
      <c r="AL385" s="21"/>
      <c r="AM385" s="22"/>
      <c r="AN385" s="124" t="s">
        <v>1212</v>
      </c>
    </row>
    <row r="386" spans="1:40">
      <c r="A386" s="94"/>
      <c r="B386" s="99" t="s">
        <v>1213</v>
      </c>
      <c r="C386" s="99" t="s">
        <v>1214</v>
      </c>
      <c r="D386" s="98"/>
      <c r="E386" s="121" t="str">
        <f t="shared" si="85"/>
        <v>a622501</v>
      </c>
      <c r="F386" s="121">
        <f t="shared" si="75"/>
        <v>1</v>
      </c>
      <c r="G386" s="121">
        <f t="shared" si="76"/>
        <v>1</v>
      </c>
      <c r="H386" s="121">
        <v>0</v>
      </c>
      <c r="I386" s="121">
        <f t="shared" si="77"/>
        <v>0</v>
      </c>
      <c r="J386" s="121">
        <v>1</v>
      </c>
      <c r="K386" s="121">
        <f t="shared" si="78"/>
        <v>1</v>
      </c>
      <c r="L386" s="121">
        <f t="shared" si="79"/>
        <v>1</v>
      </c>
      <c r="M386" s="121">
        <f t="shared" si="79"/>
        <v>0</v>
      </c>
      <c r="N386" s="121">
        <f t="shared" si="80"/>
        <v>1</v>
      </c>
      <c r="O386" s="122">
        <v>0</v>
      </c>
      <c r="P386" s="122">
        <v>1</v>
      </c>
      <c r="Q386" s="122"/>
      <c r="R386" s="121">
        <v>1</v>
      </c>
      <c r="S386" s="121">
        <v>-1</v>
      </c>
      <c r="T386" s="20">
        <v>4</v>
      </c>
      <c r="U386" s="20" t="s">
        <v>76</v>
      </c>
      <c r="V386" s="20"/>
      <c r="W386" s="20"/>
      <c r="X386" s="20" t="str">
        <f t="shared" si="81"/>
        <v/>
      </c>
      <c r="Y386" s="20"/>
      <c r="Z386" s="20" t="str">
        <f t="shared" si="87"/>
        <v/>
      </c>
      <c r="AA386" s="20" t="str">
        <f t="shared" si="87"/>
        <v/>
      </c>
      <c r="AB386" s="20"/>
      <c r="AC386" s="20" t="str">
        <f t="shared" si="82"/>
        <v/>
      </c>
      <c r="AD386" s="20" t="str">
        <f t="shared" si="82"/>
        <v/>
      </c>
      <c r="AE386" s="20"/>
      <c r="AF386" s="20" t="str">
        <f t="shared" si="84"/>
        <v/>
      </c>
      <c r="AG386" s="20"/>
      <c r="AH386" s="20"/>
      <c r="AI386" s="20"/>
      <c r="AJ386" s="21"/>
      <c r="AK386" s="21"/>
      <c r="AL386" s="21"/>
      <c r="AM386" s="22"/>
      <c r="AN386" s="124" t="s">
        <v>1212</v>
      </c>
    </row>
    <row r="387" spans="1:40">
      <c r="A387" s="94"/>
      <c r="B387" s="99" t="s">
        <v>1215</v>
      </c>
      <c r="C387" s="99" t="s">
        <v>1216</v>
      </c>
      <c r="D387" s="98"/>
      <c r="E387" s="121" t="str">
        <f t="shared" si="85"/>
        <v>a622502</v>
      </c>
      <c r="F387" s="121">
        <f t="shared" si="75"/>
        <v>1</v>
      </c>
      <c r="G387" s="121">
        <f t="shared" si="76"/>
        <v>1</v>
      </c>
      <c r="H387" s="121">
        <v>0</v>
      </c>
      <c r="I387" s="121">
        <f t="shared" si="77"/>
        <v>0</v>
      </c>
      <c r="J387" s="121">
        <v>1</v>
      </c>
      <c r="K387" s="121">
        <f t="shared" si="78"/>
        <v>1</v>
      </c>
      <c r="L387" s="121">
        <f t="shared" si="79"/>
        <v>1</v>
      </c>
      <c r="M387" s="121">
        <f t="shared" si="79"/>
        <v>0</v>
      </c>
      <c r="N387" s="121">
        <f t="shared" si="80"/>
        <v>1</v>
      </c>
      <c r="O387" s="122">
        <v>0</v>
      </c>
      <c r="P387" s="122">
        <v>1</v>
      </c>
      <c r="Q387" s="122"/>
      <c r="R387" s="121">
        <v>1</v>
      </c>
      <c r="S387" s="121">
        <v>-1</v>
      </c>
      <c r="T387" s="20">
        <v>3</v>
      </c>
      <c r="U387" s="20" t="s">
        <v>76</v>
      </c>
      <c r="V387" s="20"/>
      <c r="W387" s="20"/>
      <c r="X387" s="20" t="str">
        <f t="shared" si="81"/>
        <v/>
      </c>
      <c r="Y387" s="20"/>
      <c r="Z387" s="20" t="str">
        <f t="shared" si="87"/>
        <v/>
      </c>
      <c r="AA387" s="20" t="str">
        <f t="shared" si="87"/>
        <v/>
      </c>
      <c r="AB387" s="20"/>
      <c r="AC387" s="20" t="str">
        <f t="shared" si="82"/>
        <v/>
      </c>
      <c r="AD387" s="20" t="str">
        <f t="shared" si="82"/>
        <v/>
      </c>
      <c r="AE387" s="20"/>
      <c r="AF387" s="20" t="str">
        <f t="shared" si="84"/>
        <v/>
      </c>
      <c r="AG387" s="20"/>
      <c r="AH387" s="20"/>
      <c r="AI387" s="20"/>
      <c r="AJ387" s="21"/>
      <c r="AK387" s="21"/>
      <c r="AL387" s="21"/>
      <c r="AM387" s="22"/>
      <c r="AN387" s="124" t="s">
        <v>1212</v>
      </c>
    </row>
    <row r="388" spans="1:40">
      <c r="A388" s="94"/>
      <c r="B388" s="99" t="s">
        <v>1217</v>
      </c>
      <c r="C388" s="99" t="s">
        <v>1218</v>
      </c>
      <c r="D388" s="98"/>
      <c r="E388" s="121" t="str">
        <f t="shared" si="85"/>
        <v>a622503</v>
      </c>
      <c r="F388" s="121">
        <f t="shared" si="75"/>
        <v>1</v>
      </c>
      <c r="G388" s="121">
        <f t="shared" si="76"/>
        <v>1</v>
      </c>
      <c r="H388" s="121">
        <v>0</v>
      </c>
      <c r="I388" s="121">
        <f t="shared" si="77"/>
        <v>0</v>
      </c>
      <c r="J388" s="121">
        <v>0</v>
      </c>
      <c r="K388" s="121">
        <f t="shared" si="78"/>
        <v>0</v>
      </c>
      <c r="L388" s="121">
        <f t="shared" si="79"/>
        <v>1</v>
      </c>
      <c r="M388" s="121">
        <f t="shared" si="79"/>
        <v>0</v>
      </c>
      <c r="N388" s="121">
        <f t="shared" si="80"/>
        <v>0</v>
      </c>
      <c r="O388" s="122">
        <v>0</v>
      </c>
      <c r="P388" s="122">
        <v>1</v>
      </c>
      <c r="Q388" s="122">
        <v>1</v>
      </c>
      <c r="R388" s="121">
        <v>0</v>
      </c>
      <c r="S388" s="121">
        <v>-1</v>
      </c>
      <c r="T388" s="20">
        <v>4</v>
      </c>
      <c r="U388" s="20" t="s">
        <v>154</v>
      </c>
      <c r="V388" s="20"/>
      <c r="W388" s="20"/>
      <c r="X388" s="20" t="str">
        <f t="shared" si="81"/>
        <v/>
      </c>
      <c r="Y388" s="20"/>
      <c r="Z388" s="20" t="str">
        <f t="shared" si="87"/>
        <v/>
      </c>
      <c r="AA388" s="20" t="str">
        <f t="shared" si="87"/>
        <v/>
      </c>
      <c r="AB388" s="20"/>
      <c r="AC388" s="20" t="str">
        <f t="shared" si="82"/>
        <v/>
      </c>
      <c r="AD388" s="20" t="str">
        <f t="shared" si="82"/>
        <v/>
      </c>
      <c r="AE388" s="20"/>
      <c r="AF388" s="20" t="str">
        <f t="shared" si="84"/>
        <v/>
      </c>
      <c r="AG388" s="20"/>
      <c r="AH388" s="20"/>
      <c r="AI388" s="20"/>
      <c r="AJ388" s="21"/>
      <c r="AK388" s="21"/>
      <c r="AL388" s="21"/>
      <c r="AM388" s="22"/>
      <c r="AN388" s="124" t="s">
        <v>1212</v>
      </c>
    </row>
    <row r="389" spans="1:40">
      <c r="A389" s="94"/>
      <c r="B389" s="99" t="s">
        <v>1219</v>
      </c>
      <c r="C389" s="99" t="s">
        <v>1220</v>
      </c>
      <c r="D389" s="98"/>
      <c r="E389" s="121" t="str">
        <f t="shared" si="85"/>
        <v>a622504</v>
      </c>
      <c r="F389" s="121">
        <f t="shared" si="75"/>
        <v>1</v>
      </c>
      <c r="G389" s="121">
        <f t="shared" si="76"/>
        <v>1</v>
      </c>
      <c r="H389" s="121">
        <v>0</v>
      </c>
      <c r="I389" s="121">
        <f t="shared" si="77"/>
        <v>0</v>
      </c>
      <c r="J389" s="121">
        <v>1</v>
      </c>
      <c r="K389" s="121">
        <f t="shared" si="78"/>
        <v>1</v>
      </c>
      <c r="L389" s="121">
        <f t="shared" si="79"/>
        <v>1</v>
      </c>
      <c r="M389" s="121">
        <f t="shared" si="79"/>
        <v>0</v>
      </c>
      <c r="N389" s="121">
        <f t="shared" si="80"/>
        <v>1</v>
      </c>
      <c r="O389" s="122">
        <v>0</v>
      </c>
      <c r="P389" s="122">
        <v>1</v>
      </c>
      <c r="Q389" s="122"/>
      <c r="R389" s="121">
        <v>1</v>
      </c>
      <c r="S389" s="121">
        <v>-1</v>
      </c>
      <c r="T389" s="20">
        <v>4</v>
      </c>
      <c r="U389" s="20" t="s">
        <v>76</v>
      </c>
      <c r="V389" s="20"/>
      <c r="W389" s="20"/>
      <c r="X389" s="20" t="str">
        <f t="shared" si="81"/>
        <v/>
      </c>
      <c r="Y389" s="20"/>
      <c r="Z389" s="20" t="str">
        <f t="shared" si="87"/>
        <v/>
      </c>
      <c r="AA389" s="20" t="str">
        <f t="shared" si="87"/>
        <v/>
      </c>
      <c r="AB389" s="20"/>
      <c r="AC389" s="20" t="str">
        <f t="shared" si="82"/>
        <v/>
      </c>
      <c r="AD389" s="20" t="str">
        <f t="shared" si="82"/>
        <v/>
      </c>
      <c r="AE389" s="20"/>
      <c r="AF389" s="20" t="str">
        <f t="shared" si="84"/>
        <v/>
      </c>
      <c r="AG389" s="20"/>
      <c r="AH389" s="20"/>
      <c r="AI389" s="20"/>
      <c r="AJ389" s="21"/>
      <c r="AK389" s="21"/>
      <c r="AL389" s="21"/>
      <c r="AM389" s="22"/>
      <c r="AN389" s="124" t="s">
        <v>1212</v>
      </c>
    </row>
    <row r="390" spans="1:40">
      <c r="A390" s="94"/>
      <c r="B390" s="98" t="s">
        <v>1221</v>
      </c>
      <c r="C390" s="98" t="s">
        <v>1222</v>
      </c>
      <c r="D390" s="98"/>
      <c r="E390" s="121" t="str">
        <f t="shared" si="85"/>
        <v>a6226</v>
      </c>
      <c r="F390" s="121">
        <f t="shared" si="75"/>
        <v>1</v>
      </c>
      <c r="G390" s="121">
        <f t="shared" si="76"/>
        <v>1</v>
      </c>
      <c r="H390" s="121">
        <v>0</v>
      </c>
      <c r="I390" s="121">
        <f t="shared" si="77"/>
        <v>0</v>
      </c>
      <c r="J390" s="121">
        <v>0</v>
      </c>
      <c r="K390" s="121">
        <f t="shared" si="78"/>
        <v>0</v>
      </c>
      <c r="L390" s="121">
        <f t="shared" si="79"/>
        <v>1</v>
      </c>
      <c r="M390" s="121">
        <f t="shared" si="79"/>
        <v>0</v>
      </c>
      <c r="N390" s="121">
        <f t="shared" si="80"/>
        <v>0</v>
      </c>
      <c r="O390" s="121">
        <v>0</v>
      </c>
      <c r="P390" s="121">
        <f t="shared" si="83"/>
        <v>0</v>
      </c>
      <c r="Q390" s="121"/>
      <c r="R390" s="121">
        <v>0</v>
      </c>
      <c r="S390" s="121">
        <v>0</v>
      </c>
      <c r="T390" s="20">
        <v>4</v>
      </c>
      <c r="U390" s="20" t="s">
        <v>154</v>
      </c>
      <c r="V390" s="20"/>
      <c r="W390" s="20"/>
      <c r="X390" s="20" t="str">
        <f t="shared" si="81"/>
        <v/>
      </c>
      <c r="Y390" s="20"/>
      <c r="Z390" s="20" t="str">
        <f t="shared" si="87"/>
        <v/>
      </c>
      <c r="AA390" s="20" t="str">
        <f t="shared" si="87"/>
        <v/>
      </c>
      <c r="AB390" s="20"/>
      <c r="AC390" s="20" t="str">
        <f t="shared" si="82"/>
        <v/>
      </c>
      <c r="AD390" s="20" t="str">
        <f t="shared" si="82"/>
        <v/>
      </c>
      <c r="AE390" s="20"/>
      <c r="AF390" s="20" t="str">
        <f t="shared" si="84"/>
        <v/>
      </c>
      <c r="AG390" s="20"/>
      <c r="AH390" s="20"/>
      <c r="AI390" s="20"/>
      <c r="AJ390" s="21"/>
      <c r="AK390" s="21" t="s">
        <v>1203</v>
      </c>
      <c r="AL390" s="21"/>
      <c r="AM390" s="22"/>
      <c r="AN390" s="124" t="s">
        <v>902</v>
      </c>
    </row>
    <row r="391" spans="1:40">
      <c r="A391" s="94"/>
      <c r="B391" s="99" t="s">
        <v>1223</v>
      </c>
      <c r="C391" s="99" t="s">
        <v>1224</v>
      </c>
      <c r="D391" s="98"/>
      <c r="E391" s="121" t="str">
        <f t="shared" si="85"/>
        <v>a622600</v>
      </c>
      <c r="F391" s="121">
        <f t="shared" ref="F391:F454" si="88">IF(E391&lt;&gt;"",1,"")</f>
        <v>1</v>
      </c>
      <c r="G391" s="121">
        <f t="shared" ref="G391:G454" si="89">IF(F391&lt;&gt;"",F391,"")</f>
        <v>1</v>
      </c>
      <c r="H391" s="121">
        <v>0</v>
      </c>
      <c r="I391" s="121">
        <f t="shared" ref="I391:I454" si="90">IF(H391&lt;&gt;"",H391,"")</f>
        <v>0</v>
      </c>
      <c r="J391" s="121">
        <v>0</v>
      </c>
      <c r="K391" s="121">
        <f t="shared" ref="K391:K454" si="91">IF(J391&lt;&gt;"",J391,"")</f>
        <v>0</v>
      </c>
      <c r="L391" s="121">
        <f t="shared" ref="L391:M454" si="92">IF(G391&lt;&gt;"",G391,"")</f>
        <v>1</v>
      </c>
      <c r="M391" s="121">
        <f t="shared" si="92"/>
        <v>0</v>
      </c>
      <c r="N391" s="121">
        <f t="shared" ref="N391:N454" si="93">IF(J391&lt;&gt;"",J391,"")</f>
        <v>0</v>
      </c>
      <c r="O391" s="121">
        <v>0</v>
      </c>
      <c r="P391" s="121">
        <f t="shared" si="83"/>
        <v>0</v>
      </c>
      <c r="Q391" s="121"/>
      <c r="R391" s="121">
        <v>0</v>
      </c>
      <c r="S391" s="121">
        <v>-1</v>
      </c>
      <c r="T391" s="20">
        <v>4</v>
      </c>
      <c r="U391" s="20" t="s">
        <v>154</v>
      </c>
      <c r="V391" s="20"/>
      <c r="W391" s="20"/>
      <c r="X391" s="20" t="str">
        <f t="shared" ref="X391:X454" si="94">IF(W391&lt;&gt;"",1,"")</f>
        <v/>
      </c>
      <c r="Y391" s="20"/>
      <c r="Z391" s="20" t="str">
        <f t="shared" si="87"/>
        <v/>
      </c>
      <c r="AA391" s="20" t="str">
        <f t="shared" si="87"/>
        <v/>
      </c>
      <c r="AB391" s="20"/>
      <c r="AC391" s="20" t="str">
        <f t="shared" ref="AC391:AD454" si="95">IF(AB391&lt;&gt;"",AB391,"")</f>
        <v/>
      </c>
      <c r="AD391" s="20" t="str">
        <f t="shared" si="95"/>
        <v/>
      </c>
      <c r="AE391" s="20"/>
      <c r="AF391" s="20" t="str">
        <f t="shared" si="84"/>
        <v/>
      </c>
      <c r="AG391" s="20"/>
      <c r="AH391" s="20"/>
      <c r="AI391" s="20"/>
      <c r="AJ391" s="21"/>
      <c r="AK391" s="21"/>
      <c r="AL391" s="21"/>
      <c r="AM391" s="22"/>
      <c r="AN391" s="124"/>
    </row>
    <row r="392" spans="1:40" ht="13.15">
      <c r="A392" s="94"/>
      <c r="B392" s="95" t="s">
        <v>1225</v>
      </c>
      <c r="C392" s="95" t="s">
        <v>1226</v>
      </c>
      <c r="D392" s="98"/>
      <c r="E392" s="121" t="str">
        <f t="shared" si="85"/>
        <v>a63</v>
      </c>
      <c r="F392" s="121">
        <f t="shared" si="88"/>
        <v>1</v>
      </c>
      <c r="G392" s="121">
        <f t="shared" si="89"/>
        <v>1</v>
      </c>
      <c r="H392" s="121">
        <v>0</v>
      </c>
      <c r="I392" s="121">
        <f t="shared" si="90"/>
        <v>0</v>
      </c>
      <c r="J392" s="121">
        <v>0</v>
      </c>
      <c r="K392" s="121">
        <f t="shared" si="91"/>
        <v>0</v>
      </c>
      <c r="L392" s="121">
        <f t="shared" si="92"/>
        <v>1</v>
      </c>
      <c r="M392" s="121">
        <f t="shared" si="92"/>
        <v>0</v>
      </c>
      <c r="N392" s="121">
        <f t="shared" si="93"/>
        <v>0</v>
      </c>
      <c r="O392" s="122">
        <v>0</v>
      </c>
      <c r="P392" s="122">
        <v>1</v>
      </c>
      <c r="Q392" s="122"/>
      <c r="R392" s="121">
        <v>0</v>
      </c>
      <c r="S392" s="121">
        <v>-1</v>
      </c>
      <c r="T392" s="20">
        <v>1</v>
      </c>
      <c r="U392" s="20" t="s">
        <v>66</v>
      </c>
      <c r="V392" s="20"/>
      <c r="W392" s="20"/>
      <c r="X392" s="20" t="str">
        <f t="shared" si="94"/>
        <v/>
      </c>
      <c r="Y392" s="20"/>
      <c r="Z392" s="20" t="str">
        <f t="shared" si="87"/>
        <v/>
      </c>
      <c r="AA392" s="20" t="str">
        <f t="shared" si="87"/>
        <v/>
      </c>
      <c r="AB392" s="20"/>
      <c r="AC392" s="20" t="str">
        <f t="shared" si="95"/>
        <v/>
      </c>
      <c r="AD392" s="20" t="str">
        <f t="shared" si="95"/>
        <v/>
      </c>
      <c r="AE392" s="20"/>
      <c r="AF392" s="20" t="str">
        <f t="shared" si="84"/>
        <v/>
      </c>
      <c r="AG392" s="20"/>
      <c r="AH392" s="20"/>
      <c r="AI392" s="20"/>
      <c r="AJ392" s="21"/>
      <c r="AK392" s="21"/>
      <c r="AL392" s="21"/>
      <c r="AM392" s="22"/>
      <c r="AN392" s="124"/>
    </row>
    <row r="393" spans="1:40">
      <c r="A393" s="94"/>
      <c r="B393" s="97" t="s">
        <v>1227</v>
      </c>
      <c r="C393" s="97" t="s">
        <v>1228</v>
      </c>
      <c r="D393" s="98"/>
      <c r="E393" s="121" t="str">
        <f t="shared" si="85"/>
        <v>a631</v>
      </c>
      <c r="F393" s="121">
        <f t="shared" si="88"/>
        <v>1</v>
      </c>
      <c r="G393" s="121">
        <f t="shared" si="89"/>
        <v>1</v>
      </c>
      <c r="H393" s="121">
        <v>0</v>
      </c>
      <c r="I393" s="121">
        <f t="shared" si="90"/>
        <v>0</v>
      </c>
      <c r="J393" s="121">
        <v>0</v>
      </c>
      <c r="K393" s="121">
        <f t="shared" si="91"/>
        <v>0</v>
      </c>
      <c r="L393" s="121">
        <f t="shared" si="92"/>
        <v>1</v>
      </c>
      <c r="M393" s="121">
        <f t="shared" si="92"/>
        <v>0</v>
      </c>
      <c r="N393" s="121">
        <f t="shared" si="93"/>
        <v>0</v>
      </c>
      <c r="O393" s="121">
        <v>0</v>
      </c>
      <c r="P393" s="121">
        <f t="shared" ref="P393:P456" si="96">IF(O393&lt;&gt;"",O393,"")</f>
        <v>0</v>
      </c>
      <c r="Q393" s="121"/>
      <c r="R393" s="121">
        <v>0</v>
      </c>
      <c r="S393" s="121">
        <v>-1</v>
      </c>
      <c r="T393" s="20">
        <v>3</v>
      </c>
      <c r="U393" s="20" t="s">
        <v>154</v>
      </c>
      <c r="V393" s="20"/>
      <c r="W393" s="20"/>
      <c r="X393" s="20" t="str">
        <f t="shared" si="94"/>
        <v/>
      </c>
      <c r="Y393" s="20"/>
      <c r="Z393" s="20" t="str">
        <f t="shared" si="87"/>
        <v/>
      </c>
      <c r="AA393" s="20" t="str">
        <f t="shared" si="87"/>
        <v/>
      </c>
      <c r="AB393" s="20"/>
      <c r="AC393" s="20" t="str">
        <f t="shared" si="95"/>
        <v/>
      </c>
      <c r="AD393" s="20" t="str">
        <f t="shared" si="95"/>
        <v/>
      </c>
      <c r="AE393" s="20"/>
      <c r="AF393" s="20" t="str">
        <f t="shared" ref="AF393:AF456" si="97">IF(AE393&lt;&gt;"",AE393,"")</f>
        <v/>
      </c>
      <c r="AG393" s="20"/>
      <c r="AH393" s="20"/>
      <c r="AI393" s="20"/>
      <c r="AJ393" s="21"/>
      <c r="AK393" s="21"/>
      <c r="AL393" s="21"/>
      <c r="AM393" s="22"/>
      <c r="AN393" s="124"/>
    </row>
    <row r="394" spans="1:40">
      <c r="A394" s="94"/>
      <c r="B394" s="98" t="s">
        <v>1229</v>
      </c>
      <c r="C394" s="98" t="s">
        <v>1230</v>
      </c>
      <c r="D394" s="98"/>
      <c r="E394" s="121" t="str">
        <f t="shared" si="85"/>
        <v>a6310</v>
      </c>
      <c r="F394" s="121">
        <f t="shared" si="88"/>
        <v>1</v>
      </c>
      <c r="G394" s="121">
        <f t="shared" si="89"/>
        <v>1</v>
      </c>
      <c r="H394" s="121">
        <v>0</v>
      </c>
      <c r="I394" s="121">
        <f t="shared" si="90"/>
        <v>0</v>
      </c>
      <c r="J394" s="121">
        <v>0</v>
      </c>
      <c r="K394" s="121">
        <f t="shared" si="91"/>
        <v>0</v>
      </c>
      <c r="L394" s="121">
        <f t="shared" si="92"/>
        <v>1</v>
      </c>
      <c r="M394" s="121">
        <f t="shared" si="92"/>
        <v>0</v>
      </c>
      <c r="N394" s="121">
        <f t="shared" si="93"/>
        <v>0</v>
      </c>
      <c r="O394" s="121">
        <v>0</v>
      </c>
      <c r="P394" s="121">
        <f t="shared" si="96"/>
        <v>0</v>
      </c>
      <c r="Q394" s="121"/>
      <c r="R394" s="121">
        <v>0</v>
      </c>
      <c r="S394" s="121">
        <v>-1</v>
      </c>
      <c r="T394" s="20">
        <v>3</v>
      </c>
      <c r="U394" s="20" t="s">
        <v>154</v>
      </c>
      <c r="V394" s="20"/>
      <c r="W394" s="20"/>
      <c r="X394" s="20" t="str">
        <f t="shared" si="94"/>
        <v/>
      </c>
      <c r="Y394" s="20"/>
      <c r="Z394" s="20" t="str">
        <f t="shared" si="87"/>
        <v/>
      </c>
      <c r="AA394" s="20" t="str">
        <f t="shared" si="87"/>
        <v/>
      </c>
      <c r="AB394" s="20"/>
      <c r="AC394" s="20" t="str">
        <f t="shared" si="95"/>
        <v/>
      </c>
      <c r="AD394" s="20" t="str">
        <f t="shared" si="95"/>
        <v/>
      </c>
      <c r="AE394" s="20"/>
      <c r="AF394" s="20" t="str">
        <f t="shared" si="97"/>
        <v/>
      </c>
      <c r="AG394" s="20"/>
      <c r="AH394" s="20"/>
      <c r="AI394" s="20"/>
      <c r="AJ394" s="21"/>
      <c r="AK394" s="21"/>
      <c r="AL394" s="21"/>
      <c r="AM394" s="22"/>
      <c r="AN394" s="124"/>
    </row>
    <row r="395" spans="1:40">
      <c r="A395" s="94"/>
      <c r="B395" s="99" t="s">
        <v>1231</v>
      </c>
      <c r="C395" s="99" t="s">
        <v>1232</v>
      </c>
      <c r="D395" s="98"/>
      <c r="E395" s="121" t="str">
        <f t="shared" si="85"/>
        <v>a631000</v>
      </c>
      <c r="F395" s="121">
        <f t="shared" si="88"/>
        <v>1</v>
      </c>
      <c r="G395" s="121">
        <f t="shared" si="89"/>
        <v>1</v>
      </c>
      <c r="H395" s="121">
        <v>0</v>
      </c>
      <c r="I395" s="121">
        <f t="shared" si="90"/>
        <v>0</v>
      </c>
      <c r="J395" s="121">
        <v>0</v>
      </c>
      <c r="K395" s="121">
        <f t="shared" si="91"/>
        <v>0</v>
      </c>
      <c r="L395" s="121">
        <f t="shared" si="92"/>
        <v>1</v>
      </c>
      <c r="M395" s="121">
        <f t="shared" si="92"/>
        <v>0</v>
      </c>
      <c r="N395" s="121">
        <f t="shared" si="93"/>
        <v>0</v>
      </c>
      <c r="O395" s="121">
        <v>0</v>
      </c>
      <c r="P395" s="121">
        <f t="shared" si="96"/>
        <v>0</v>
      </c>
      <c r="Q395" s="121"/>
      <c r="R395" s="121">
        <v>0</v>
      </c>
      <c r="S395" s="121">
        <v>0</v>
      </c>
      <c r="T395" s="20">
        <v>3</v>
      </c>
      <c r="U395" s="20" t="s">
        <v>154</v>
      </c>
      <c r="V395" s="20"/>
      <c r="W395" s="20"/>
      <c r="X395" s="20" t="str">
        <f t="shared" si="94"/>
        <v/>
      </c>
      <c r="Y395" s="20"/>
      <c r="Z395" s="20" t="str">
        <f t="shared" si="87"/>
        <v/>
      </c>
      <c r="AA395" s="20" t="str">
        <f t="shared" si="87"/>
        <v/>
      </c>
      <c r="AB395" s="20"/>
      <c r="AC395" s="20" t="str">
        <f t="shared" si="95"/>
        <v/>
      </c>
      <c r="AD395" s="20" t="str">
        <f t="shared" si="95"/>
        <v/>
      </c>
      <c r="AE395" s="20"/>
      <c r="AF395" s="20" t="str">
        <f t="shared" si="97"/>
        <v/>
      </c>
      <c r="AG395" s="20"/>
      <c r="AH395" s="20"/>
      <c r="AI395" s="20"/>
      <c r="AJ395" s="21"/>
      <c r="AK395" s="21" t="s">
        <v>960</v>
      </c>
      <c r="AL395" s="21"/>
      <c r="AM395" s="22"/>
      <c r="AN395" s="124"/>
    </row>
    <row r="396" spans="1:40">
      <c r="A396" s="94"/>
      <c r="B396" s="97" t="s">
        <v>1233</v>
      </c>
      <c r="C396" s="97" t="s">
        <v>1234</v>
      </c>
      <c r="D396" s="98"/>
      <c r="E396" s="121" t="str">
        <f t="shared" si="85"/>
        <v>a632</v>
      </c>
      <c r="F396" s="121">
        <f t="shared" si="88"/>
        <v>1</v>
      </c>
      <c r="G396" s="121">
        <f t="shared" si="89"/>
        <v>1</v>
      </c>
      <c r="H396" s="121">
        <v>0</v>
      </c>
      <c r="I396" s="121">
        <f t="shared" si="90"/>
        <v>0</v>
      </c>
      <c r="J396" s="121">
        <v>0</v>
      </c>
      <c r="K396" s="121">
        <f t="shared" si="91"/>
        <v>0</v>
      </c>
      <c r="L396" s="121">
        <f t="shared" si="92"/>
        <v>1</v>
      </c>
      <c r="M396" s="121">
        <f t="shared" si="92"/>
        <v>0</v>
      </c>
      <c r="N396" s="121">
        <f t="shared" si="93"/>
        <v>0</v>
      </c>
      <c r="O396" s="122">
        <v>0</v>
      </c>
      <c r="P396" s="122">
        <v>1</v>
      </c>
      <c r="Q396" s="122"/>
      <c r="R396" s="121">
        <v>0</v>
      </c>
      <c r="S396" s="121">
        <v>-1</v>
      </c>
      <c r="T396" s="20">
        <v>1</v>
      </c>
      <c r="U396" s="20" t="s">
        <v>66</v>
      </c>
      <c r="V396" s="20"/>
      <c r="W396" s="20"/>
      <c r="X396" s="20" t="str">
        <f t="shared" si="94"/>
        <v/>
      </c>
      <c r="Y396" s="20"/>
      <c r="Z396" s="20" t="str">
        <f t="shared" si="87"/>
        <v/>
      </c>
      <c r="AA396" s="20" t="str">
        <f t="shared" si="87"/>
        <v/>
      </c>
      <c r="AB396" s="20"/>
      <c r="AC396" s="20" t="str">
        <f t="shared" si="95"/>
        <v/>
      </c>
      <c r="AD396" s="20" t="str">
        <f t="shared" si="95"/>
        <v/>
      </c>
      <c r="AE396" s="20"/>
      <c r="AF396" s="20" t="str">
        <f t="shared" si="97"/>
        <v/>
      </c>
      <c r="AG396" s="20"/>
      <c r="AH396" s="20"/>
      <c r="AI396" s="20"/>
      <c r="AJ396" s="21"/>
      <c r="AK396" s="21"/>
      <c r="AL396" s="21"/>
      <c r="AM396" s="22"/>
      <c r="AN396" s="124"/>
    </row>
    <row r="397" spans="1:40">
      <c r="A397" s="94"/>
      <c r="B397" s="98" t="s">
        <v>1235</v>
      </c>
      <c r="C397" s="98" t="s">
        <v>1236</v>
      </c>
      <c r="D397" s="98"/>
      <c r="E397" s="121" t="str">
        <f t="shared" si="85"/>
        <v>a6321</v>
      </c>
      <c r="F397" s="121">
        <f t="shared" si="88"/>
        <v>1</v>
      </c>
      <c r="G397" s="121">
        <f t="shared" si="89"/>
        <v>1</v>
      </c>
      <c r="H397" s="121">
        <v>0</v>
      </c>
      <c r="I397" s="121">
        <f t="shared" si="90"/>
        <v>0</v>
      </c>
      <c r="J397" s="121">
        <v>0</v>
      </c>
      <c r="K397" s="121">
        <f t="shared" si="91"/>
        <v>0</v>
      </c>
      <c r="L397" s="121">
        <f t="shared" si="92"/>
        <v>1</v>
      </c>
      <c r="M397" s="121">
        <f t="shared" si="92"/>
        <v>0</v>
      </c>
      <c r="N397" s="121">
        <f t="shared" si="93"/>
        <v>0</v>
      </c>
      <c r="O397" s="121">
        <v>0</v>
      </c>
      <c r="P397" s="121">
        <f t="shared" si="96"/>
        <v>0</v>
      </c>
      <c r="Q397" s="121"/>
      <c r="R397" s="121">
        <v>0</v>
      </c>
      <c r="S397" s="121">
        <v>-1</v>
      </c>
      <c r="T397" s="20">
        <v>4</v>
      </c>
      <c r="U397" s="20" t="s">
        <v>154</v>
      </c>
      <c r="V397" s="20"/>
      <c r="W397" s="20"/>
      <c r="X397" s="20" t="str">
        <f t="shared" si="94"/>
        <v/>
      </c>
      <c r="Y397" s="20"/>
      <c r="Z397" s="20" t="str">
        <f t="shared" si="87"/>
        <v/>
      </c>
      <c r="AA397" s="20" t="str">
        <f t="shared" si="87"/>
        <v/>
      </c>
      <c r="AB397" s="20"/>
      <c r="AC397" s="20" t="str">
        <f t="shared" si="95"/>
        <v/>
      </c>
      <c r="AD397" s="20" t="str">
        <f t="shared" si="95"/>
        <v/>
      </c>
      <c r="AE397" s="20"/>
      <c r="AF397" s="20" t="str">
        <f t="shared" si="97"/>
        <v/>
      </c>
      <c r="AG397" s="20"/>
      <c r="AH397" s="20"/>
      <c r="AI397" s="20"/>
      <c r="AJ397" s="21"/>
      <c r="AK397" s="21"/>
      <c r="AL397" s="21"/>
      <c r="AM397" s="22"/>
      <c r="AN397" s="124"/>
    </row>
    <row r="398" spans="1:40">
      <c r="A398" s="94"/>
      <c r="B398" s="99" t="s">
        <v>1237</v>
      </c>
      <c r="C398" s="99" t="s">
        <v>1238</v>
      </c>
      <c r="D398" s="98"/>
      <c r="E398" s="121" t="str">
        <f t="shared" si="85"/>
        <v>a632100</v>
      </c>
      <c r="F398" s="121">
        <f t="shared" si="88"/>
        <v>1</v>
      </c>
      <c r="G398" s="121">
        <f t="shared" si="89"/>
        <v>1</v>
      </c>
      <c r="H398" s="121">
        <v>0</v>
      </c>
      <c r="I398" s="121">
        <f t="shared" si="90"/>
        <v>0</v>
      </c>
      <c r="J398" s="121">
        <v>0</v>
      </c>
      <c r="K398" s="121">
        <f t="shared" si="91"/>
        <v>0</v>
      </c>
      <c r="L398" s="121">
        <f t="shared" si="92"/>
        <v>1</v>
      </c>
      <c r="M398" s="121">
        <f t="shared" si="92"/>
        <v>0</v>
      </c>
      <c r="N398" s="121">
        <f t="shared" si="93"/>
        <v>0</v>
      </c>
      <c r="O398" s="121">
        <v>0</v>
      </c>
      <c r="P398" s="121">
        <f t="shared" si="96"/>
        <v>0</v>
      </c>
      <c r="Q398" s="121"/>
      <c r="R398" s="121">
        <v>0</v>
      </c>
      <c r="S398" s="121">
        <v>0</v>
      </c>
      <c r="T398" s="20">
        <v>4</v>
      </c>
      <c r="U398" s="20" t="s">
        <v>154</v>
      </c>
      <c r="V398" s="20"/>
      <c r="W398" s="20"/>
      <c r="X398" s="20" t="str">
        <f t="shared" si="94"/>
        <v/>
      </c>
      <c r="Y398" s="20"/>
      <c r="Z398" s="20" t="str">
        <f t="shared" si="87"/>
        <v/>
      </c>
      <c r="AA398" s="20" t="str">
        <f t="shared" si="87"/>
        <v/>
      </c>
      <c r="AB398" s="20"/>
      <c r="AC398" s="20" t="str">
        <f t="shared" si="95"/>
        <v/>
      </c>
      <c r="AD398" s="20" t="str">
        <f t="shared" si="95"/>
        <v/>
      </c>
      <c r="AE398" s="20"/>
      <c r="AF398" s="20" t="str">
        <f t="shared" si="97"/>
        <v/>
      </c>
      <c r="AG398" s="20"/>
      <c r="AH398" s="20"/>
      <c r="AI398" s="20"/>
      <c r="AJ398" s="21"/>
      <c r="AK398" s="21" t="s">
        <v>960</v>
      </c>
      <c r="AL398" s="21"/>
      <c r="AM398" s="22"/>
      <c r="AN398" s="124"/>
    </row>
    <row r="399" spans="1:40">
      <c r="A399" s="94"/>
      <c r="B399" s="98" t="s">
        <v>1239</v>
      </c>
      <c r="C399" s="98" t="s">
        <v>1240</v>
      </c>
      <c r="D399" s="98"/>
      <c r="E399" s="121" t="str">
        <f t="shared" si="85"/>
        <v>a6322</v>
      </c>
      <c r="F399" s="121">
        <f t="shared" si="88"/>
        <v>1</v>
      </c>
      <c r="G399" s="121">
        <f t="shared" si="89"/>
        <v>1</v>
      </c>
      <c r="H399" s="121">
        <v>0</v>
      </c>
      <c r="I399" s="121">
        <f t="shared" si="90"/>
        <v>0</v>
      </c>
      <c r="J399" s="121">
        <v>1</v>
      </c>
      <c r="K399" s="121">
        <f t="shared" si="91"/>
        <v>1</v>
      </c>
      <c r="L399" s="121">
        <f t="shared" si="92"/>
        <v>1</v>
      </c>
      <c r="M399" s="121">
        <f t="shared" si="92"/>
        <v>0</v>
      </c>
      <c r="N399" s="121">
        <f t="shared" si="93"/>
        <v>1</v>
      </c>
      <c r="O399" s="121">
        <v>1</v>
      </c>
      <c r="P399" s="121">
        <f t="shared" si="96"/>
        <v>1</v>
      </c>
      <c r="Q399" s="121"/>
      <c r="R399" s="121">
        <v>1</v>
      </c>
      <c r="S399" s="121">
        <v>0</v>
      </c>
      <c r="T399" s="20">
        <v>1</v>
      </c>
      <c r="U399" s="20" t="s">
        <v>76</v>
      </c>
      <c r="V399" s="20"/>
      <c r="W399" s="20"/>
      <c r="X399" s="20" t="str">
        <f t="shared" si="94"/>
        <v/>
      </c>
      <c r="Y399" s="20"/>
      <c r="Z399" s="20" t="str">
        <f t="shared" si="87"/>
        <v/>
      </c>
      <c r="AA399" s="20" t="str">
        <f t="shared" si="87"/>
        <v/>
      </c>
      <c r="AB399" s="20"/>
      <c r="AC399" s="20" t="str">
        <f t="shared" si="95"/>
        <v/>
      </c>
      <c r="AD399" s="20" t="str">
        <f t="shared" si="95"/>
        <v/>
      </c>
      <c r="AE399" s="20"/>
      <c r="AF399" s="20" t="str">
        <f t="shared" si="97"/>
        <v/>
      </c>
      <c r="AG399" s="20"/>
      <c r="AH399" s="20"/>
      <c r="AI399" s="20"/>
      <c r="AJ399" s="21"/>
      <c r="AK399" s="21" t="s">
        <v>960</v>
      </c>
      <c r="AL399" s="21"/>
      <c r="AM399" s="22"/>
      <c r="AN399" s="124" t="s">
        <v>1241</v>
      </c>
    </row>
    <row r="400" spans="1:40">
      <c r="A400" s="94"/>
      <c r="B400" s="99" t="s">
        <v>1242</v>
      </c>
      <c r="C400" s="99" t="s">
        <v>1243</v>
      </c>
      <c r="D400" s="98"/>
      <c r="E400" s="121" t="str">
        <f t="shared" si="85"/>
        <v>a632201</v>
      </c>
      <c r="F400" s="121">
        <f t="shared" si="88"/>
        <v>1</v>
      </c>
      <c r="G400" s="121">
        <f t="shared" si="89"/>
        <v>1</v>
      </c>
      <c r="H400" s="121">
        <v>0</v>
      </c>
      <c r="I400" s="121">
        <f t="shared" si="90"/>
        <v>0</v>
      </c>
      <c r="J400" s="121">
        <v>0</v>
      </c>
      <c r="K400" s="121">
        <f t="shared" si="91"/>
        <v>0</v>
      </c>
      <c r="L400" s="121">
        <f t="shared" si="92"/>
        <v>1</v>
      </c>
      <c r="M400" s="121">
        <f t="shared" si="92"/>
        <v>0</v>
      </c>
      <c r="N400" s="121">
        <f t="shared" si="93"/>
        <v>0</v>
      </c>
      <c r="O400" s="122">
        <v>0</v>
      </c>
      <c r="P400" s="122">
        <v>1</v>
      </c>
      <c r="Q400" s="122">
        <v>1</v>
      </c>
      <c r="R400" s="121">
        <v>0</v>
      </c>
      <c r="S400" s="121">
        <v>-1</v>
      </c>
      <c r="T400" s="20">
        <v>2</v>
      </c>
      <c r="U400" s="20" t="s">
        <v>76</v>
      </c>
      <c r="V400" s="20"/>
      <c r="W400" s="20"/>
      <c r="X400" s="20" t="str">
        <f t="shared" si="94"/>
        <v/>
      </c>
      <c r="Y400" s="20"/>
      <c r="Z400" s="20" t="str">
        <f t="shared" si="87"/>
        <v/>
      </c>
      <c r="AA400" s="20" t="str">
        <f t="shared" si="87"/>
        <v/>
      </c>
      <c r="AB400" s="20"/>
      <c r="AC400" s="20" t="str">
        <f t="shared" si="95"/>
        <v/>
      </c>
      <c r="AD400" s="20" t="str">
        <f t="shared" si="95"/>
        <v/>
      </c>
      <c r="AE400" s="20"/>
      <c r="AF400" s="20" t="str">
        <f t="shared" si="97"/>
        <v/>
      </c>
      <c r="AG400" s="20"/>
      <c r="AH400" s="20"/>
      <c r="AI400" s="20"/>
      <c r="AJ400" s="21"/>
      <c r="AK400" s="21"/>
      <c r="AL400" s="21"/>
      <c r="AM400" s="22"/>
      <c r="AN400" s="124"/>
    </row>
    <row r="401" spans="1:40">
      <c r="A401" s="94"/>
      <c r="B401" s="99" t="s">
        <v>1244</v>
      </c>
      <c r="C401" s="99" t="s">
        <v>1245</v>
      </c>
      <c r="D401" s="98"/>
      <c r="E401" s="121" t="str">
        <f t="shared" si="85"/>
        <v>a632202</v>
      </c>
      <c r="F401" s="121">
        <f t="shared" si="88"/>
        <v>1</v>
      </c>
      <c r="G401" s="121">
        <f t="shared" si="89"/>
        <v>1</v>
      </c>
      <c r="H401" s="121">
        <v>0</v>
      </c>
      <c r="I401" s="121">
        <f t="shared" si="90"/>
        <v>0</v>
      </c>
      <c r="J401" s="121">
        <v>0</v>
      </c>
      <c r="K401" s="121">
        <f t="shared" si="91"/>
        <v>0</v>
      </c>
      <c r="L401" s="121">
        <f t="shared" si="92"/>
        <v>1</v>
      </c>
      <c r="M401" s="121">
        <f t="shared" si="92"/>
        <v>0</v>
      </c>
      <c r="N401" s="121">
        <f t="shared" si="93"/>
        <v>0</v>
      </c>
      <c r="O401" s="121">
        <v>0</v>
      </c>
      <c r="P401" s="121">
        <f t="shared" si="96"/>
        <v>0</v>
      </c>
      <c r="Q401" s="121"/>
      <c r="R401" s="121">
        <v>0</v>
      </c>
      <c r="S401" s="121">
        <v>-1</v>
      </c>
      <c r="T401" s="20">
        <v>3</v>
      </c>
      <c r="U401" s="20" t="s">
        <v>76</v>
      </c>
      <c r="V401" s="20"/>
      <c r="W401" s="20"/>
      <c r="X401" s="20" t="str">
        <f t="shared" si="94"/>
        <v/>
      </c>
      <c r="Y401" s="20"/>
      <c r="Z401" s="20" t="str">
        <f t="shared" si="87"/>
        <v/>
      </c>
      <c r="AA401" s="20" t="str">
        <f t="shared" si="87"/>
        <v/>
      </c>
      <c r="AB401" s="20"/>
      <c r="AC401" s="20" t="str">
        <f t="shared" si="95"/>
        <v/>
      </c>
      <c r="AD401" s="20" t="str">
        <f t="shared" si="95"/>
        <v/>
      </c>
      <c r="AE401" s="20"/>
      <c r="AF401" s="20" t="str">
        <f t="shared" si="97"/>
        <v/>
      </c>
      <c r="AG401" s="20"/>
      <c r="AH401" s="20"/>
      <c r="AI401" s="20"/>
      <c r="AJ401" s="21"/>
      <c r="AK401" s="21"/>
      <c r="AL401" s="21"/>
      <c r="AM401" s="22"/>
      <c r="AN401" s="124"/>
    </row>
    <row r="402" spans="1:40">
      <c r="A402" s="94"/>
      <c r="B402" s="99" t="s">
        <v>1246</v>
      </c>
      <c r="C402" s="99" t="s">
        <v>1247</v>
      </c>
      <c r="D402" s="98"/>
      <c r="E402" s="121" t="str">
        <f t="shared" si="85"/>
        <v>a632203</v>
      </c>
      <c r="F402" s="121">
        <f t="shared" si="88"/>
        <v>1</v>
      </c>
      <c r="G402" s="121">
        <f t="shared" si="89"/>
        <v>1</v>
      </c>
      <c r="H402" s="121">
        <v>0</v>
      </c>
      <c r="I402" s="121">
        <f t="shared" si="90"/>
        <v>0</v>
      </c>
      <c r="J402" s="121">
        <v>0</v>
      </c>
      <c r="K402" s="121">
        <f t="shared" si="91"/>
        <v>0</v>
      </c>
      <c r="L402" s="121">
        <f t="shared" si="92"/>
        <v>1</v>
      </c>
      <c r="M402" s="121">
        <f t="shared" si="92"/>
        <v>0</v>
      </c>
      <c r="N402" s="121">
        <f t="shared" si="93"/>
        <v>0</v>
      </c>
      <c r="O402" s="121">
        <v>0</v>
      </c>
      <c r="P402" s="121">
        <f t="shared" si="96"/>
        <v>0</v>
      </c>
      <c r="Q402" s="121"/>
      <c r="R402" s="121">
        <v>0</v>
      </c>
      <c r="S402" s="121">
        <v>-1</v>
      </c>
      <c r="T402" s="20">
        <v>4</v>
      </c>
      <c r="U402" s="20" t="s">
        <v>76</v>
      </c>
      <c r="V402" s="20"/>
      <c r="W402" s="20"/>
      <c r="X402" s="20" t="str">
        <f t="shared" si="94"/>
        <v/>
      </c>
      <c r="Y402" s="20"/>
      <c r="Z402" s="20" t="str">
        <f t="shared" si="87"/>
        <v/>
      </c>
      <c r="AA402" s="20" t="str">
        <f t="shared" si="87"/>
        <v/>
      </c>
      <c r="AB402" s="20"/>
      <c r="AC402" s="20" t="str">
        <f t="shared" si="95"/>
        <v/>
      </c>
      <c r="AD402" s="20" t="str">
        <f t="shared" si="95"/>
        <v/>
      </c>
      <c r="AE402" s="20"/>
      <c r="AF402" s="20" t="str">
        <f t="shared" si="97"/>
        <v/>
      </c>
      <c r="AG402" s="20"/>
      <c r="AH402" s="20"/>
      <c r="AI402" s="20"/>
      <c r="AJ402" s="21"/>
      <c r="AK402" s="21"/>
      <c r="AL402" s="21"/>
      <c r="AM402" s="22"/>
      <c r="AN402" s="124"/>
    </row>
    <row r="403" spans="1:40">
      <c r="A403" s="94"/>
      <c r="B403" s="99" t="s">
        <v>1248</v>
      </c>
      <c r="C403" s="99" t="s">
        <v>1249</v>
      </c>
      <c r="D403" s="98"/>
      <c r="E403" s="121" t="str">
        <f t="shared" si="85"/>
        <v>a632204</v>
      </c>
      <c r="F403" s="121">
        <f t="shared" si="88"/>
        <v>1</v>
      </c>
      <c r="G403" s="121">
        <f t="shared" si="89"/>
        <v>1</v>
      </c>
      <c r="H403" s="121">
        <v>0</v>
      </c>
      <c r="I403" s="121">
        <f t="shared" si="90"/>
        <v>0</v>
      </c>
      <c r="J403" s="121">
        <v>0</v>
      </c>
      <c r="K403" s="121">
        <f t="shared" si="91"/>
        <v>0</v>
      </c>
      <c r="L403" s="121">
        <f t="shared" si="92"/>
        <v>1</v>
      </c>
      <c r="M403" s="121">
        <f t="shared" si="92"/>
        <v>0</v>
      </c>
      <c r="N403" s="121">
        <f t="shared" si="93"/>
        <v>0</v>
      </c>
      <c r="O403" s="121">
        <v>0</v>
      </c>
      <c r="P403" s="121">
        <f t="shared" si="96"/>
        <v>0</v>
      </c>
      <c r="Q403" s="121"/>
      <c r="R403" s="121">
        <v>0</v>
      </c>
      <c r="S403" s="121">
        <v>-1</v>
      </c>
      <c r="T403" s="20">
        <v>4</v>
      </c>
      <c r="U403" s="20" t="s">
        <v>76</v>
      </c>
      <c r="V403" s="20"/>
      <c r="W403" s="20"/>
      <c r="X403" s="20" t="str">
        <f t="shared" si="94"/>
        <v/>
      </c>
      <c r="Y403" s="20"/>
      <c r="Z403" s="20" t="str">
        <f t="shared" si="87"/>
        <v/>
      </c>
      <c r="AA403" s="20" t="str">
        <f t="shared" si="87"/>
        <v/>
      </c>
      <c r="AB403" s="20"/>
      <c r="AC403" s="20" t="str">
        <f t="shared" si="95"/>
        <v/>
      </c>
      <c r="AD403" s="20" t="str">
        <f t="shared" si="95"/>
        <v/>
      </c>
      <c r="AE403" s="20"/>
      <c r="AF403" s="20" t="str">
        <f t="shared" si="97"/>
        <v/>
      </c>
      <c r="AG403" s="20"/>
      <c r="AH403" s="20"/>
      <c r="AI403" s="20"/>
      <c r="AJ403" s="21"/>
      <c r="AK403" s="21"/>
      <c r="AL403" s="21"/>
      <c r="AM403" s="22"/>
      <c r="AN403" s="124"/>
    </row>
    <row r="404" spans="1:40">
      <c r="A404" s="94"/>
      <c r="B404" s="98" t="s">
        <v>1250</v>
      </c>
      <c r="C404" s="98" t="s">
        <v>1251</v>
      </c>
      <c r="D404" s="98"/>
      <c r="E404" s="121" t="str">
        <f t="shared" ref="E404:E467" si="98">LOWER(C404)</f>
        <v>a6323</v>
      </c>
      <c r="F404" s="121">
        <f t="shared" si="88"/>
        <v>1</v>
      </c>
      <c r="G404" s="121">
        <f t="shared" si="89"/>
        <v>1</v>
      </c>
      <c r="H404" s="121">
        <v>0</v>
      </c>
      <c r="I404" s="121">
        <f t="shared" si="90"/>
        <v>0</v>
      </c>
      <c r="J404" s="121">
        <v>1</v>
      </c>
      <c r="K404" s="121">
        <f t="shared" si="91"/>
        <v>1</v>
      </c>
      <c r="L404" s="121">
        <f t="shared" si="92"/>
        <v>1</v>
      </c>
      <c r="M404" s="121">
        <f t="shared" si="92"/>
        <v>0</v>
      </c>
      <c r="N404" s="121">
        <f t="shared" si="93"/>
        <v>1</v>
      </c>
      <c r="O404" s="121">
        <v>1</v>
      </c>
      <c r="P404" s="121">
        <f t="shared" si="96"/>
        <v>1</v>
      </c>
      <c r="Q404" s="121"/>
      <c r="R404" s="121">
        <v>1</v>
      </c>
      <c r="S404" s="121">
        <v>0</v>
      </c>
      <c r="T404" s="20">
        <v>3</v>
      </c>
      <c r="U404" s="20" t="s">
        <v>76</v>
      </c>
      <c r="V404" s="20"/>
      <c r="W404" s="20"/>
      <c r="X404" s="20" t="str">
        <f t="shared" si="94"/>
        <v/>
      </c>
      <c r="Y404" s="20"/>
      <c r="Z404" s="20" t="str">
        <f t="shared" si="87"/>
        <v/>
      </c>
      <c r="AA404" s="20" t="str">
        <f t="shared" si="87"/>
        <v/>
      </c>
      <c r="AB404" s="20"/>
      <c r="AC404" s="20" t="str">
        <f t="shared" si="95"/>
        <v/>
      </c>
      <c r="AD404" s="20" t="str">
        <f t="shared" si="95"/>
        <v/>
      </c>
      <c r="AE404" s="20"/>
      <c r="AF404" s="20" t="str">
        <f t="shared" si="97"/>
        <v/>
      </c>
      <c r="AG404" s="20"/>
      <c r="AH404" s="20"/>
      <c r="AI404" s="20"/>
      <c r="AJ404" s="21"/>
      <c r="AK404" s="21" t="s">
        <v>960</v>
      </c>
      <c r="AL404" s="21"/>
      <c r="AM404" s="22"/>
      <c r="AN404" s="124" t="s">
        <v>1241</v>
      </c>
    </row>
    <row r="405" spans="1:40">
      <c r="A405" s="94"/>
      <c r="B405" s="99" t="s">
        <v>1252</v>
      </c>
      <c r="C405" s="99" t="s">
        <v>1253</v>
      </c>
      <c r="D405" s="98"/>
      <c r="E405" s="121" t="str">
        <f t="shared" si="98"/>
        <v>a632301</v>
      </c>
      <c r="F405" s="121">
        <f t="shared" si="88"/>
        <v>1</v>
      </c>
      <c r="G405" s="121">
        <f t="shared" si="89"/>
        <v>1</v>
      </c>
      <c r="H405" s="121">
        <v>0</v>
      </c>
      <c r="I405" s="121">
        <f t="shared" si="90"/>
        <v>0</v>
      </c>
      <c r="J405" s="121">
        <v>0</v>
      </c>
      <c r="K405" s="121">
        <f t="shared" si="91"/>
        <v>0</v>
      </c>
      <c r="L405" s="121">
        <f t="shared" si="92"/>
        <v>1</v>
      </c>
      <c r="M405" s="121">
        <f t="shared" si="92"/>
        <v>0</v>
      </c>
      <c r="N405" s="121">
        <f t="shared" si="93"/>
        <v>0</v>
      </c>
      <c r="O405" s="122">
        <v>0</v>
      </c>
      <c r="P405" s="122">
        <v>1</v>
      </c>
      <c r="Q405" s="122">
        <v>1</v>
      </c>
      <c r="R405" s="121">
        <v>0</v>
      </c>
      <c r="S405" s="121">
        <v>-1</v>
      </c>
      <c r="T405" s="20">
        <v>4</v>
      </c>
      <c r="U405" s="20" t="s">
        <v>76</v>
      </c>
      <c r="V405" s="20"/>
      <c r="W405" s="20"/>
      <c r="X405" s="20" t="str">
        <f t="shared" si="94"/>
        <v/>
      </c>
      <c r="Y405" s="20"/>
      <c r="Z405" s="20" t="str">
        <f t="shared" si="87"/>
        <v/>
      </c>
      <c r="AA405" s="20" t="str">
        <f t="shared" si="87"/>
        <v/>
      </c>
      <c r="AB405" s="20"/>
      <c r="AC405" s="20" t="str">
        <f t="shared" si="95"/>
        <v/>
      </c>
      <c r="AD405" s="20" t="str">
        <f t="shared" si="95"/>
        <v/>
      </c>
      <c r="AE405" s="20"/>
      <c r="AF405" s="20" t="str">
        <f t="shared" si="97"/>
        <v/>
      </c>
      <c r="AG405" s="20"/>
      <c r="AH405" s="20"/>
      <c r="AI405" s="20"/>
      <c r="AJ405" s="21"/>
      <c r="AK405" s="21"/>
      <c r="AL405" s="21"/>
      <c r="AM405" s="22"/>
      <c r="AN405" s="124"/>
    </row>
    <row r="406" spans="1:40">
      <c r="A406" s="94"/>
      <c r="B406" s="99" t="s">
        <v>1254</v>
      </c>
      <c r="C406" s="99" t="s">
        <v>1255</v>
      </c>
      <c r="D406" s="98"/>
      <c r="E406" s="121" t="str">
        <f t="shared" si="98"/>
        <v>a632302</v>
      </c>
      <c r="F406" s="121">
        <f t="shared" si="88"/>
        <v>1</v>
      </c>
      <c r="G406" s="121">
        <f t="shared" si="89"/>
        <v>1</v>
      </c>
      <c r="H406" s="121">
        <v>0</v>
      </c>
      <c r="I406" s="121">
        <f t="shared" si="90"/>
        <v>0</v>
      </c>
      <c r="J406" s="121">
        <v>0</v>
      </c>
      <c r="K406" s="121">
        <f t="shared" si="91"/>
        <v>0</v>
      </c>
      <c r="L406" s="121">
        <f t="shared" si="92"/>
        <v>1</v>
      </c>
      <c r="M406" s="121">
        <f t="shared" si="92"/>
        <v>0</v>
      </c>
      <c r="N406" s="121">
        <f t="shared" si="93"/>
        <v>0</v>
      </c>
      <c r="O406" s="122">
        <v>0</v>
      </c>
      <c r="P406" s="122">
        <v>1</v>
      </c>
      <c r="Q406" s="122">
        <v>1</v>
      </c>
      <c r="R406" s="121">
        <v>0</v>
      </c>
      <c r="S406" s="121">
        <v>-1</v>
      </c>
      <c r="T406" s="20">
        <v>3</v>
      </c>
      <c r="U406" s="20" t="s">
        <v>76</v>
      </c>
      <c r="V406" s="20"/>
      <c r="W406" s="20"/>
      <c r="X406" s="20" t="str">
        <f t="shared" si="94"/>
        <v/>
      </c>
      <c r="Y406" s="20"/>
      <c r="Z406" s="20" t="str">
        <f t="shared" si="87"/>
        <v/>
      </c>
      <c r="AA406" s="20" t="str">
        <f t="shared" si="87"/>
        <v/>
      </c>
      <c r="AB406" s="20"/>
      <c r="AC406" s="20" t="str">
        <f t="shared" si="95"/>
        <v/>
      </c>
      <c r="AD406" s="20" t="str">
        <f t="shared" si="95"/>
        <v/>
      </c>
      <c r="AE406" s="20"/>
      <c r="AF406" s="20" t="str">
        <f t="shared" si="97"/>
        <v/>
      </c>
      <c r="AG406" s="20"/>
      <c r="AH406" s="20"/>
      <c r="AI406" s="20"/>
      <c r="AJ406" s="21"/>
      <c r="AK406" s="21"/>
      <c r="AL406" s="21"/>
      <c r="AM406" s="22"/>
      <c r="AN406" s="124"/>
    </row>
    <row r="407" spans="1:40">
      <c r="A407" s="94"/>
      <c r="B407" s="99" t="s">
        <v>1256</v>
      </c>
      <c r="C407" s="99" t="s">
        <v>1257</v>
      </c>
      <c r="D407" s="98"/>
      <c r="E407" s="121" t="str">
        <f t="shared" si="98"/>
        <v>a632303</v>
      </c>
      <c r="F407" s="121">
        <f t="shared" si="88"/>
        <v>1</v>
      </c>
      <c r="G407" s="121">
        <f t="shared" si="89"/>
        <v>1</v>
      </c>
      <c r="H407" s="121">
        <v>0</v>
      </c>
      <c r="I407" s="121">
        <f t="shared" si="90"/>
        <v>0</v>
      </c>
      <c r="J407" s="121">
        <v>0</v>
      </c>
      <c r="K407" s="121">
        <f t="shared" si="91"/>
        <v>0</v>
      </c>
      <c r="L407" s="121">
        <f t="shared" si="92"/>
        <v>1</v>
      </c>
      <c r="M407" s="121">
        <f t="shared" si="92"/>
        <v>0</v>
      </c>
      <c r="N407" s="121">
        <f t="shared" si="93"/>
        <v>0</v>
      </c>
      <c r="O407" s="122">
        <v>0</v>
      </c>
      <c r="P407" s="122">
        <v>1</v>
      </c>
      <c r="Q407" s="122">
        <v>1</v>
      </c>
      <c r="R407" s="121">
        <v>0</v>
      </c>
      <c r="S407" s="121">
        <v>-1</v>
      </c>
      <c r="T407" s="20">
        <v>4</v>
      </c>
      <c r="U407" s="20" t="s">
        <v>76</v>
      </c>
      <c r="V407" s="20"/>
      <c r="W407" s="20"/>
      <c r="X407" s="20" t="str">
        <f t="shared" si="94"/>
        <v/>
      </c>
      <c r="Y407" s="20"/>
      <c r="Z407" s="20" t="str">
        <f t="shared" si="87"/>
        <v/>
      </c>
      <c r="AA407" s="20" t="str">
        <f t="shared" si="87"/>
        <v/>
      </c>
      <c r="AB407" s="20"/>
      <c r="AC407" s="20" t="str">
        <f t="shared" si="95"/>
        <v/>
      </c>
      <c r="AD407" s="20" t="str">
        <f t="shared" si="95"/>
        <v/>
      </c>
      <c r="AE407" s="20"/>
      <c r="AF407" s="20" t="str">
        <f t="shared" si="97"/>
        <v/>
      </c>
      <c r="AG407" s="20"/>
      <c r="AH407" s="20"/>
      <c r="AI407" s="20"/>
      <c r="AJ407" s="21"/>
      <c r="AK407" s="21"/>
      <c r="AL407" s="21"/>
      <c r="AM407" s="22"/>
      <c r="AN407" s="124"/>
    </row>
    <row r="408" spans="1:40">
      <c r="A408" s="94"/>
      <c r="B408" s="98" t="s">
        <v>1258</v>
      </c>
      <c r="C408" s="98" t="s">
        <v>1259</v>
      </c>
      <c r="D408" s="98"/>
      <c r="E408" s="121" t="str">
        <f t="shared" si="98"/>
        <v>a6324</v>
      </c>
      <c r="F408" s="121">
        <f t="shared" si="88"/>
        <v>1</v>
      </c>
      <c r="G408" s="121">
        <f t="shared" si="89"/>
        <v>1</v>
      </c>
      <c r="H408" s="121">
        <v>0</v>
      </c>
      <c r="I408" s="121">
        <f t="shared" si="90"/>
        <v>0</v>
      </c>
      <c r="J408" s="121">
        <v>1</v>
      </c>
      <c r="K408" s="121">
        <f t="shared" si="91"/>
        <v>1</v>
      </c>
      <c r="L408" s="121">
        <f t="shared" si="92"/>
        <v>1</v>
      </c>
      <c r="M408" s="121">
        <f t="shared" si="92"/>
        <v>0</v>
      </c>
      <c r="N408" s="121">
        <f t="shared" si="93"/>
        <v>1</v>
      </c>
      <c r="O408" s="121">
        <v>1</v>
      </c>
      <c r="P408" s="121">
        <f t="shared" si="96"/>
        <v>1</v>
      </c>
      <c r="Q408" s="121">
        <v>1</v>
      </c>
      <c r="R408" s="121">
        <v>1</v>
      </c>
      <c r="S408" s="121">
        <v>0</v>
      </c>
      <c r="T408" s="20">
        <v>4</v>
      </c>
      <c r="U408" s="20" t="s">
        <v>76</v>
      </c>
      <c r="V408" s="20"/>
      <c r="W408" s="20"/>
      <c r="X408" s="20" t="str">
        <f t="shared" si="94"/>
        <v/>
      </c>
      <c r="Y408" s="20"/>
      <c r="Z408" s="20" t="str">
        <f t="shared" si="87"/>
        <v/>
      </c>
      <c r="AA408" s="20" t="str">
        <f t="shared" si="87"/>
        <v/>
      </c>
      <c r="AB408" s="20"/>
      <c r="AC408" s="20" t="str">
        <f t="shared" si="95"/>
        <v/>
      </c>
      <c r="AD408" s="20" t="str">
        <f t="shared" si="95"/>
        <v/>
      </c>
      <c r="AE408" s="20"/>
      <c r="AF408" s="20" t="str">
        <f t="shared" si="97"/>
        <v/>
      </c>
      <c r="AG408" s="20"/>
      <c r="AH408" s="20"/>
      <c r="AI408" s="20"/>
      <c r="AJ408" s="21"/>
      <c r="AK408" s="21" t="s">
        <v>960</v>
      </c>
      <c r="AL408" s="21"/>
      <c r="AM408" s="22"/>
      <c r="AN408" s="124" t="s">
        <v>1241</v>
      </c>
    </row>
    <row r="409" spans="1:40">
      <c r="A409" s="94"/>
      <c r="B409" s="99" t="s">
        <v>1260</v>
      </c>
      <c r="C409" s="99" t="s">
        <v>1261</v>
      </c>
      <c r="D409" s="98"/>
      <c r="E409" s="121" t="str">
        <f t="shared" si="98"/>
        <v>a632401</v>
      </c>
      <c r="F409" s="121">
        <f t="shared" si="88"/>
        <v>1</v>
      </c>
      <c r="G409" s="121">
        <f t="shared" si="89"/>
        <v>1</v>
      </c>
      <c r="H409" s="121">
        <v>0</v>
      </c>
      <c r="I409" s="121">
        <f t="shared" si="90"/>
        <v>0</v>
      </c>
      <c r="J409" s="121">
        <v>0</v>
      </c>
      <c r="K409" s="121">
        <f t="shared" si="91"/>
        <v>0</v>
      </c>
      <c r="L409" s="121">
        <f t="shared" si="92"/>
        <v>1</v>
      </c>
      <c r="M409" s="121">
        <f t="shared" si="92"/>
        <v>0</v>
      </c>
      <c r="N409" s="121">
        <f t="shared" si="93"/>
        <v>0</v>
      </c>
      <c r="O409" s="121">
        <v>0</v>
      </c>
      <c r="P409" s="121">
        <f t="shared" si="96"/>
        <v>0</v>
      </c>
      <c r="Q409" s="121"/>
      <c r="R409" s="121">
        <v>0</v>
      </c>
      <c r="S409" s="121">
        <v>-1</v>
      </c>
      <c r="T409" s="20">
        <v>4</v>
      </c>
      <c r="U409" s="20" t="s">
        <v>76</v>
      </c>
      <c r="V409" s="20"/>
      <c r="W409" s="20"/>
      <c r="X409" s="20" t="str">
        <f t="shared" si="94"/>
        <v/>
      </c>
      <c r="Y409" s="20"/>
      <c r="Z409" s="20" t="str">
        <f t="shared" si="87"/>
        <v/>
      </c>
      <c r="AA409" s="20" t="str">
        <f t="shared" si="87"/>
        <v/>
      </c>
      <c r="AB409" s="20"/>
      <c r="AC409" s="20" t="str">
        <f t="shared" si="95"/>
        <v/>
      </c>
      <c r="AD409" s="20" t="str">
        <f t="shared" si="95"/>
        <v/>
      </c>
      <c r="AE409" s="20"/>
      <c r="AF409" s="20" t="str">
        <f t="shared" si="97"/>
        <v/>
      </c>
      <c r="AG409" s="20"/>
      <c r="AH409" s="20"/>
      <c r="AI409" s="20"/>
      <c r="AJ409" s="21"/>
      <c r="AK409" s="21"/>
      <c r="AL409" s="21"/>
      <c r="AM409" s="22"/>
      <c r="AN409" s="124"/>
    </row>
    <row r="410" spans="1:40">
      <c r="A410" s="94"/>
      <c r="B410" s="99" t="s">
        <v>1262</v>
      </c>
      <c r="C410" s="99" t="s">
        <v>1263</v>
      </c>
      <c r="D410" s="98"/>
      <c r="E410" s="121" t="str">
        <f t="shared" si="98"/>
        <v>a632402</v>
      </c>
      <c r="F410" s="121">
        <f t="shared" si="88"/>
        <v>1</v>
      </c>
      <c r="G410" s="121">
        <f t="shared" si="89"/>
        <v>1</v>
      </c>
      <c r="H410" s="121">
        <v>0</v>
      </c>
      <c r="I410" s="121">
        <f t="shared" si="90"/>
        <v>0</v>
      </c>
      <c r="J410" s="121">
        <v>0</v>
      </c>
      <c r="K410" s="121">
        <f t="shared" si="91"/>
        <v>0</v>
      </c>
      <c r="L410" s="121">
        <f t="shared" si="92"/>
        <v>1</v>
      </c>
      <c r="M410" s="121">
        <f t="shared" si="92"/>
        <v>0</v>
      </c>
      <c r="N410" s="121">
        <f t="shared" si="93"/>
        <v>0</v>
      </c>
      <c r="O410" s="122">
        <v>0</v>
      </c>
      <c r="P410" s="122">
        <v>1</v>
      </c>
      <c r="Q410" s="122">
        <v>1</v>
      </c>
      <c r="R410" s="121">
        <v>0</v>
      </c>
      <c r="S410" s="121">
        <v>-1</v>
      </c>
      <c r="T410" s="20">
        <v>4</v>
      </c>
      <c r="U410" s="20" t="s">
        <v>76</v>
      </c>
      <c r="V410" s="20"/>
      <c r="W410" s="20"/>
      <c r="X410" s="20" t="str">
        <f t="shared" si="94"/>
        <v/>
      </c>
      <c r="Y410" s="20"/>
      <c r="Z410" s="20" t="str">
        <f t="shared" si="87"/>
        <v/>
      </c>
      <c r="AA410" s="20" t="str">
        <f t="shared" si="87"/>
        <v/>
      </c>
      <c r="AB410" s="20"/>
      <c r="AC410" s="20" t="str">
        <f t="shared" si="95"/>
        <v/>
      </c>
      <c r="AD410" s="20" t="str">
        <f t="shared" si="95"/>
        <v/>
      </c>
      <c r="AE410" s="20"/>
      <c r="AF410" s="20" t="str">
        <f t="shared" si="97"/>
        <v/>
      </c>
      <c r="AG410" s="20"/>
      <c r="AH410" s="20"/>
      <c r="AI410" s="20"/>
      <c r="AJ410" s="21"/>
      <c r="AK410" s="21"/>
      <c r="AL410" s="21"/>
      <c r="AM410" s="22"/>
      <c r="AN410" s="124"/>
    </row>
    <row r="411" spans="1:40" ht="13.15">
      <c r="A411" s="94"/>
      <c r="B411" s="95" t="s">
        <v>1264</v>
      </c>
      <c r="C411" s="95" t="s">
        <v>1265</v>
      </c>
      <c r="D411" s="98"/>
      <c r="E411" s="121" t="str">
        <f t="shared" si="98"/>
        <v>a66</v>
      </c>
      <c r="F411" s="121">
        <f t="shared" si="88"/>
        <v>1</v>
      </c>
      <c r="G411" s="121">
        <f t="shared" si="89"/>
        <v>1</v>
      </c>
      <c r="H411" s="121">
        <v>0</v>
      </c>
      <c r="I411" s="121">
        <f t="shared" si="90"/>
        <v>0</v>
      </c>
      <c r="J411" s="121">
        <v>0</v>
      </c>
      <c r="K411" s="121">
        <f t="shared" si="91"/>
        <v>0</v>
      </c>
      <c r="L411" s="121">
        <f t="shared" si="92"/>
        <v>1</v>
      </c>
      <c r="M411" s="121">
        <f t="shared" si="92"/>
        <v>0</v>
      </c>
      <c r="N411" s="121">
        <f t="shared" si="93"/>
        <v>0</v>
      </c>
      <c r="O411" s="122">
        <v>0</v>
      </c>
      <c r="P411" s="122">
        <v>1</v>
      </c>
      <c r="Q411" s="122">
        <v>1</v>
      </c>
      <c r="R411" s="121">
        <v>0</v>
      </c>
      <c r="S411" s="121">
        <v>-1</v>
      </c>
      <c r="T411" s="20">
        <v>1</v>
      </c>
      <c r="U411" s="20" t="s">
        <v>66</v>
      </c>
      <c r="V411" s="20"/>
      <c r="W411" s="20"/>
      <c r="X411" s="20" t="str">
        <f t="shared" si="94"/>
        <v/>
      </c>
      <c r="Y411" s="20"/>
      <c r="Z411" s="20" t="str">
        <f t="shared" si="87"/>
        <v/>
      </c>
      <c r="AA411" s="20" t="str">
        <f t="shared" si="87"/>
        <v/>
      </c>
      <c r="AB411" s="20"/>
      <c r="AC411" s="20" t="str">
        <f t="shared" si="95"/>
        <v/>
      </c>
      <c r="AD411" s="20" t="str">
        <f t="shared" si="95"/>
        <v/>
      </c>
      <c r="AE411" s="20"/>
      <c r="AF411" s="20" t="str">
        <f t="shared" si="97"/>
        <v/>
      </c>
      <c r="AG411" s="20"/>
      <c r="AH411" s="20"/>
      <c r="AI411" s="20"/>
      <c r="AJ411" s="21"/>
      <c r="AK411" s="21"/>
      <c r="AL411" s="21"/>
      <c r="AM411" s="22"/>
      <c r="AN411" s="124"/>
    </row>
    <row r="412" spans="1:40">
      <c r="A412" s="94"/>
      <c r="B412" s="97" t="s">
        <v>1266</v>
      </c>
      <c r="C412" s="97" t="s">
        <v>1267</v>
      </c>
      <c r="D412" s="97"/>
      <c r="E412" s="121" t="str">
        <f t="shared" si="98"/>
        <v>a661</v>
      </c>
      <c r="F412" s="121">
        <f t="shared" si="88"/>
        <v>1</v>
      </c>
      <c r="G412" s="121">
        <f t="shared" si="89"/>
        <v>1</v>
      </c>
      <c r="H412" s="121">
        <v>0</v>
      </c>
      <c r="I412" s="121">
        <f t="shared" si="90"/>
        <v>0</v>
      </c>
      <c r="J412" s="121">
        <v>0</v>
      </c>
      <c r="K412" s="121">
        <f t="shared" si="91"/>
        <v>0</v>
      </c>
      <c r="L412" s="121">
        <f t="shared" si="92"/>
        <v>1</v>
      </c>
      <c r="M412" s="121">
        <f t="shared" si="92"/>
        <v>0</v>
      </c>
      <c r="N412" s="121">
        <f t="shared" si="93"/>
        <v>0</v>
      </c>
      <c r="O412" s="121">
        <v>0</v>
      </c>
      <c r="P412" s="121">
        <f t="shared" si="96"/>
        <v>0</v>
      </c>
      <c r="Q412" s="121"/>
      <c r="R412" s="121">
        <v>0</v>
      </c>
      <c r="S412" s="121">
        <v>-1</v>
      </c>
      <c r="T412" s="20">
        <v>3</v>
      </c>
      <c r="U412" s="20" t="s">
        <v>154</v>
      </c>
      <c r="V412" s="20"/>
      <c r="W412" s="20"/>
      <c r="X412" s="20" t="str">
        <f t="shared" si="94"/>
        <v/>
      </c>
      <c r="Y412" s="20"/>
      <c r="Z412" s="20" t="str">
        <f t="shared" si="87"/>
        <v/>
      </c>
      <c r="AA412" s="20" t="str">
        <f t="shared" si="87"/>
        <v/>
      </c>
      <c r="AB412" s="20"/>
      <c r="AC412" s="20" t="str">
        <f t="shared" si="95"/>
        <v/>
      </c>
      <c r="AD412" s="20" t="str">
        <f t="shared" si="95"/>
        <v/>
      </c>
      <c r="AE412" s="20"/>
      <c r="AF412" s="20" t="str">
        <f t="shared" si="97"/>
        <v/>
      </c>
      <c r="AG412" s="20"/>
      <c r="AH412" s="20"/>
      <c r="AI412" s="20"/>
      <c r="AJ412" s="21"/>
      <c r="AK412" s="21"/>
      <c r="AL412" s="21"/>
      <c r="AM412" s="22"/>
      <c r="AN412" s="124"/>
    </row>
    <row r="413" spans="1:40">
      <c r="A413" s="94"/>
      <c r="B413" s="98" t="s">
        <v>1268</v>
      </c>
      <c r="C413" s="98" t="s">
        <v>1269</v>
      </c>
      <c r="D413" s="98"/>
      <c r="E413" s="121" t="str">
        <f t="shared" si="98"/>
        <v>a6611</v>
      </c>
      <c r="F413" s="121">
        <f t="shared" si="88"/>
        <v>1</v>
      </c>
      <c r="G413" s="121">
        <f t="shared" si="89"/>
        <v>1</v>
      </c>
      <c r="H413" s="121">
        <v>0</v>
      </c>
      <c r="I413" s="121">
        <f t="shared" si="90"/>
        <v>0</v>
      </c>
      <c r="J413" s="121">
        <v>0</v>
      </c>
      <c r="K413" s="121">
        <f t="shared" si="91"/>
        <v>0</v>
      </c>
      <c r="L413" s="121">
        <f t="shared" si="92"/>
        <v>1</v>
      </c>
      <c r="M413" s="121">
        <f t="shared" si="92"/>
        <v>0</v>
      </c>
      <c r="N413" s="121">
        <f t="shared" si="93"/>
        <v>0</v>
      </c>
      <c r="O413" s="121">
        <v>0</v>
      </c>
      <c r="P413" s="121">
        <f t="shared" si="96"/>
        <v>0</v>
      </c>
      <c r="Q413" s="121"/>
      <c r="R413" s="121">
        <v>0</v>
      </c>
      <c r="S413" s="121">
        <v>-1</v>
      </c>
      <c r="T413" s="20">
        <v>4</v>
      </c>
      <c r="U413" s="20" t="s">
        <v>838</v>
      </c>
      <c r="V413" s="20"/>
      <c r="W413" s="20"/>
      <c r="X413" s="20" t="str">
        <f t="shared" si="94"/>
        <v/>
      </c>
      <c r="Y413" s="20"/>
      <c r="Z413" s="20" t="str">
        <f t="shared" si="87"/>
        <v/>
      </c>
      <c r="AA413" s="20" t="str">
        <f t="shared" si="87"/>
        <v/>
      </c>
      <c r="AB413" s="20"/>
      <c r="AC413" s="20" t="str">
        <f t="shared" si="95"/>
        <v/>
      </c>
      <c r="AD413" s="20" t="str">
        <f t="shared" si="95"/>
        <v/>
      </c>
      <c r="AE413" s="20"/>
      <c r="AF413" s="20" t="str">
        <f t="shared" si="97"/>
        <v/>
      </c>
      <c r="AG413" s="20"/>
      <c r="AH413" s="20"/>
      <c r="AI413" s="20"/>
      <c r="AJ413" s="21"/>
      <c r="AK413" s="21"/>
      <c r="AL413" s="21"/>
      <c r="AM413" s="22"/>
      <c r="AN413" s="124"/>
    </row>
    <row r="414" spans="1:40">
      <c r="A414" s="94"/>
      <c r="B414" s="99" t="s">
        <v>1270</v>
      </c>
      <c r="C414" s="99" t="s">
        <v>1271</v>
      </c>
      <c r="D414" s="98"/>
      <c r="E414" s="121" t="str">
        <f t="shared" si="98"/>
        <v>a661100</v>
      </c>
      <c r="F414" s="121">
        <f t="shared" si="88"/>
        <v>1</v>
      </c>
      <c r="G414" s="121">
        <f t="shared" si="89"/>
        <v>1</v>
      </c>
      <c r="H414" s="121">
        <v>0</v>
      </c>
      <c r="I414" s="121">
        <f t="shared" si="90"/>
        <v>0</v>
      </c>
      <c r="J414" s="121">
        <v>0</v>
      </c>
      <c r="K414" s="121">
        <f t="shared" si="91"/>
        <v>0</v>
      </c>
      <c r="L414" s="121">
        <f t="shared" si="92"/>
        <v>1</v>
      </c>
      <c r="M414" s="121">
        <f t="shared" si="92"/>
        <v>0</v>
      </c>
      <c r="N414" s="121">
        <f t="shared" si="93"/>
        <v>0</v>
      </c>
      <c r="O414" s="121">
        <v>0</v>
      </c>
      <c r="P414" s="121">
        <f t="shared" si="96"/>
        <v>0</v>
      </c>
      <c r="Q414" s="121"/>
      <c r="R414" s="121">
        <v>0</v>
      </c>
      <c r="S414" s="121">
        <v>0</v>
      </c>
      <c r="T414" s="20">
        <v>4</v>
      </c>
      <c r="U414" s="20" t="s">
        <v>838</v>
      </c>
      <c r="V414" s="20"/>
      <c r="W414" s="20"/>
      <c r="X414" s="20" t="str">
        <f t="shared" si="94"/>
        <v/>
      </c>
      <c r="Y414" s="20"/>
      <c r="Z414" s="20" t="str">
        <f t="shared" si="87"/>
        <v/>
      </c>
      <c r="AA414" s="20" t="str">
        <f t="shared" si="87"/>
        <v/>
      </c>
      <c r="AB414" s="20"/>
      <c r="AC414" s="20" t="str">
        <f t="shared" si="95"/>
        <v/>
      </c>
      <c r="AD414" s="20" t="str">
        <f t="shared" si="95"/>
        <v/>
      </c>
      <c r="AE414" s="20"/>
      <c r="AF414" s="20" t="str">
        <f t="shared" si="97"/>
        <v/>
      </c>
      <c r="AG414" s="20"/>
      <c r="AH414" s="20"/>
      <c r="AI414" s="20"/>
      <c r="AJ414" s="21"/>
      <c r="AK414" s="21" t="s">
        <v>960</v>
      </c>
      <c r="AL414" s="21"/>
      <c r="AM414" s="22"/>
      <c r="AN414" s="124"/>
    </row>
    <row r="415" spans="1:40">
      <c r="A415" s="94"/>
      <c r="B415" s="98" t="s">
        <v>1272</v>
      </c>
      <c r="C415" s="98" t="s">
        <v>1273</v>
      </c>
      <c r="D415" s="98"/>
      <c r="E415" s="121" t="str">
        <f t="shared" si="98"/>
        <v>a6612</v>
      </c>
      <c r="F415" s="121">
        <f t="shared" si="88"/>
        <v>1</v>
      </c>
      <c r="G415" s="121">
        <f t="shared" si="89"/>
        <v>1</v>
      </c>
      <c r="H415" s="121">
        <v>0</v>
      </c>
      <c r="I415" s="121">
        <f t="shared" si="90"/>
        <v>0</v>
      </c>
      <c r="J415" s="121">
        <v>0</v>
      </c>
      <c r="K415" s="121">
        <f t="shared" si="91"/>
        <v>0</v>
      </c>
      <c r="L415" s="121">
        <f t="shared" si="92"/>
        <v>1</v>
      </c>
      <c r="M415" s="121">
        <f t="shared" si="92"/>
        <v>0</v>
      </c>
      <c r="N415" s="121">
        <f t="shared" si="93"/>
        <v>0</v>
      </c>
      <c r="O415" s="121">
        <v>0</v>
      </c>
      <c r="P415" s="121">
        <f t="shared" si="96"/>
        <v>0</v>
      </c>
      <c r="Q415" s="121"/>
      <c r="R415" s="121">
        <v>0</v>
      </c>
      <c r="S415" s="121">
        <v>-1</v>
      </c>
      <c r="T415" s="20">
        <v>4</v>
      </c>
      <c r="U415" s="20" t="s">
        <v>838</v>
      </c>
      <c r="V415" s="20"/>
      <c r="W415" s="20"/>
      <c r="X415" s="20" t="str">
        <f t="shared" si="94"/>
        <v/>
      </c>
      <c r="Y415" s="20"/>
      <c r="Z415" s="20" t="str">
        <f t="shared" si="87"/>
        <v/>
      </c>
      <c r="AA415" s="20" t="str">
        <f t="shared" si="87"/>
        <v/>
      </c>
      <c r="AB415" s="20"/>
      <c r="AC415" s="20" t="str">
        <f t="shared" si="95"/>
        <v/>
      </c>
      <c r="AD415" s="20" t="str">
        <f t="shared" si="95"/>
        <v/>
      </c>
      <c r="AE415" s="20"/>
      <c r="AF415" s="20" t="str">
        <f t="shared" si="97"/>
        <v/>
      </c>
      <c r="AG415" s="20"/>
      <c r="AH415" s="20"/>
      <c r="AI415" s="20"/>
      <c r="AJ415" s="21"/>
      <c r="AK415" s="21"/>
      <c r="AL415" s="21"/>
      <c r="AM415" s="22"/>
      <c r="AN415" s="124"/>
    </row>
    <row r="416" spans="1:40">
      <c r="A416" s="94"/>
      <c r="B416" s="99" t="s">
        <v>1274</v>
      </c>
      <c r="C416" s="99" t="s">
        <v>1275</v>
      </c>
      <c r="D416" s="98"/>
      <c r="E416" s="121" t="str">
        <f t="shared" si="98"/>
        <v>a661200</v>
      </c>
      <c r="F416" s="121">
        <f t="shared" si="88"/>
        <v>1</v>
      </c>
      <c r="G416" s="121">
        <f t="shared" si="89"/>
        <v>1</v>
      </c>
      <c r="H416" s="121">
        <v>0</v>
      </c>
      <c r="I416" s="121">
        <f t="shared" si="90"/>
        <v>0</v>
      </c>
      <c r="J416" s="121">
        <v>0</v>
      </c>
      <c r="K416" s="121">
        <f t="shared" si="91"/>
        <v>0</v>
      </c>
      <c r="L416" s="121">
        <f t="shared" si="92"/>
        <v>1</v>
      </c>
      <c r="M416" s="121">
        <f t="shared" si="92"/>
        <v>0</v>
      </c>
      <c r="N416" s="121">
        <f t="shared" si="93"/>
        <v>0</v>
      </c>
      <c r="O416" s="121">
        <v>0</v>
      </c>
      <c r="P416" s="121">
        <f t="shared" si="96"/>
        <v>0</v>
      </c>
      <c r="Q416" s="121"/>
      <c r="R416" s="121">
        <v>0</v>
      </c>
      <c r="S416" s="121">
        <v>0</v>
      </c>
      <c r="T416" s="20">
        <v>4</v>
      </c>
      <c r="U416" s="20" t="s">
        <v>838</v>
      </c>
      <c r="V416" s="20"/>
      <c r="W416" s="20"/>
      <c r="X416" s="20" t="str">
        <f t="shared" si="94"/>
        <v/>
      </c>
      <c r="Y416" s="20"/>
      <c r="Z416" s="20" t="str">
        <f t="shared" si="87"/>
        <v/>
      </c>
      <c r="AA416" s="20" t="str">
        <f t="shared" si="87"/>
        <v/>
      </c>
      <c r="AB416" s="20"/>
      <c r="AC416" s="20" t="str">
        <f t="shared" si="95"/>
        <v/>
      </c>
      <c r="AD416" s="20" t="str">
        <f t="shared" si="95"/>
        <v/>
      </c>
      <c r="AE416" s="20"/>
      <c r="AF416" s="20" t="str">
        <f t="shared" si="97"/>
        <v/>
      </c>
      <c r="AG416" s="20"/>
      <c r="AH416" s="20"/>
      <c r="AI416" s="20"/>
      <c r="AJ416" s="21"/>
      <c r="AK416" s="21" t="s">
        <v>960</v>
      </c>
      <c r="AL416" s="21"/>
      <c r="AM416" s="22"/>
      <c r="AN416" s="124" t="s">
        <v>1276</v>
      </c>
    </row>
    <row r="417" spans="1:40">
      <c r="A417" s="94"/>
      <c r="B417" s="98" t="s">
        <v>1277</v>
      </c>
      <c r="C417" s="98" t="s">
        <v>1278</v>
      </c>
      <c r="D417" s="98"/>
      <c r="E417" s="121" t="str">
        <f t="shared" si="98"/>
        <v>a6613</v>
      </c>
      <c r="F417" s="121">
        <f t="shared" si="88"/>
        <v>1</v>
      </c>
      <c r="G417" s="121">
        <f t="shared" si="89"/>
        <v>1</v>
      </c>
      <c r="H417" s="121">
        <v>0</v>
      </c>
      <c r="I417" s="121">
        <f t="shared" si="90"/>
        <v>0</v>
      </c>
      <c r="J417" s="121">
        <v>0</v>
      </c>
      <c r="K417" s="121">
        <f t="shared" si="91"/>
        <v>0</v>
      </c>
      <c r="L417" s="121">
        <f t="shared" si="92"/>
        <v>1</v>
      </c>
      <c r="M417" s="121">
        <f t="shared" si="92"/>
        <v>0</v>
      </c>
      <c r="N417" s="121">
        <f t="shared" si="93"/>
        <v>0</v>
      </c>
      <c r="O417" s="121">
        <v>0</v>
      </c>
      <c r="P417" s="121">
        <f t="shared" si="96"/>
        <v>0</v>
      </c>
      <c r="Q417" s="121"/>
      <c r="R417" s="121">
        <v>0</v>
      </c>
      <c r="S417" s="121">
        <v>-1</v>
      </c>
      <c r="T417" s="20">
        <v>4</v>
      </c>
      <c r="U417" s="20" t="s">
        <v>838</v>
      </c>
      <c r="V417" s="20"/>
      <c r="W417" s="20"/>
      <c r="X417" s="20" t="str">
        <f t="shared" si="94"/>
        <v/>
      </c>
      <c r="Y417" s="20"/>
      <c r="Z417" s="20" t="str">
        <f t="shared" si="87"/>
        <v/>
      </c>
      <c r="AA417" s="20" t="str">
        <f t="shared" si="87"/>
        <v/>
      </c>
      <c r="AB417" s="20"/>
      <c r="AC417" s="20" t="str">
        <f t="shared" si="95"/>
        <v/>
      </c>
      <c r="AD417" s="20" t="str">
        <f t="shared" si="95"/>
        <v/>
      </c>
      <c r="AE417" s="20"/>
      <c r="AF417" s="20" t="str">
        <f t="shared" si="97"/>
        <v/>
      </c>
      <c r="AG417" s="20"/>
      <c r="AH417" s="20"/>
      <c r="AI417" s="20"/>
      <c r="AJ417" s="21"/>
      <c r="AK417" s="21"/>
      <c r="AL417" s="21"/>
      <c r="AM417" s="22"/>
      <c r="AN417" s="124"/>
    </row>
    <row r="418" spans="1:40">
      <c r="A418" s="94"/>
      <c r="B418" s="99" t="s">
        <v>1279</v>
      </c>
      <c r="C418" s="99" t="s">
        <v>1280</v>
      </c>
      <c r="D418" s="98"/>
      <c r="E418" s="121" t="str">
        <f t="shared" si="98"/>
        <v>a661301</v>
      </c>
      <c r="F418" s="121">
        <f t="shared" si="88"/>
        <v>1</v>
      </c>
      <c r="G418" s="121">
        <f t="shared" si="89"/>
        <v>1</v>
      </c>
      <c r="H418" s="121">
        <v>0</v>
      </c>
      <c r="I418" s="121">
        <f t="shared" si="90"/>
        <v>0</v>
      </c>
      <c r="J418" s="121">
        <v>0</v>
      </c>
      <c r="K418" s="121">
        <f t="shared" si="91"/>
        <v>0</v>
      </c>
      <c r="L418" s="121">
        <f t="shared" si="92"/>
        <v>1</v>
      </c>
      <c r="M418" s="121">
        <f t="shared" si="92"/>
        <v>0</v>
      </c>
      <c r="N418" s="121">
        <f t="shared" si="93"/>
        <v>0</v>
      </c>
      <c r="O418" s="121">
        <v>0</v>
      </c>
      <c r="P418" s="121">
        <f t="shared" si="96"/>
        <v>0</v>
      </c>
      <c r="Q418" s="121"/>
      <c r="R418" s="121">
        <v>0</v>
      </c>
      <c r="S418" s="121">
        <v>-1</v>
      </c>
      <c r="T418" s="20">
        <v>4</v>
      </c>
      <c r="U418" s="20" t="s">
        <v>838</v>
      </c>
      <c r="V418" s="20"/>
      <c r="W418" s="20"/>
      <c r="X418" s="20" t="str">
        <f t="shared" si="94"/>
        <v/>
      </c>
      <c r="Y418" s="20"/>
      <c r="Z418" s="20" t="str">
        <f t="shared" si="87"/>
        <v/>
      </c>
      <c r="AA418" s="20" t="str">
        <f t="shared" si="87"/>
        <v/>
      </c>
      <c r="AB418" s="20"/>
      <c r="AC418" s="20" t="str">
        <f t="shared" si="95"/>
        <v/>
      </c>
      <c r="AD418" s="20" t="str">
        <f t="shared" si="95"/>
        <v/>
      </c>
      <c r="AE418" s="20"/>
      <c r="AF418" s="20" t="str">
        <f t="shared" si="97"/>
        <v/>
      </c>
      <c r="AG418" s="20"/>
      <c r="AH418" s="20"/>
      <c r="AI418" s="20"/>
      <c r="AJ418" s="21"/>
      <c r="AK418" s="21" t="s">
        <v>946</v>
      </c>
      <c r="AL418" s="21"/>
      <c r="AM418" s="22"/>
      <c r="AN418" s="124" t="s">
        <v>1281</v>
      </c>
    </row>
    <row r="419" spans="1:40">
      <c r="A419" s="94"/>
      <c r="B419" s="99" t="s">
        <v>1282</v>
      </c>
      <c r="C419" s="99" t="s">
        <v>1283</v>
      </c>
      <c r="D419" s="98"/>
      <c r="E419" s="121" t="str">
        <f t="shared" si="98"/>
        <v>a661302</v>
      </c>
      <c r="F419" s="121">
        <f t="shared" si="88"/>
        <v>1</v>
      </c>
      <c r="G419" s="121">
        <f t="shared" si="89"/>
        <v>1</v>
      </c>
      <c r="H419" s="121">
        <v>0</v>
      </c>
      <c r="I419" s="121">
        <f t="shared" si="90"/>
        <v>0</v>
      </c>
      <c r="J419" s="121">
        <v>0</v>
      </c>
      <c r="K419" s="121">
        <f t="shared" si="91"/>
        <v>0</v>
      </c>
      <c r="L419" s="121">
        <f t="shared" si="92"/>
        <v>1</v>
      </c>
      <c r="M419" s="121">
        <f t="shared" si="92"/>
        <v>0</v>
      </c>
      <c r="N419" s="121">
        <f t="shared" si="93"/>
        <v>0</v>
      </c>
      <c r="O419" s="121">
        <v>0</v>
      </c>
      <c r="P419" s="121">
        <f t="shared" si="96"/>
        <v>0</v>
      </c>
      <c r="Q419" s="121"/>
      <c r="R419" s="121">
        <v>0</v>
      </c>
      <c r="S419" s="121">
        <v>-1</v>
      </c>
      <c r="T419" s="20">
        <v>4</v>
      </c>
      <c r="U419" s="20" t="s">
        <v>838</v>
      </c>
      <c r="V419" s="20"/>
      <c r="W419" s="20"/>
      <c r="X419" s="20" t="str">
        <f t="shared" si="94"/>
        <v/>
      </c>
      <c r="Y419" s="20"/>
      <c r="Z419" s="20" t="str">
        <f t="shared" si="87"/>
        <v/>
      </c>
      <c r="AA419" s="20" t="str">
        <f t="shared" si="87"/>
        <v/>
      </c>
      <c r="AB419" s="20"/>
      <c r="AC419" s="20" t="str">
        <f t="shared" si="95"/>
        <v/>
      </c>
      <c r="AD419" s="20" t="str">
        <f t="shared" si="95"/>
        <v/>
      </c>
      <c r="AE419" s="20"/>
      <c r="AF419" s="20" t="str">
        <f t="shared" si="97"/>
        <v/>
      </c>
      <c r="AG419" s="20"/>
      <c r="AH419" s="20"/>
      <c r="AI419" s="20"/>
      <c r="AJ419" s="21"/>
      <c r="AK419" s="21" t="s">
        <v>946</v>
      </c>
      <c r="AL419" s="21"/>
      <c r="AM419" s="22"/>
      <c r="AN419" s="124" t="s">
        <v>1281</v>
      </c>
    </row>
    <row r="420" spans="1:40">
      <c r="A420" s="94"/>
      <c r="B420" s="98" t="s">
        <v>1284</v>
      </c>
      <c r="C420" s="98" t="s">
        <v>1285</v>
      </c>
      <c r="D420" s="98"/>
      <c r="E420" s="121" t="str">
        <f t="shared" si="98"/>
        <v>a6614</v>
      </c>
      <c r="F420" s="121">
        <f t="shared" si="88"/>
        <v>1</v>
      </c>
      <c r="G420" s="121">
        <f t="shared" si="89"/>
        <v>1</v>
      </c>
      <c r="H420" s="121">
        <v>0</v>
      </c>
      <c r="I420" s="121">
        <f t="shared" si="90"/>
        <v>0</v>
      </c>
      <c r="J420" s="121">
        <v>0</v>
      </c>
      <c r="K420" s="121">
        <f t="shared" si="91"/>
        <v>0</v>
      </c>
      <c r="L420" s="121">
        <f t="shared" si="92"/>
        <v>1</v>
      </c>
      <c r="M420" s="121">
        <f t="shared" si="92"/>
        <v>0</v>
      </c>
      <c r="N420" s="121">
        <f t="shared" si="93"/>
        <v>0</v>
      </c>
      <c r="O420" s="121">
        <v>0</v>
      </c>
      <c r="P420" s="121">
        <f t="shared" si="96"/>
        <v>0</v>
      </c>
      <c r="Q420" s="121"/>
      <c r="R420" s="121">
        <v>0</v>
      </c>
      <c r="S420" s="121">
        <v>0</v>
      </c>
      <c r="T420" s="20">
        <v>4</v>
      </c>
      <c r="U420" s="20" t="s">
        <v>154</v>
      </c>
      <c r="V420" s="20"/>
      <c r="W420" s="20"/>
      <c r="X420" s="20" t="str">
        <f t="shared" si="94"/>
        <v/>
      </c>
      <c r="Y420" s="20"/>
      <c r="Z420" s="20" t="str">
        <f t="shared" si="87"/>
        <v/>
      </c>
      <c r="AA420" s="20" t="str">
        <f t="shared" si="87"/>
        <v/>
      </c>
      <c r="AB420" s="20"/>
      <c r="AC420" s="20" t="str">
        <f t="shared" si="95"/>
        <v/>
      </c>
      <c r="AD420" s="20" t="str">
        <f t="shared" si="95"/>
        <v/>
      </c>
      <c r="AE420" s="20"/>
      <c r="AF420" s="20" t="str">
        <f t="shared" si="97"/>
        <v/>
      </c>
      <c r="AG420" s="20"/>
      <c r="AH420" s="20"/>
      <c r="AI420" s="20"/>
      <c r="AJ420" s="21"/>
      <c r="AK420" s="21" t="s">
        <v>960</v>
      </c>
      <c r="AL420" s="21"/>
      <c r="AM420" s="22"/>
      <c r="AN420" s="124" t="s">
        <v>1286</v>
      </c>
    </row>
    <row r="421" spans="1:40">
      <c r="A421" s="94"/>
      <c r="B421" s="99" t="s">
        <v>1287</v>
      </c>
      <c r="C421" s="99" t="s">
        <v>1288</v>
      </c>
      <c r="D421" s="98"/>
      <c r="E421" s="121" t="str">
        <f t="shared" si="98"/>
        <v>a661401</v>
      </c>
      <c r="F421" s="121">
        <f t="shared" si="88"/>
        <v>1</v>
      </c>
      <c r="G421" s="121">
        <f t="shared" si="89"/>
        <v>1</v>
      </c>
      <c r="H421" s="121">
        <v>0</v>
      </c>
      <c r="I421" s="121">
        <f t="shared" si="90"/>
        <v>0</v>
      </c>
      <c r="J421" s="121">
        <v>0</v>
      </c>
      <c r="K421" s="121">
        <f t="shared" si="91"/>
        <v>0</v>
      </c>
      <c r="L421" s="121">
        <f t="shared" si="92"/>
        <v>1</v>
      </c>
      <c r="M421" s="121">
        <f t="shared" si="92"/>
        <v>0</v>
      </c>
      <c r="N421" s="121">
        <f t="shared" si="93"/>
        <v>0</v>
      </c>
      <c r="O421" s="121">
        <v>0</v>
      </c>
      <c r="P421" s="121">
        <f t="shared" si="96"/>
        <v>0</v>
      </c>
      <c r="Q421" s="121"/>
      <c r="R421" s="121">
        <v>0</v>
      </c>
      <c r="S421" s="121">
        <v>-1</v>
      </c>
      <c r="T421" s="20">
        <v>4</v>
      </c>
      <c r="U421" s="20" t="s">
        <v>154</v>
      </c>
      <c r="V421" s="20"/>
      <c r="W421" s="20"/>
      <c r="X421" s="20" t="str">
        <f t="shared" si="94"/>
        <v/>
      </c>
      <c r="Y421" s="20"/>
      <c r="Z421" s="20" t="str">
        <f t="shared" si="87"/>
        <v/>
      </c>
      <c r="AA421" s="20" t="str">
        <f t="shared" si="87"/>
        <v/>
      </c>
      <c r="AB421" s="20"/>
      <c r="AC421" s="20" t="str">
        <f t="shared" si="95"/>
        <v/>
      </c>
      <c r="AD421" s="20" t="str">
        <f t="shared" si="95"/>
        <v/>
      </c>
      <c r="AE421" s="20"/>
      <c r="AF421" s="20" t="str">
        <f t="shared" si="97"/>
        <v/>
      </c>
      <c r="AG421" s="20"/>
      <c r="AH421" s="20"/>
      <c r="AI421" s="20"/>
      <c r="AJ421" s="21"/>
      <c r="AK421" s="21"/>
      <c r="AL421" s="21"/>
      <c r="AM421" s="22"/>
      <c r="AN421" s="124"/>
    </row>
    <row r="422" spans="1:40">
      <c r="A422" s="94"/>
      <c r="B422" s="99" t="s">
        <v>1289</v>
      </c>
      <c r="C422" s="99" t="s">
        <v>1290</v>
      </c>
      <c r="D422" s="98"/>
      <c r="E422" s="121" t="str">
        <f t="shared" si="98"/>
        <v>a661402</v>
      </c>
      <c r="F422" s="121">
        <f t="shared" si="88"/>
        <v>1</v>
      </c>
      <c r="G422" s="121">
        <f t="shared" si="89"/>
        <v>1</v>
      </c>
      <c r="H422" s="121">
        <v>0</v>
      </c>
      <c r="I422" s="121">
        <f t="shared" si="90"/>
        <v>0</v>
      </c>
      <c r="J422" s="121">
        <v>0</v>
      </c>
      <c r="K422" s="121">
        <f t="shared" si="91"/>
        <v>0</v>
      </c>
      <c r="L422" s="121">
        <f t="shared" si="92"/>
        <v>1</v>
      </c>
      <c r="M422" s="121">
        <f t="shared" si="92"/>
        <v>0</v>
      </c>
      <c r="N422" s="121">
        <f t="shared" si="93"/>
        <v>0</v>
      </c>
      <c r="O422" s="121">
        <v>0</v>
      </c>
      <c r="P422" s="121">
        <f t="shared" si="96"/>
        <v>0</v>
      </c>
      <c r="Q422" s="121"/>
      <c r="R422" s="121">
        <v>0</v>
      </c>
      <c r="S422" s="121">
        <v>-1</v>
      </c>
      <c r="T422" s="20">
        <v>4</v>
      </c>
      <c r="U422" s="20" t="s">
        <v>154</v>
      </c>
      <c r="V422" s="20"/>
      <c r="W422" s="20"/>
      <c r="X422" s="20" t="str">
        <f t="shared" si="94"/>
        <v/>
      </c>
      <c r="Y422" s="20"/>
      <c r="Z422" s="20" t="str">
        <f t="shared" si="87"/>
        <v/>
      </c>
      <c r="AA422" s="20" t="str">
        <f t="shared" si="87"/>
        <v/>
      </c>
      <c r="AB422" s="20"/>
      <c r="AC422" s="20" t="str">
        <f t="shared" si="95"/>
        <v/>
      </c>
      <c r="AD422" s="20" t="str">
        <f t="shared" si="95"/>
        <v/>
      </c>
      <c r="AE422" s="20"/>
      <c r="AF422" s="20" t="str">
        <f t="shared" si="97"/>
        <v/>
      </c>
      <c r="AG422" s="20"/>
      <c r="AH422" s="20"/>
      <c r="AI422" s="20"/>
      <c r="AJ422" s="21"/>
      <c r="AK422" s="21"/>
      <c r="AL422" s="21"/>
      <c r="AM422" s="22"/>
      <c r="AN422" s="124"/>
    </row>
    <row r="423" spans="1:40">
      <c r="A423" s="94"/>
      <c r="B423" s="99" t="s">
        <v>1291</v>
      </c>
      <c r="C423" s="99" t="s">
        <v>1292</v>
      </c>
      <c r="D423" s="98"/>
      <c r="E423" s="121" t="str">
        <f t="shared" si="98"/>
        <v>a661403</v>
      </c>
      <c r="F423" s="121">
        <f t="shared" si="88"/>
        <v>1</v>
      </c>
      <c r="G423" s="121">
        <f t="shared" si="89"/>
        <v>1</v>
      </c>
      <c r="H423" s="121">
        <v>0</v>
      </c>
      <c r="I423" s="121">
        <f t="shared" si="90"/>
        <v>0</v>
      </c>
      <c r="J423" s="121">
        <v>0</v>
      </c>
      <c r="K423" s="121">
        <f t="shared" si="91"/>
        <v>0</v>
      </c>
      <c r="L423" s="121">
        <f t="shared" si="92"/>
        <v>1</v>
      </c>
      <c r="M423" s="121">
        <f t="shared" si="92"/>
        <v>0</v>
      </c>
      <c r="N423" s="121">
        <f t="shared" si="93"/>
        <v>0</v>
      </c>
      <c r="O423" s="121">
        <v>0</v>
      </c>
      <c r="P423" s="121">
        <f t="shared" si="96"/>
        <v>0</v>
      </c>
      <c r="Q423" s="121"/>
      <c r="R423" s="121">
        <v>0</v>
      </c>
      <c r="S423" s="121">
        <v>-1</v>
      </c>
      <c r="T423" s="20">
        <v>4</v>
      </c>
      <c r="U423" s="20" t="s">
        <v>154</v>
      </c>
      <c r="V423" s="20"/>
      <c r="W423" s="20"/>
      <c r="X423" s="20" t="str">
        <f t="shared" si="94"/>
        <v/>
      </c>
      <c r="Y423" s="20"/>
      <c r="Z423" s="20" t="str">
        <f t="shared" si="87"/>
        <v/>
      </c>
      <c r="AA423" s="20" t="str">
        <f t="shared" si="87"/>
        <v/>
      </c>
      <c r="AB423" s="20"/>
      <c r="AC423" s="20" t="str">
        <f t="shared" si="95"/>
        <v/>
      </c>
      <c r="AD423" s="20" t="str">
        <f t="shared" si="95"/>
        <v/>
      </c>
      <c r="AE423" s="20"/>
      <c r="AF423" s="20" t="str">
        <f t="shared" si="97"/>
        <v/>
      </c>
      <c r="AG423" s="20"/>
      <c r="AH423" s="20"/>
      <c r="AI423" s="20"/>
      <c r="AJ423" s="21"/>
      <c r="AK423" s="21"/>
      <c r="AL423" s="21"/>
      <c r="AM423" s="22"/>
      <c r="AN423" s="124"/>
    </row>
    <row r="424" spans="1:40">
      <c r="A424" s="94"/>
      <c r="B424" s="97" t="s">
        <v>1293</v>
      </c>
      <c r="C424" s="97" t="s">
        <v>1294</v>
      </c>
      <c r="D424" s="97"/>
      <c r="E424" s="121" t="str">
        <f t="shared" si="98"/>
        <v>a662</v>
      </c>
      <c r="F424" s="121">
        <f t="shared" si="88"/>
        <v>1</v>
      </c>
      <c r="G424" s="121">
        <f t="shared" si="89"/>
        <v>1</v>
      </c>
      <c r="H424" s="121">
        <v>0</v>
      </c>
      <c r="I424" s="121">
        <f t="shared" si="90"/>
        <v>0</v>
      </c>
      <c r="J424" s="121">
        <v>0</v>
      </c>
      <c r="K424" s="121">
        <f t="shared" si="91"/>
        <v>0</v>
      </c>
      <c r="L424" s="121">
        <f t="shared" si="92"/>
        <v>1</v>
      </c>
      <c r="M424" s="121">
        <f t="shared" si="92"/>
        <v>0</v>
      </c>
      <c r="N424" s="121">
        <f t="shared" si="93"/>
        <v>0</v>
      </c>
      <c r="O424" s="122">
        <v>0</v>
      </c>
      <c r="P424" s="122">
        <v>1</v>
      </c>
      <c r="Q424" s="122">
        <v>1</v>
      </c>
      <c r="R424" s="121">
        <v>0</v>
      </c>
      <c r="S424" s="121">
        <v>-1</v>
      </c>
      <c r="T424" s="20">
        <v>2</v>
      </c>
      <c r="U424" s="20" t="s">
        <v>154</v>
      </c>
      <c r="V424" s="20"/>
      <c r="W424" s="20"/>
      <c r="X424" s="20" t="str">
        <f t="shared" si="94"/>
        <v/>
      </c>
      <c r="Y424" s="20"/>
      <c r="Z424" s="20" t="str">
        <f t="shared" si="87"/>
        <v/>
      </c>
      <c r="AA424" s="20" t="str">
        <f t="shared" si="87"/>
        <v/>
      </c>
      <c r="AB424" s="20"/>
      <c r="AC424" s="20" t="str">
        <f t="shared" si="95"/>
        <v/>
      </c>
      <c r="AD424" s="20" t="str">
        <f t="shared" si="95"/>
        <v/>
      </c>
      <c r="AE424" s="20"/>
      <c r="AF424" s="20" t="str">
        <f t="shared" si="97"/>
        <v/>
      </c>
      <c r="AG424" s="20"/>
      <c r="AH424" s="20"/>
      <c r="AI424" s="20"/>
      <c r="AJ424" s="21"/>
      <c r="AK424" s="21"/>
      <c r="AL424" s="21"/>
      <c r="AM424" s="22"/>
      <c r="AN424" s="124"/>
    </row>
    <row r="425" spans="1:40">
      <c r="A425" s="94"/>
      <c r="B425" s="98" t="s">
        <v>1295</v>
      </c>
      <c r="C425" s="98" t="s">
        <v>1296</v>
      </c>
      <c r="D425" s="98"/>
      <c r="E425" s="121" t="str">
        <f t="shared" si="98"/>
        <v>a6621</v>
      </c>
      <c r="F425" s="121">
        <f t="shared" si="88"/>
        <v>1</v>
      </c>
      <c r="G425" s="121">
        <f t="shared" si="89"/>
        <v>1</v>
      </c>
      <c r="H425" s="121">
        <v>0</v>
      </c>
      <c r="I425" s="121">
        <f t="shared" si="90"/>
        <v>0</v>
      </c>
      <c r="J425" s="121">
        <v>0</v>
      </c>
      <c r="K425" s="121">
        <f t="shared" si="91"/>
        <v>0</v>
      </c>
      <c r="L425" s="121">
        <f t="shared" si="92"/>
        <v>1</v>
      </c>
      <c r="M425" s="121">
        <f t="shared" si="92"/>
        <v>0</v>
      </c>
      <c r="N425" s="121">
        <f t="shared" si="93"/>
        <v>0</v>
      </c>
      <c r="O425" s="121">
        <v>0</v>
      </c>
      <c r="P425" s="121">
        <f t="shared" si="96"/>
        <v>0</v>
      </c>
      <c r="Q425" s="121"/>
      <c r="R425" s="121">
        <v>0</v>
      </c>
      <c r="S425" s="121">
        <v>0</v>
      </c>
      <c r="T425" s="20">
        <v>4</v>
      </c>
      <c r="U425" s="20" t="s">
        <v>838</v>
      </c>
      <c r="V425" s="20"/>
      <c r="W425" s="20"/>
      <c r="X425" s="20" t="str">
        <f t="shared" si="94"/>
        <v/>
      </c>
      <c r="Y425" s="20"/>
      <c r="Z425" s="20" t="str">
        <f t="shared" ref="Z425:AA488" si="99">IF(Y425&lt;&gt;"",Y425,"")</f>
        <v/>
      </c>
      <c r="AA425" s="20" t="str">
        <f t="shared" si="99"/>
        <v/>
      </c>
      <c r="AB425" s="20"/>
      <c r="AC425" s="20" t="str">
        <f t="shared" si="95"/>
        <v/>
      </c>
      <c r="AD425" s="20" t="str">
        <f t="shared" si="95"/>
        <v/>
      </c>
      <c r="AE425" s="20"/>
      <c r="AF425" s="20" t="str">
        <f t="shared" si="97"/>
        <v/>
      </c>
      <c r="AG425" s="20"/>
      <c r="AH425" s="20"/>
      <c r="AI425" s="20"/>
      <c r="AJ425" s="21"/>
      <c r="AK425" s="21" t="s">
        <v>960</v>
      </c>
      <c r="AL425" s="21"/>
      <c r="AM425" s="22"/>
      <c r="AN425" s="124" t="s">
        <v>1297</v>
      </c>
    </row>
    <row r="426" spans="1:40">
      <c r="A426" s="94"/>
      <c r="B426" s="99" t="s">
        <v>1298</v>
      </c>
      <c r="C426" s="99" t="s">
        <v>1299</v>
      </c>
      <c r="D426" s="98"/>
      <c r="E426" s="121" t="str">
        <f t="shared" si="98"/>
        <v>a662100</v>
      </c>
      <c r="F426" s="121">
        <f t="shared" si="88"/>
        <v>1</v>
      </c>
      <c r="G426" s="121">
        <f t="shared" si="89"/>
        <v>1</v>
      </c>
      <c r="H426" s="121">
        <v>0</v>
      </c>
      <c r="I426" s="121">
        <f t="shared" si="90"/>
        <v>0</v>
      </c>
      <c r="J426" s="121">
        <v>0</v>
      </c>
      <c r="K426" s="121">
        <f t="shared" si="91"/>
        <v>0</v>
      </c>
      <c r="L426" s="121">
        <f t="shared" si="92"/>
        <v>1</v>
      </c>
      <c r="M426" s="121">
        <f t="shared" si="92"/>
        <v>0</v>
      </c>
      <c r="N426" s="121">
        <f t="shared" si="93"/>
        <v>0</v>
      </c>
      <c r="O426" s="121">
        <v>0</v>
      </c>
      <c r="P426" s="121">
        <f t="shared" si="96"/>
        <v>0</v>
      </c>
      <c r="Q426" s="121"/>
      <c r="R426" s="121">
        <v>0</v>
      </c>
      <c r="S426" s="121">
        <v>-1</v>
      </c>
      <c r="T426" s="20">
        <v>4</v>
      </c>
      <c r="U426" s="20" t="s">
        <v>838</v>
      </c>
      <c r="V426" s="20"/>
      <c r="W426" s="20"/>
      <c r="X426" s="20" t="str">
        <f t="shared" si="94"/>
        <v/>
      </c>
      <c r="Y426" s="20"/>
      <c r="Z426" s="20" t="str">
        <f t="shared" si="99"/>
        <v/>
      </c>
      <c r="AA426" s="20" t="str">
        <f t="shared" si="99"/>
        <v/>
      </c>
      <c r="AB426" s="20"/>
      <c r="AC426" s="20" t="str">
        <f t="shared" si="95"/>
        <v/>
      </c>
      <c r="AD426" s="20" t="str">
        <f t="shared" si="95"/>
        <v/>
      </c>
      <c r="AE426" s="20"/>
      <c r="AF426" s="20" t="str">
        <f t="shared" si="97"/>
        <v/>
      </c>
      <c r="AG426" s="20"/>
      <c r="AH426" s="20"/>
      <c r="AI426" s="20"/>
      <c r="AJ426" s="21"/>
      <c r="AK426" s="21"/>
      <c r="AL426" s="21"/>
      <c r="AM426" s="22"/>
      <c r="AN426" s="124"/>
    </row>
    <row r="427" spans="1:40">
      <c r="A427" s="94"/>
      <c r="B427" s="98" t="s">
        <v>1300</v>
      </c>
      <c r="C427" s="98" t="s">
        <v>1301</v>
      </c>
      <c r="D427" s="98"/>
      <c r="E427" s="121" t="str">
        <f t="shared" si="98"/>
        <v>a6622</v>
      </c>
      <c r="F427" s="121">
        <f t="shared" si="88"/>
        <v>1</v>
      </c>
      <c r="G427" s="121">
        <f t="shared" si="89"/>
        <v>1</v>
      </c>
      <c r="H427" s="121">
        <v>0</v>
      </c>
      <c r="I427" s="121">
        <f t="shared" si="90"/>
        <v>0</v>
      </c>
      <c r="J427" s="121">
        <v>0</v>
      </c>
      <c r="K427" s="121">
        <f t="shared" si="91"/>
        <v>0</v>
      </c>
      <c r="L427" s="121">
        <f t="shared" si="92"/>
        <v>1</v>
      </c>
      <c r="M427" s="121">
        <f t="shared" si="92"/>
        <v>0</v>
      </c>
      <c r="N427" s="121">
        <f t="shared" si="93"/>
        <v>0</v>
      </c>
      <c r="O427" s="121">
        <v>0</v>
      </c>
      <c r="P427" s="121">
        <f t="shared" si="96"/>
        <v>0</v>
      </c>
      <c r="Q427" s="121"/>
      <c r="R427" s="121">
        <v>0</v>
      </c>
      <c r="S427" s="121">
        <v>0</v>
      </c>
      <c r="T427" s="20">
        <v>3</v>
      </c>
      <c r="U427" s="20" t="s">
        <v>154</v>
      </c>
      <c r="V427" s="20"/>
      <c r="W427" s="20"/>
      <c r="X427" s="20" t="str">
        <f t="shared" si="94"/>
        <v/>
      </c>
      <c r="Y427" s="20"/>
      <c r="Z427" s="20" t="str">
        <f t="shared" si="99"/>
        <v/>
      </c>
      <c r="AA427" s="20" t="str">
        <f t="shared" si="99"/>
        <v/>
      </c>
      <c r="AB427" s="20"/>
      <c r="AC427" s="20" t="str">
        <f t="shared" si="95"/>
        <v/>
      </c>
      <c r="AD427" s="20" t="str">
        <f t="shared" si="95"/>
        <v/>
      </c>
      <c r="AE427" s="20"/>
      <c r="AF427" s="20" t="str">
        <f t="shared" si="97"/>
        <v/>
      </c>
      <c r="AG427" s="20"/>
      <c r="AH427" s="20"/>
      <c r="AI427" s="20"/>
      <c r="AJ427" s="21"/>
      <c r="AK427" s="21"/>
      <c r="AL427" s="21"/>
      <c r="AM427" s="22"/>
      <c r="AN427" s="124"/>
    </row>
    <row r="428" spans="1:40">
      <c r="A428" s="94"/>
      <c r="B428" s="99" t="s">
        <v>1302</v>
      </c>
      <c r="C428" s="99" t="s">
        <v>1303</v>
      </c>
      <c r="D428" s="98"/>
      <c r="E428" s="121" t="str">
        <f t="shared" si="98"/>
        <v>a662201</v>
      </c>
      <c r="F428" s="121">
        <f t="shared" si="88"/>
        <v>1</v>
      </c>
      <c r="G428" s="121">
        <f t="shared" si="89"/>
        <v>1</v>
      </c>
      <c r="H428" s="121">
        <v>0</v>
      </c>
      <c r="I428" s="121">
        <f t="shared" si="90"/>
        <v>0</v>
      </c>
      <c r="J428" s="121">
        <v>0</v>
      </c>
      <c r="K428" s="121">
        <f t="shared" si="91"/>
        <v>0</v>
      </c>
      <c r="L428" s="121">
        <f t="shared" si="92"/>
        <v>1</v>
      </c>
      <c r="M428" s="121">
        <f t="shared" si="92"/>
        <v>0</v>
      </c>
      <c r="N428" s="121">
        <f t="shared" si="93"/>
        <v>0</v>
      </c>
      <c r="O428" s="121">
        <v>0</v>
      </c>
      <c r="P428" s="121">
        <f t="shared" si="96"/>
        <v>0</v>
      </c>
      <c r="Q428" s="121"/>
      <c r="R428" s="121">
        <v>0</v>
      </c>
      <c r="S428" s="121">
        <v>-1</v>
      </c>
      <c r="T428" s="20">
        <v>4</v>
      </c>
      <c r="U428" s="20" t="s">
        <v>154</v>
      </c>
      <c r="V428" s="20"/>
      <c r="W428" s="20"/>
      <c r="X428" s="20" t="str">
        <f t="shared" si="94"/>
        <v/>
      </c>
      <c r="Y428" s="20"/>
      <c r="Z428" s="20" t="str">
        <f t="shared" si="99"/>
        <v/>
      </c>
      <c r="AA428" s="20" t="str">
        <f t="shared" si="99"/>
        <v/>
      </c>
      <c r="AB428" s="20"/>
      <c r="AC428" s="20" t="str">
        <f t="shared" si="95"/>
        <v/>
      </c>
      <c r="AD428" s="20" t="str">
        <f t="shared" si="95"/>
        <v/>
      </c>
      <c r="AE428" s="20"/>
      <c r="AF428" s="20" t="str">
        <f t="shared" si="97"/>
        <v/>
      </c>
      <c r="AG428" s="20"/>
      <c r="AH428" s="20"/>
      <c r="AI428" s="20"/>
      <c r="AJ428" s="21"/>
      <c r="AK428" s="21"/>
      <c r="AL428" s="21"/>
      <c r="AM428" s="22"/>
      <c r="AN428" s="124"/>
    </row>
    <row r="429" spans="1:40">
      <c r="A429" s="94"/>
      <c r="B429" s="99" t="s">
        <v>1304</v>
      </c>
      <c r="C429" s="99" t="s">
        <v>1305</v>
      </c>
      <c r="D429" s="98"/>
      <c r="E429" s="121" t="str">
        <f t="shared" si="98"/>
        <v>a662202</v>
      </c>
      <c r="F429" s="121">
        <f t="shared" si="88"/>
        <v>1</v>
      </c>
      <c r="G429" s="121">
        <f t="shared" si="89"/>
        <v>1</v>
      </c>
      <c r="H429" s="121">
        <v>0</v>
      </c>
      <c r="I429" s="121">
        <f t="shared" si="90"/>
        <v>0</v>
      </c>
      <c r="J429" s="121">
        <v>0</v>
      </c>
      <c r="K429" s="121">
        <f t="shared" si="91"/>
        <v>0</v>
      </c>
      <c r="L429" s="121">
        <f t="shared" si="92"/>
        <v>1</v>
      </c>
      <c r="M429" s="121">
        <f t="shared" si="92"/>
        <v>0</v>
      </c>
      <c r="N429" s="121">
        <f t="shared" si="93"/>
        <v>0</v>
      </c>
      <c r="O429" s="121">
        <v>0</v>
      </c>
      <c r="P429" s="121">
        <f t="shared" si="96"/>
        <v>0</v>
      </c>
      <c r="Q429" s="121"/>
      <c r="R429" s="121">
        <v>0</v>
      </c>
      <c r="S429" s="121">
        <v>-1</v>
      </c>
      <c r="T429" s="20">
        <v>4</v>
      </c>
      <c r="U429" s="20" t="s">
        <v>154</v>
      </c>
      <c r="V429" s="20"/>
      <c r="W429" s="20"/>
      <c r="X429" s="20" t="str">
        <f t="shared" si="94"/>
        <v/>
      </c>
      <c r="Y429" s="20"/>
      <c r="Z429" s="20" t="str">
        <f t="shared" si="99"/>
        <v/>
      </c>
      <c r="AA429" s="20" t="str">
        <f t="shared" si="99"/>
        <v/>
      </c>
      <c r="AB429" s="20"/>
      <c r="AC429" s="20" t="str">
        <f t="shared" si="95"/>
        <v/>
      </c>
      <c r="AD429" s="20" t="str">
        <f t="shared" si="95"/>
        <v/>
      </c>
      <c r="AE429" s="20"/>
      <c r="AF429" s="20" t="str">
        <f t="shared" si="97"/>
        <v/>
      </c>
      <c r="AG429" s="20"/>
      <c r="AH429" s="20"/>
      <c r="AI429" s="20"/>
      <c r="AJ429" s="21"/>
      <c r="AK429" s="21"/>
      <c r="AL429" s="21"/>
      <c r="AM429" s="22"/>
      <c r="AN429" s="124"/>
    </row>
    <row r="430" spans="1:40">
      <c r="A430" s="94"/>
      <c r="B430" s="99" t="s">
        <v>1306</v>
      </c>
      <c r="C430" s="99" t="s">
        <v>1307</v>
      </c>
      <c r="D430" s="98"/>
      <c r="E430" s="121" t="str">
        <f t="shared" si="98"/>
        <v>a662203</v>
      </c>
      <c r="F430" s="121">
        <f t="shared" si="88"/>
        <v>1</v>
      </c>
      <c r="G430" s="121">
        <f t="shared" si="89"/>
        <v>1</v>
      </c>
      <c r="H430" s="121">
        <v>0</v>
      </c>
      <c r="I430" s="121">
        <f t="shared" si="90"/>
        <v>0</v>
      </c>
      <c r="J430" s="121">
        <v>0</v>
      </c>
      <c r="K430" s="121">
        <f t="shared" si="91"/>
        <v>0</v>
      </c>
      <c r="L430" s="121">
        <f t="shared" si="92"/>
        <v>1</v>
      </c>
      <c r="M430" s="121">
        <f t="shared" si="92"/>
        <v>0</v>
      </c>
      <c r="N430" s="121">
        <f t="shared" si="93"/>
        <v>0</v>
      </c>
      <c r="O430" s="121">
        <v>0</v>
      </c>
      <c r="P430" s="121">
        <f t="shared" si="96"/>
        <v>0</v>
      </c>
      <c r="Q430" s="121"/>
      <c r="R430" s="121">
        <v>0</v>
      </c>
      <c r="S430" s="121">
        <v>-1</v>
      </c>
      <c r="T430" s="20">
        <v>4</v>
      </c>
      <c r="U430" s="20" t="s">
        <v>154</v>
      </c>
      <c r="V430" s="20"/>
      <c r="W430" s="20"/>
      <c r="X430" s="20" t="str">
        <f t="shared" si="94"/>
        <v/>
      </c>
      <c r="Y430" s="20"/>
      <c r="Z430" s="20" t="str">
        <f t="shared" si="99"/>
        <v/>
      </c>
      <c r="AA430" s="20" t="str">
        <f t="shared" si="99"/>
        <v/>
      </c>
      <c r="AB430" s="20"/>
      <c r="AC430" s="20" t="str">
        <f t="shared" si="95"/>
        <v/>
      </c>
      <c r="AD430" s="20" t="str">
        <f t="shared" si="95"/>
        <v/>
      </c>
      <c r="AE430" s="20"/>
      <c r="AF430" s="20" t="str">
        <f t="shared" si="97"/>
        <v/>
      </c>
      <c r="AG430" s="20"/>
      <c r="AH430" s="20"/>
      <c r="AI430" s="20"/>
      <c r="AJ430" s="21"/>
      <c r="AK430" s="21"/>
      <c r="AL430" s="21"/>
      <c r="AM430" s="22"/>
      <c r="AN430" s="124"/>
    </row>
    <row r="431" spans="1:40">
      <c r="A431" s="94"/>
      <c r="B431" s="99" t="s">
        <v>1308</v>
      </c>
      <c r="C431" s="99" t="s">
        <v>1309</v>
      </c>
      <c r="D431" s="98"/>
      <c r="E431" s="121" t="str">
        <f t="shared" si="98"/>
        <v>a662204</v>
      </c>
      <c r="F431" s="121">
        <f t="shared" si="88"/>
        <v>1</v>
      </c>
      <c r="G431" s="121">
        <f t="shared" si="89"/>
        <v>1</v>
      </c>
      <c r="H431" s="121">
        <v>0</v>
      </c>
      <c r="I431" s="121">
        <f t="shared" si="90"/>
        <v>0</v>
      </c>
      <c r="J431" s="121">
        <v>0</v>
      </c>
      <c r="K431" s="121">
        <f t="shared" si="91"/>
        <v>0</v>
      </c>
      <c r="L431" s="121">
        <f t="shared" si="92"/>
        <v>1</v>
      </c>
      <c r="M431" s="121">
        <f t="shared" si="92"/>
        <v>0</v>
      </c>
      <c r="N431" s="121">
        <f t="shared" si="93"/>
        <v>0</v>
      </c>
      <c r="O431" s="121">
        <v>0</v>
      </c>
      <c r="P431" s="121">
        <f t="shared" si="96"/>
        <v>0</v>
      </c>
      <c r="Q431" s="121"/>
      <c r="R431" s="121">
        <v>0</v>
      </c>
      <c r="S431" s="121">
        <v>-1</v>
      </c>
      <c r="T431" s="20">
        <v>4</v>
      </c>
      <c r="U431" s="20" t="s">
        <v>154</v>
      </c>
      <c r="V431" s="20"/>
      <c r="W431" s="20"/>
      <c r="X431" s="20" t="str">
        <f t="shared" si="94"/>
        <v/>
      </c>
      <c r="Y431" s="20"/>
      <c r="Z431" s="20" t="str">
        <f t="shared" si="99"/>
        <v/>
      </c>
      <c r="AA431" s="20" t="str">
        <f t="shared" si="99"/>
        <v/>
      </c>
      <c r="AB431" s="20"/>
      <c r="AC431" s="20" t="str">
        <f t="shared" si="95"/>
        <v/>
      </c>
      <c r="AD431" s="20" t="str">
        <f t="shared" si="95"/>
        <v/>
      </c>
      <c r="AE431" s="20"/>
      <c r="AF431" s="20" t="str">
        <f t="shared" si="97"/>
        <v/>
      </c>
      <c r="AG431" s="20"/>
      <c r="AH431" s="20"/>
      <c r="AI431" s="20"/>
      <c r="AJ431" s="21"/>
      <c r="AK431" s="21"/>
      <c r="AL431" s="21"/>
      <c r="AM431" s="22"/>
      <c r="AN431" s="124"/>
    </row>
    <row r="432" spans="1:40">
      <c r="A432" s="94"/>
      <c r="B432" s="98" t="s">
        <v>1310</v>
      </c>
      <c r="C432" s="98" t="s">
        <v>1311</v>
      </c>
      <c r="D432" s="98"/>
      <c r="E432" s="121" t="str">
        <f t="shared" si="98"/>
        <v>a6623</v>
      </c>
      <c r="F432" s="121">
        <f t="shared" si="88"/>
        <v>1</v>
      </c>
      <c r="G432" s="121">
        <f t="shared" si="89"/>
        <v>1</v>
      </c>
      <c r="H432" s="121">
        <v>0</v>
      </c>
      <c r="I432" s="121">
        <f t="shared" si="90"/>
        <v>0</v>
      </c>
      <c r="J432" s="121">
        <v>1</v>
      </c>
      <c r="K432" s="121">
        <f t="shared" si="91"/>
        <v>1</v>
      </c>
      <c r="L432" s="121">
        <f t="shared" si="92"/>
        <v>1</v>
      </c>
      <c r="M432" s="121">
        <f t="shared" si="92"/>
        <v>0</v>
      </c>
      <c r="N432" s="121">
        <f t="shared" si="93"/>
        <v>1</v>
      </c>
      <c r="O432" s="121">
        <v>0</v>
      </c>
      <c r="P432" s="121">
        <f t="shared" si="96"/>
        <v>0</v>
      </c>
      <c r="Q432" s="121"/>
      <c r="R432" s="121">
        <v>1</v>
      </c>
      <c r="S432" s="121">
        <v>0</v>
      </c>
      <c r="T432" s="20">
        <v>4</v>
      </c>
      <c r="U432" s="20" t="s">
        <v>154</v>
      </c>
      <c r="V432" s="20"/>
      <c r="W432" s="20"/>
      <c r="X432" s="20" t="str">
        <f t="shared" si="94"/>
        <v/>
      </c>
      <c r="Y432" s="20"/>
      <c r="Z432" s="20" t="str">
        <f t="shared" si="99"/>
        <v/>
      </c>
      <c r="AA432" s="20" t="str">
        <f t="shared" si="99"/>
        <v/>
      </c>
      <c r="AB432" s="20"/>
      <c r="AC432" s="20" t="str">
        <f t="shared" si="95"/>
        <v/>
      </c>
      <c r="AD432" s="20" t="str">
        <f t="shared" si="95"/>
        <v/>
      </c>
      <c r="AE432" s="20"/>
      <c r="AF432" s="20" t="str">
        <f t="shared" si="97"/>
        <v/>
      </c>
      <c r="AG432" s="20"/>
      <c r="AH432" s="20"/>
      <c r="AI432" s="20"/>
      <c r="AJ432" s="21"/>
      <c r="AK432" s="21" t="s">
        <v>960</v>
      </c>
      <c r="AL432" s="21"/>
      <c r="AM432" s="22"/>
      <c r="AN432" s="124"/>
    </row>
    <row r="433" spans="1:40">
      <c r="A433" s="94"/>
      <c r="B433" s="99" t="s">
        <v>1312</v>
      </c>
      <c r="C433" s="99" t="s">
        <v>1313</v>
      </c>
      <c r="D433" s="98"/>
      <c r="E433" s="121" t="str">
        <f t="shared" si="98"/>
        <v>a662301</v>
      </c>
      <c r="F433" s="121">
        <f t="shared" si="88"/>
        <v>1</v>
      </c>
      <c r="G433" s="121">
        <f t="shared" si="89"/>
        <v>1</v>
      </c>
      <c r="H433" s="121">
        <v>0</v>
      </c>
      <c r="I433" s="121">
        <f t="shared" si="90"/>
        <v>0</v>
      </c>
      <c r="J433" s="121">
        <v>0</v>
      </c>
      <c r="K433" s="121">
        <f t="shared" si="91"/>
        <v>0</v>
      </c>
      <c r="L433" s="121">
        <f t="shared" si="92"/>
        <v>1</v>
      </c>
      <c r="M433" s="121">
        <f t="shared" si="92"/>
        <v>0</v>
      </c>
      <c r="N433" s="121">
        <f t="shared" si="93"/>
        <v>0</v>
      </c>
      <c r="O433" s="121">
        <v>0</v>
      </c>
      <c r="P433" s="121">
        <f t="shared" si="96"/>
        <v>0</v>
      </c>
      <c r="Q433" s="121"/>
      <c r="R433" s="121">
        <v>0</v>
      </c>
      <c r="S433" s="121">
        <v>-1</v>
      </c>
      <c r="T433" s="20">
        <v>4</v>
      </c>
      <c r="U433" s="20" t="s">
        <v>154</v>
      </c>
      <c r="V433" s="20"/>
      <c r="W433" s="20"/>
      <c r="X433" s="20" t="str">
        <f t="shared" si="94"/>
        <v/>
      </c>
      <c r="Y433" s="20"/>
      <c r="Z433" s="20" t="str">
        <f t="shared" si="99"/>
        <v/>
      </c>
      <c r="AA433" s="20" t="str">
        <f t="shared" si="99"/>
        <v/>
      </c>
      <c r="AB433" s="20"/>
      <c r="AC433" s="20" t="str">
        <f t="shared" si="95"/>
        <v/>
      </c>
      <c r="AD433" s="20" t="str">
        <f t="shared" si="95"/>
        <v/>
      </c>
      <c r="AE433" s="20"/>
      <c r="AF433" s="20" t="str">
        <f t="shared" si="97"/>
        <v/>
      </c>
      <c r="AG433" s="20"/>
      <c r="AH433" s="20"/>
      <c r="AI433" s="20"/>
      <c r="AJ433" s="21"/>
      <c r="AK433" s="21"/>
      <c r="AL433" s="21"/>
      <c r="AM433" s="22"/>
      <c r="AN433" s="124"/>
    </row>
    <row r="434" spans="1:40">
      <c r="A434" s="94"/>
      <c r="B434" s="99" t="s">
        <v>1314</v>
      </c>
      <c r="C434" s="99" t="s">
        <v>1315</v>
      </c>
      <c r="D434" s="98"/>
      <c r="E434" s="121" t="str">
        <f t="shared" si="98"/>
        <v>a662302</v>
      </c>
      <c r="F434" s="121">
        <f t="shared" si="88"/>
        <v>1</v>
      </c>
      <c r="G434" s="121">
        <f t="shared" si="89"/>
        <v>1</v>
      </c>
      <c r="H434" s="121">
        <v>0</v>
      </c>
      <c r="I434" s="121">
        <f t="shared" si="90"/>
        <v>0</v>
      </c>
      <c r="J434" s="121">
        <v>0</v>
      </c>
      <c r="K434" s="121">
        <f t="shared" si="91"/>
        <v>0</v>
      </c>
      <c r="L434" s="121">
        <f t="shared" si="92"/>
        <v>1</v>
      </c>
      <c r="M434" s="121">
        <f t="shared" si="92"/>
        <v>0</v>
      </c>
      <c r="N434" s="121">
        <f t="shared" si="93"/>
        <v>0</v>
      </c>
      <c r="O434" s="121">
        <v>0</v>
      </c>
      <c r="P434" s="121">
        <f t="shared" si="96"/>
        <v>0</v>
      </c>
      <c r="Q434" s="121"/>
      <c r="R434" s="121">
        <v>0</v>
      </c>
      <c r="S434" s="121">
        <v>-1</v>
      </c>
      <c r="T434" s="20">
        <v>4</v>
      </c>
      <c r="U434" s="20" t="s">
        <v>154</v>
      </c>
      <c r="V434" s="20"/>
      <c r="W434" s="20"/>
      <c r="X434" s="20" t="str">
        <f t="shared" si="94"/>
        <v/>
      </c>
      <c r="Y434" s="20"/>
      <c r="Z434" s="20" t="str">
        <f t="shared" si="99"/>
        <v/>
      </c>
      <c r="AA434" s="20" t="str">
        <f t="shared" si="99"/>
        <v/>
      </c>
      <c r="AB434" s="20"/>
      <c r="AC434" s="20" t="str">
        <f t="shared" si="95"/>
        <v/>
      </c>
      <c r="AD434" s="20" t="str">
        <f t="shared" si="95"/>
        <v/>
      </c>
      <c r="AE434" s="20"/>
      <c r="AF434" s="20" t="str">
        <f t="shared" si="97"/>
        <v/>
      </c>
      <c r="AG434" s="20"/>
      <c r="AH434" s="20"/>
      <c r="AI434" s="20"/>
      <c r="AJ434" s="21"/>
      <c r="AK434" s="21"/>
      <c r="AL434" s="21"/>
      <c r="AM434" s="22"/>
      <c r="AN434" s="124"/>
    </row>
    <row r="435" spans="1:40">
      <c r="A435" s="94"/>
      <c r="B435" s="99" t="s">
        <v>1316</v>
      </c>
      <c r="C435" s="99" t="s">
        <v>1317</v>
      </c>
      <c r="D435" s="98"/>
      <c r="E435" s="121" t="str">
        <f t="shared" si="98"/>
        <v>a662303</v>
      </c>
      <c r="F435" s="121">
        <f t="shared" si="88"/>
        <v>1</v>
      </c>
      <c r="G435" s="121">
        <f t="shared" si="89"/>
        <v>1</v>
      </c>
      <c r="H435" s="121">
        <v>0</v>
      </c>
      <c r="I435" s="121">
        <f t="shared" si="90"/>
        <v>0</v>
      </c>
      <c r="J435" s="121">
        <v>0</v>
      </c>
      <c r="K435" s="121">
        <f t="shared" si="91"/>
        <v>0</v>
      </c>
      <c r="L435" s="121">
        <f t="shared" si="92"/>
        <v>1</v>
      </c>
      <c r="M435" s="121">
        <f t="shared" si="92"/>
        <v>0</v>
      </c>
      <c r="N435" s="121">
        <f t="shared" si="93"/>
        <v>0</v>
      </c>
      <c r="O435" s="121">
        <v>0</v>
      </c>
      <c r="P435" s="121">
        <f t="shared" si="96"/>
        <v>0</v>
      </c>
      <c r="Q435" s="121"/>
      <c r="R435" s="121">
        <v>0</v>
      </c>
      <c r="S435" s="121">
        <v>-1</v>
      </c>
      <c r="T435" s="20">
        <v>4</v>
      </c>
      <c r="U435" s="20" t="s">
        <v>154</v>
      </c>
      <c r="V435" s="20"/>
      <c r="W435" s="20"/>
      <c r="X435" s="20" t="str">
        <f t="shared" si="94"/>
        <v/>
      </c>
      <c r="Y435" s="20"/>
      <c r="Z435" s="20" t="str">
        <f t="shared" si="99"/>
        <v/>
      </c>
      <c r="AA435" s="20" t="str">
        <f t="shared" si="99"/>
        <v/>
      </c>
      <c r="AB435" s="20"/>
      <c r="AC435" s="20" t="str">
        <f t="shared" si="95"/>
        <v/>
      </c>
      <c r="AD435" s="20" t="str">
        <f t="shared" si="95"/>
        <v/>
      </c>
      <c r="AE435" s="20"/>
      <c r="AF435" s="20" t="str">
        <f t="shared" si="97"/>
        <v/>
      </c>
      <c r="AG435" s="20"/>
      <c r="AH435" s="20"/>
      <c r="AI435" s="20"/>
      <c r="AJ435" s="21"/>
      <c r="AK435" s="21"/>
      <c r="AL435" s="21"/>
      <c r="AM435" s="22"/>
      <c r="AN435" s="124"/>
    </row>
    <row r="436" spans="1:40">
      <c r="A436" s="94"/>
      <c r="B436" s="98" t="s">
        <v>1318</v>
      </c>
      <c r="C436" s="98" t="s">
        <v>1319</v>
      </c>
      <c r="D436" s="98"/>
      <c r="E436" s="121" t="str">
        <f t="shared" si="98"/>
        <v>a6624</v>
      </c>
      <c r="F436" s="121">
        <f t="shared" si="88"/>
        <v>1</v>
      </c>
      <c r="G436" s="121">
        <f t="shared" si="89"/>
        <v>1</v>
      </c>
      <c r="H436" s="121">
        <v>0</v>
      </c>
      <c r="I436" s="121">
        <f t="shared" si="90"/>
        <v>0</v>
      </c>
      <c r="J436" s="121">
        <v>0</v>
      </c>
      <c r="K436" s="121">
        <f t="shared" si="91"/>
        <v>0</v>
      </c>
      <c r="L436" s="121">
        <f t="shared" si="92"/>
        <v>1</v>
      </c>
      <c r="M436" s="121">
        <f t="shared" si="92"/>
        <v>0</v>
      </c>
      <c r="N436" s="121">
        <f t="shared" si="93"/>
        <v>0</v>
      </c>
      <c r="O436" s="122">
        <v>1</v>
      </c>
      <c r="P436" s="122">
        <f t="shared" si="96"/>
        <v>1</v>
      </c>
      <c r="Q436" s="122">
        <v>1</v>
      </c>
      <c r="R436" s="121">
        <v>0</v>
      </c>
      <c r="S436" s="121">
        <v>-1</v>
      </c>
      <c r="T436" s="20">
        <v>3</v>
      </c>
      <c r="U436" s="20" t="s">
        <v>154</v>
      </c>
      <c r="V436" s="20"/>
      <c r="W436" s="20"/>
      <c r="X436" s="20" t="str">
        <f t="shared" si="94"/>
        <v/>
      </c>
      <c r="Y436" s="20"/>
      <c r="Z436" s="20" t="str">
        <f t="shared" si="99"/>
        <v/>
      </c>
      <c r="AA436" s="20" t="str">
        <f t="shared" si="99"/>
        <v/>
      </c>
      <c r="AB436" s="20"/>
      <c r="AC436" s="20" t="str">
        <f t="shared" si="95"/>
        <v/>
      </c>
      <c r="AD436" s="20" t="str">
        <f t="shared" si="95"/>
        <v/>
      </c>
      <c r="AE436" s="20"/>
      <c r="AF436" s="20" t="str">
        <f t="shared" si="97"/>
        <v/>
      </c>
      <c r="AG436" s="20"/>
      <c r="AH436" s="20"/>
      <c r="AI436" s="20"/>
      <c r="AJ436" s="21"/>
      <c r="AK436" s="21" t="s">
        <v>960</v>
      </c>
      <c r="AL436" s="21"/>
      <c r="AM436" s="22"/>
      <c r="AN436" s="124" t="s">
        <v>1320</v>
      </c>
    </row>
    <row r="437" spans="1:40">
      <c r="A437" s="94"/>
      <c r="B437" s="99" t="s">
        <v>1321</v>
      </c>
      <c r="C437" s="99" t="s">
        <v>1322</v>
      </c>
      <c r="D437" s="98"/>
      <c r="E437" s="121" t="str">
        <f t="shared" si="98"/>
        <v>a662400</v>
      </c>
      <c r="F437" s="121">
        <f t="shared" si="88"/>
        <v>1</v>
      </c>
      <c r="G437" s="121">
        <f t="shared" si="89"/>
        <v>1</v>
      </c>
      <c r="H437" s="121">
        <v>0</v>
      </c>
      <c r="I437" s="121">
        <f t="shared" si="90"/>
        <v>0</v>
      </c>
      <c r="J437" s="121">
        <v>0</v>
      </c>
      <c r="K437" s="121">
        <f t="shared" si="91"/>
        <v>0</v>
      </c>
      <c r="L437" s="121">
        <f t="shared" si="92"/>
        <v>1</v>
      </c>
      <c r="M437" s="121">
        <f t="shared" si="92"/>
        <v>0</v>
      </c>
      <c r="N437" s="121">
        <f t="shared" si="93"/>
        <v>0</v>
      </c>
      <c r="O437" s="121">
        <v>0</v>
      </c>
      <c r="P437" s="121">
        <f t="shared" si="96"/>
        <v>0</v>
      </c>
      <c r="Q437" s="121"/>
      <c r="R437" s="121">
        <v>0</v>
      </c>
      <c r="S437" s="121">
        <v>-1</v>
      </c>
      <c r="T437" s="20">
        <v>3</v>
      </c>
      <c r="U437" s="20" t="s">
        <v>154</v>
      </c>
      <c r="V437" s="20"/>
      <c r="W437" s="20"/>
      <c r="X437" s="20" t="str">
        <f t="shared" si="94"/>
        <v/>
      </c>
      <c r="Y437" s="20"/>
      <c r="Z437" s="20" t="str">
        <f t="shared" si="99"/>
        <v/>
      </c>
      <c r="AA437" s="20" t="str">
        <f t="shared" si="99"/>
        <v/>
      </c>
      <c r="AB437" s="20"/>
      <c r="AC437" s="20" t="str">
        <f t="shared" si="95"/>
        <v/>
      </c>
      <c r="AD437" s="20" t="str">
        <f t="shared" si="95"/>
        <v/>
      </c>
      <c r="AE437" s="20"/>
      <c r="AF437" s="20" t="str">
        <f t="shared" si="97"/>
        <v/>
      </c>
      <c r="AG437" s="20"/>
      <c r="AH437" s="20"/>
      <c r="AI437" s="20"/>
      <c r="AJ437" s="21"/>
      <c r="AK437" s="21"/>
      <c r="AL437" s="21"/>
      <c r="AM437" s="22"/>
      <c r="AN437" s="124"/>
    </row>
    <row r="438" spans="1:40">
      <c r="A438" s="94"/>
      <c r="B438" s="98" t="s">
        <v>1323</v>
      </c>
      <c r="C438" s="98" t="s">
        <v>1324</v>
      </c>
      <c r="D438" s="98"/>
      <c r="E438" s="121" t="str">
        <f t="shared" si="98"/>
        <v>a6625</v>
      </c>
      <c r="F438" s="121">
        <f t="shared" si="88"/>
        <v>1</v>
      </c>
      <c r="G438" s="121">
        <f t="shared" si="89"/>
        <v>1</v>
      </c>
      <c r="H438" s="121">
        <v>0</v>
      </c>
      <c r="I438" s="121">
        <f t="shared" si="90"/>
        <v>0</v>
      </c>
      <c r="J438" s="121">
        <v>0</v>
      </c>
      <c r="K438" s="121">
        <f t="shared" si="91"/>
        <v>0</v>
      </c>
      <c r="L438" s="121">
        <f t="shared" si="92"/>
        <v>1</v>
      </c>
      <c r="M438" s="121">
        <f t="shared" si="92"/>
        <v>0</v>
      </c>
      <c r="N438" s="121">
        <f t="shared" si="93"/>
        <v>0</v>
      </c>
      <c r="O438" s="121">
        <v>0</v>
      </c>
      <c r="P438" s="121">
        <f t="shared" si="96"/>
        <v>0</v>
      </c>
      <c r="Q438" s="121"/>
      <c r="R438" s="121">
        <v>1</v>
      </c>
      <c r="S438" s="121">
        <v>-1</v>
      </c>
      <c r="T438" s="20">
        <v>4</v>
      </c>
      <c r="U438" s="20" t="s">
        <v>154</v>
      </c>
      <c r="V438" s="20"/>
      <c r="W438" s="20"/>
      <c r="X438" s="20" t="str">
        <f t="shared" si="94"/>
        <v/>
      </c>
      <c r="Y438" s="20"/>
      <c r="Z438" s="20" t="str">
        <f t="shared" si="99"/>
        <v/>
      </c>
      <c r="AA438" s="20" t="str">
        <f t="shared" si="99"/>
        <v/>
      </c>
      <c r="AB438" s="20"/>
      <c r="AC438" s="20" t="str">
        <f t="shared" si="95"/>
        <v/>
      </c>
      <c r="AD438" s="20" t="str">
        <f t="shared" si="95"/>
        <v/>
      </c>
      <c r="AE438" s="20"/>
      <c r="AF438" s="20" t="str">
        <f t="shared" si="97"/>
        <v/>
      </c>
      <c r="AG438" s="20"/>
      <c r="AH438" s="20"/>
      <c r="AI438" s="20"/>
      <c r="AJ438" s="21"/>
      <c r="AK438" s="21"/>
      <c r="AL438" s="21"/>
      <c r="AM438" s="22"/>
      <c r="AN438" s="124"/>
    </row>
    <row r="439" spans="1:40">
      <c r="A439" s="94"/>
      <c r="B439" s="99" t="s">
        <v>1325</v>
      </c>
      <c r="C439" s="99" t="s">
        <v>1326</v>
      </c>
      <c r="D439" s="98"/>
      <c r="E439" s="121" t="str">
        <f t="shared" si="98"/>
        <v>a662501</v>
      </c>
      <c r="F439" s="121">
        <f t="shared" si="88"/>
        <v>1</v>
      </c>
      <c r="G439" s="121">
        <f t="shared" si="89"/>
        <v>1</v>
      </c>
      <c r="H439" s="121">
        <v>0</v>
      </c>
      <c r="I439" s="121">
        <f t="shared" si="90"/>
        <v>0</v>
      </c>
      <c r="J439" s="121">
        <v>0</v>
      </c>
      <c r="K439" s="121">
        <f t="shared" si="91"/>
        <v>0</v>
      </c>
      <c r="L439" s="121">
        <f t="shared" si="92"/>
        <v>1</v>
      </c>
      <c r="M439" s="121">
        <f t="shared" si="92"/>
        <v>0</v>
      </c>
      <c r="N439" s="121">
        <f t="shared" si="93"/>
        <v>0</v>
      </c>
      <c r="O439" s="121">
        <v>1</v>
      </c>
      <c r="P439" s="121">
        <f t="shared" si="96"/>
        <v>1</v>
      </c>
      <c r="Q439" s="121"/>
      <c r="R439" s="121">
        <v>0</v>
      </c>
      <c r="S439" s="121">
        <v>0</v>
      </c>
      <c r="T439" s="20">
        <v>4</v>
      </c>
      <c r="U439" s="20" t="s">
        <v>154</v>
      </c>
      <c r="V439" s="20"/>
      <c r="W439" s="20"/>
      <c r="X439" s="20" t="str">
        <f t="shared" si="94"/>
        <v/>
      </c>
      <c r="Y439" s="20"/>
      <c r="Z439" s="20" t="str">
        <f t="shared" si="99"/>
        <v/>
      </c>
      <c r="AA439" s="20" t="str">
        <f t="shared" si="99"/>
        <v/>
      </c>
      <c r="AB439" s="20"/>
      <c r="AC439" s="20" t="str">
        <f t="shared" si="95"/>
        <v/>
      </c>
      <c r="AD439" s="20" t="str">
        <f t="shared" si="95"/>
        <v/>
      </c>
      <c r="AE439" s="20"/>
      <c r="AF439" s="20" t="str">
        <f t="shared" si="97"/>
        <v/>
      </c>
      <c r="AG439" s="20"/>
      <c r="AH439" s="20"/>
      <c r="AI439" s="20"/>
      <c r="AJ439" s="21"/>
      <c r="AK439" s="21" t="s">
        <v>960</v>
      </c>
      <c r="AL439" s="21"/>
      <c r="AM439" s="22"/>
      <c r="AN439" s="124" t="s">
        <v>1327</v>
      </c>
    </row>
    <row r="440" spans="1:40">
      <c r="A440" s="94"/>
      <c r="B440" s="99" t="s">
        <v>1328</v>
      </c>
      <c r="C440" s="99" t="s">
        <v>1329</v>
      </c>
      <c r="D440" s="98"/>
      <c r="E440" s="121" t="str">
        <f t="shared" si="98"/>
        <v>a662502</v>
      </c>
      <c r="F440" s="121">
        <f t="shared" si="88"/>
        <v>1</v>
      </c>
      <c r="G440" s="121">
        <f t="shared" si="89"/>
        <v>1</v>
      </c>
      <c r="H440" s="121">
        <v>0</v>
      </c>
      <c r="I440" s="121">
        <f t="shared" si="90"/>
        <v>0</v>
      </c>
      <c r="J440" s="121">
        <v>0</v>
      </c>
      <c r="K440" s="121">
        <f t="shared" si="91"/>
        <v>0</v>
      </c>
      <c r="L440" s="121">
        <f t="shared" si="92"/>
        <v>1</v>
      </c>
      <c r="M440" s="121">
        <f t="shared" si="92"/>
        <v>0</v>
      </c>
      <c r="N440" s="121">
        <f t="shared" si="93"/>
        <v>0</v>
      </c>
      <c r="O440" s="121">
        <v>0</v>
      </c>
      <c r="P440" s="121">
        <f t="shared" si="96"/>
        <v>0</v>
      </c>
      <c r="Q440" s="121"/>
      <c r="R440" s="121">
        <v>0</v>
      </c>
      <c r="S440" s="121">
        <v>0</v>
      </c>
      <c r="T440" s="20">
        <v>4</v>
      </c>
      <c r="U440" s="20" t="s">
        <v>154</v>
      </c>
      <c r="V440" s="20"/>
      <c r="W440" s="20"/>
      <c r="X440" s="20" t="str">
        <f t="shared" si="94"/>
        <v/>
      </c>
      <c r="Y440" s="20"/>
      <c r="Z440" s="20" t="str">
        <f t="shared" si="99"/>
        <v/>
      </c>
      <c r="AA440" s="20" t="str">
        <f t="shared" si="99"/>
        <v/>
      </c>
      <c r="AB440" s="20"/>
      <c r="AC440" s="20" t="str">
        <f t="shared" si="95"/>
        <v/>
      </c>
      <c r="AD440" s="20" t="str">
        <f t="shared" si="95"/>
        <v/>
      </c>
      <c r="AE440" s="20"/>
      <c r="AF440" s="20" t="str">
        <f t="shared" si="97"/>
        <v/>
      </c>
      <c r="AG440" s="20"/>
      <c r="AH440" s="20"/>
      <c r="AI440" s="20"/>
      <c r="AJ440" s="21"/>
      <c r="AK440" s="21" t="s">
        <v>960</v>
      </c>
      <c r="AL440" s="21"/>
      <c r="AM440" s="22"/>
      <c r="AN440" s="124" t="s">
        <v>1330</v>
      </c>
    </row>
    <row r="441" spans="1:40">
      <c r="A441" s="94"/>
      <c r="B441" s="97" t="s">
        <v>1331</v>
      </c>
      <c r="C441" s="97" t="s">
        <v>1332</v>
      </c>
      <c r="D441" s="98"/>
      <c r="E441" s="121" t="str">
        <f t="shared" si="98"/>
        <v>a663</v>
      </c>
      <c r="F441" s="121">
        <f t="shared" si="88"/>
        <v>1</v>
      </c>
      <c r="G441" s="121">
        <f t="shared" si="89"/>
        <v>1</v>
      </c>
      <c r="H441" s="121">
        <v>0</v>
      </c>
      <c r="I441" s="121">
        <f t="shared" si="90"/>
        <v>0</v>
      </c>
      <c r="J441" s="121">
        <v>0</v>
      </c>
      <c r="K441" s="121">
        <f t="shared" si="91"/>
        <v>0</v>
      </c>
      <c r="L441" s="121">
        <f t="shared" si="92"/>
        <v>1</v>
      </c>
      <c r="M441" s="121">
        <f t="shared" si="92"/>
        <v>0</v>
      </c>
      <c r="N441" s="121">
        <f t="shared" si="93"/>
        <v>0</v>
      </c>
      <c r="O441" s="122">
        <v>0</v>
      </c>
      <c r="P441" s="122">
        <v>1</v>
      </c>
      <c r="Q441" s="122"/>
      <c r="R441" s="121">
        <v>0</v>
      </c>
      <c r="S441" s="121">
        <v>-1</v>
      </c>
      <c r="T441" s="20">
        <v>2</v>
      </c>
      <c r="U441" s="20" t="s">
        <v>66</v>
      </c>
      <c r="V441" s="20"/>
      <c r="W441" s="20"/>
      <c r="X441" s="20" t="str">
        <f t="shared" si="94"/>
        <v/>
      </c>
      <c r="Y441" s="20"/>
      <c r="Z441" s="20" t="str">
        <f t="shared" si="99"/>
        <v/>
      </c>
      <c r="AA441" s="20" t="str">
        <f t="shared" si="99"/>
        <v/>
      </c>
      <c r="AB441" s="20"/>
      <c r="AC441" s="20" t="str">
        <f t="shared" si="95"/>
        <v/>
      </c>
      <c r="AD441" s="20" t="str">
        <f t="shared" si="95"/>
        <v/>
      </c>
      <c r="AE441" s="20"/>
      <c r="AF441" s="20" t="str">
        <f t="shared" si="97"/>
        <v/>
      </c>
      <c r="AG441" s="20"/>
      <c r="AH441" s="20"/>
      <c r="AI441" s="20"/>
      <c r="AJ441" s="21"/>
      <c r="AK441" s="21"/>
      <c r="AL441" s="21"/>
      <c r="AM441" s="22"/>
      <c r="AN441" s="124"/>
    </row>
    <row r="442" spans="1:40">
      <c r="A442" s="94"/>
      <c r="B442" s="98" t="s">
        <v>1333</v>
      </c>
      <c r="C442" s="98" t="s">
        <v>1334</v>
      </c>
      <c r="D442" s="98"/>
      <c r="E442" s="121" t="str">
        <f t="shared" si="98"/>
        <v>a6631</v>
      </c>
      <c r="F442" s="121">
        <f t="shared" si="88"/>
        <v>1</v>
      </c>
      <c r="G442" s="121">
        <f t="shared" si="89"/>
        <v>1</v>
      </c>
      <c r="H442" s="121">
        <v>0</v>
      </c>
      <c r="I442" s="121">
        <f t="shared" si="90"/>
        <v>0</v>
      </c>
      <c r="J442" s="121">
        <v>1</v>
      </c>
      <c r="K442" s="121">
        <f t="shared" si="91"/>
        <v>1</v>
      </c>
      <c r="L442" s="121">
        <f t="shared" si="92"/>
        <v>1</v>
      </c>
      <c r="M442" s="121">
        <f t="shared" si="92"/>
        <v>0</v>
      </c>
      <c r="N442" s="121">
        <f t="shared" si="93"/>
        <v>1</v>
      </c>
      <c r="O442" s="123">
        <v>1</v>
      </c>
      <c r="P442" s="123">
        <f t="shared" si="96"/>
        <v>1</v>
      </c>
      <c r="Q442" s="123">
        <v>1</v>
      </c>
      <c r="R442" s="121">
        <v>1</v>
      </c>
      <c r="S442" s="121">
        <v>-1</v>
      </c>
      <c r="T442" s="20">
        <v>2</v>
      </c>
      <c r="U442" s="20" t="s">
        <v>66</v>
      </c>
      <c r="V442" s="20"/>
      <c r="W442" s="20"/>
      <c r="X442" s="20" t="str">
        <f t="shared" si="94"/>
        <v/>
      </c>
      <c r="Y442" s="20"/>
      <c r="Z442" s="20" t="str">
        <f t="shared" si="99"/>
        <v/>
      </c>
      <c r="AA442" s="20" t="str">
        <f t="shared" si="99"/>
        <v/>
      </c>
      <c r="AB442" s="20"/>
      <c r="AC442" s="20" t="str">
        <f t="shared" si="95"/>
        <v/>
      </c>
      <c r="AD442" s="20" t="str">
        <f t="shared" si="95"/>
        <v/>
      </c>
      <c r="AE442" s="20"/>
      <c r="AF442" s="20" t="str">
        <f t="shared" si="97"/>
        <v/>
      </c>
      <c r="AG442" s="20"/>
      <c r="AH442" s="20"/>
      <c r="AI442" s="20"/>
      <c r="AJ442" s="21"/>
      <c r="AK442" s="21"/>
      <c r="AL442" s="21"/>
      <c r="AM442" s="22"/>
      <c r="AN442" s="124"/>
    </row>
    <row r="443" spans="1:40">
      <c r="A443" s="94"/>
      <c r="B443" s="99" t="s">
        <v>1335</v>
      </c>
      <c r="C443" s="99" t="s">
        <v>1336</v>
      </c>
      <c r="D443" s="98"/>
      <c r="E443" s="121" t="str">
        <f t="shared" si="98"/>
        <v>a663101</v>
      </c>
      <c r="F443" s="121">
        <f t="shared" si="88"/>
        <v>1</v>
      </c>
      <c r="G443" s="121">
        <f t="shared" si="89"/>
        <v>1</v>
      </c>
      <c r="H443" s="121">
        <v>0</v>
      </c>
      <c r="I443" s="121">
        <f t="shared" si="90"/>
        <v>0</v>
      </c>
      <c r="J443" s="121">
        <v>0</v>
      </c>
      <c r="K443" s="121">
        <f t="shared" si="91"/>
        <v>0</v>
      </c>
      <c r="L443" s="121">
        <f t="shared" si="92"/>
        <v>1</v>
      </c>
      <c r="M443" s="121">
        <f t="shared" si="92"/>
        <v>0</v>
      </c>
      <c r="N443" s="121">
        <f t="shared" si="93"/>
        <v>0</v>
      </c>
      <c r="O443" s="121">
        <v>0</v>
      </c>
      <c r="P443" s="121">
        <f t="shared" si="96"/>
        <v>0</v>
      </c>
      <c r="Q443" s="121"/>
      <c r="R443" s="121">
        <v>0</v>
      </c>
      <c r="S443" s="121">
        <v>0</v>
      </c>
      <c r="T443" s="20">
        <v>4</v>
      </c>
      <c r="U443" s="20" t="s">
        <v>66</v>
      </c>
      <c r="V443" s="20"/>
      <c r="W443" s="20"/>
      <c r="X443" s="20" t="str">
        <f t="shared" si="94"/>
        <v/>
      </c>
      <c r="Y443" s="20"/>
      <c r="Z443" s="20" t="str">
        <f t="shared" si="99"/>
        <v/>
      </c>
      <c r="AA443" s="20" t="str">
        <f t="shared" si="99"/>
        <v/>
      </c>
      <c r="AB443" s="20"/>
      <c r="AC443" s="20" t="str">
        <f t="shared" si="95"/>
        <v/>
      </c>
      <c r="AD443" s="20" t="str">
        <f t="shared" si="95"/>
        <v/>
      </c>
      <c r="AE443" s="20"/>
      <c r="AF443" s="20" t="str">
        <f t="shared" si="97"/>
        <v/>
      </c>
      <c r="AG443" s="20"/>
      <c r="AH443" s="20"/>
      <c r="AI443" s="20"/>
      <c r="AJ443" s="21"/>
      <c r="AK443" s="21" t="s">
        <v>960</v>
      </c>
      <c r="AL443" s="21"/>
      <c r="AM443" s="22"/>
      <c r="AN443" s="124" t="s">
        <v>902</v>
      </c>
    </row>
    <row r="444" spans="1:40">
      <c r="A444" s="94"/>
      <c r="B444" s="99" t="s">
        <v>1337</v>
      </c>
      <c r="C444" s="99" t="s">
        <v>1338</v>
      </c>
      <c r="D444" s="98"/>
      <c r="E444" s="121" t="str">
        <f t="shared" si="98"/>
        <v>a663102</v>
      </c>
      <c r="F444" s="121">
        <f t="shared" si="88"/>
        <v>1</v>
      </c>
      <c r="G444" s="121">
        <f t="shared" si="89"/>
        <v>1</v>
      </c>
      <c r="H444" s="121">
        <v>0</v>
      </c>
      <c r="I444" s="121">
        <f t="shared" si="90"/>
        <v>0</v>
      </c>
      <c r="J444" s="121">
        <v>0</v>
      </c>
      <c r="K444" s="121">
        <f t="shared" si="91"/>
        <v>0</v>
      </c>
      <c r="L444" s="121">
        <f t="shared" si="92"/>
        <v>1</v>
      </c>
      <c r="M444" s="121">
        <f t="shared" si="92"/>
        <v>0</v>
      </c>
      <c r="N444" s="121">
        <f t="shared" si="93"/>
        <v>0</v>
      </c>
      <c r="O444" s="121">
        <v>0</v>
      </c>
      <c r="P444" s="121">
        <f t="shared" si="96"/>
        <v>0</v>
      </c>
      <c r="Q444" s="121"/>
      <c r="R444" s="121">
        <v>0</v>
      </c>
      <c r="S444" s="121">
        <v>0</v>
      </c>
      <c r="T444" s="20">
        <v>4</v>
      </c>
      <c r="U444" s="20" t="s">
        <v>154</v>
      </c>
      <c r="V444" s="20"/>
      <c r="W444" s="20"/>
      <c r="X444" s="20" t="str">
        <f t="shared" si="94"/>
        <v/>
      </c>
      <c r="Y444" s="20"/>
      <c r="Z444" s="20" t="str">
        <f t="shared" si="99"/>
        <v/>
      </c>
      <c r="AA444" s="20" t="str">
        <f t="shared" si="99"/>
        <v/>
      </c>
      <c r="AB444" s="20"/>
      <c r="AC444" s="20" t="str">
        <f t="shared" si="95"/>
        <v/>
      </c>
      <c r="AD444" s="20" t="str">
        <f t="shared" si="95"/>
        <v/>
      </c>
      <c r="AE444" s="20"/>
      <c r="AF444" s="20" t="str">
        <f t="shared" si="97"/>
        <v/>
      </c>
      <c r="AG444" s="20"/>
      <c r="AH444" s="20"/>
      <c r="AI444" s="20"/>
      <c r="AJ444" s="21"/>
      <c r="AK444" s="21" t="s">
        <v>960</v>
      </c>
      <c r="AL444" s="21"/>
      <c r="AM444" s="22"/>
      <c r="AN444" s="124" t="s">
        <v>902</v>
      </c>
    </row>
    <row r="445" spans="1:40">
      <c r="A445" s="94"/>
      <c r="B445" s="99" t="s">
        <v>1339</v>
      </c>
      <c r="C445" s="99" t="s">
        <v>1340</v>
      </c>
      <c r="D445" s="98"/>
      <c r="E445" s="121" t="str">
        <f t="shared" si="98"/>
        <v>a663103</v>
      </c>
      <c r="F445" s="121">
        <f t="shared" si="88"/>
        <v>1</v>
      </c>
      <c r="G445" s="121">
        <f t="shared" si="89"/>
        <v>1</v>
      </c>
      <c r="H445" s="121">
        <v>0</v>
      </c>
      <c r="I445" s="121">
        <f t="shared" si="90"/>
        <v>0</v>
      </c>
      <c r="J445" s="121">
        <v>0</v>
      </c>
      <c r="K445" s="121">
        <f t="shared" si="91"/>
        <v>0</v>
      </c>
      <c r="L445" s="121">
        <f t="shared" si="92"/>
        <v>1</v>
      </c>
      <c r="M445" s="121">
        <f t="shared" si="92"/>
        <v>0</v>
      </c>
      <c r="N445" s="121">
        <f t="shared" si="93"/>
        <v>0</v>
      </c>
      <c r="O445" s="121">
        <v>0</v>
      </c>
      <c r="P445" s="121">
        <f t="shared" si="96"/>
        <v>0</v>
      </c>
      <c r="Q445" s="121"/>
      <c r="R445" s="121">
        <v>0</v>
      </c>
      <c r="S445" s="121">
        <v>0</v>
      </c>
      <c r="T445" s="20">
        <v>4</v>
      </c>
      <c r="U445" s="20" t="s">
        <v>66</v>
      </c>
      <c r="V445" s="20"/>
      <c r="W445" s="20"/>
      <c r="X445" s="20" t="str">
        <f t="shared" si="94"/>
        <v/>
      </c>
      <c r="Y445" s="20"/>
      <c r="Z445" s="20" t="str">
        <f t="shared" si="99"/>
        <v/>
      </c>
      <c r="AA445" s="20" t="str">
        <f t="shared" si="99"/>
        <v/>
      </c>
      <c r="AB445" s="20"/>
      <c r="AC445" s="20" t="str">
        <f t="shared" si="95"/>
        <v/>
      </c>
      <c r="AD445" s="20" t="str">
        <f t="shared" si="95"/>
        <v/>
      </c>
      <c r="AE445" s="20"/>
      <c r="AF445" s="20" t="str">
        <f t="shared" si="97"/>
        <v/>
      </c>
      <c r="AG445" s="20"/>
      <c r="AH445" s="20"/>
      <c r="AI445" s="20"/>
      <c r="AJ445" s="21"/>
      <c r="AK445" s="21" t="s">
        <v>960</v>
      </c>
      <c r="AL445" s="21"/>
      <c r="AM445" s="22"/>
      <c r="AN445" s="124" t="s">
        <v>1341</v>
      </c>
    </row>
    <row r="446" spans="1:40">
      <c r="A446" s="94"/>
      <c r="B446" s="99" t="s">
        <v>1342</v>
      </c>
      <c r="C446" s="99" t="s">
        <v>1343</v>
      </c>
      <c r="D446" s="98"/>
      <c r="E446" s="121" t="str">
        <f t="shared" si="98"/>
        <v>a663104</v>
      </c>
      <c r="F446" s="121">
        <f t="shared" si="88"/>
        <v>1</v>
      </c>
      <c r="G446" s="121">
        <f t="shared" si="89"/>
        <v>1</v>
      </c>
      <c r="H446" s="121">
        <v>0</v>
      </c>
      <c r="I446" s="121">
        <f t="shared" si="90"/>
        <v>0</v>
      </c>
      <c r="J446" s="121">
        <v>0</v>
      </c>
      <c r="K446" s="121">
        <f t="shared" si="91"/>
        <v>0</v>
      </c>
      <c r="L446" s="121">
        <f t="shared" si="92"/>
        <v>1</v>
      </c>
      <c r="M446" s="121">
        <f t="shared" si="92"/>
        <v>0</v>
      </c>
      <c r="N446" s="121">
        <f t="shared" si="93"/>
        <v>0</v>
      </c>
      <c r="O446" s="121">
        <v>0</v>
      </c>
      <c r="P446" s="121">
        <f t="shared" si="96"/>
        <v>0</v>
      </c>
      <c r="Q446" s="121"/>
      <c r="R446" s="121">
        <v>0</v>
      </c>
      <c r="S446" s="121">
        <v>0</v>
      </c>
      <c r="T446" s="20">
        <v>4</v>
      </c>
      <c r="U446" s="20" t="s">
        <v>66</v>
      </c>
      <c r="V446" s="20"/>
      <c r="W446" s="20"/>
      <c r="X446" s="20" t="str">
        <f t="shared" si="94"/>
        <v/>
      </c>
      <c r="Y446" s="20"/>
      <c r="Z446" s="20" t="str">
        <f t="shared" si="99"/>
        <v/>
      </c>
      <c r="AA446" s="20" t="str">
        <f t="shared" si="99"/>
        <v/>
      </c>
      <c r="AB446" s="20"/>
      <c r="AC446" s="20" t="str">
        <f t="shared" si="95"/>
        <v/>
      </c>
      <c r="AD446" s="20" t="str">
        <f t="shared" si="95"/>
        <v/>
      </c>
      <c r="AE446" s="20"/>
      <c r="AF446" s="20" t="str">
        <f t="shared" si="97"/>
        <v/>
      </c>
      <c r="AG446" s="20"/>
      <c r="AH446" s="20"/>
      <c r="AI446" s="20"/>
      <c r="AJ446" s="21"/>
      <c r="AK446" s="21" t="s">
        <v>960</v>
      </c>
      <c r="AL446" s="21"/>
      <c r="AM446" s="22"/>
      <c r="AN446" s="124" t="s">
        <v>902</v>
      </c>
    </row>
    <row r="447" spans="1:40">
      <c r="A447" s="94"/>
      <c r="B447" s="99" t="s">
        <v>1344</v>
      </c>
      <c r="C447" s="99" t="s">
        <v>1345</v>
      </c>
      <c r="D447" s="98"/>
      <c r="E447" s="121" t="str">
        <f t="shared" si="98"/>
        <v>a663105</v>
      </c>
      <c r="F447" s="121">
        <f t="shared" si="88"/>
        <v>1</v>
      </c>
      <c r="G447" s="121">
        <f t="shared" si="89"/>
        <v>1</v>
      </c>
      <c r="H447" s="121">
        <v>0</v>
      </c>
      <c r="I447" s="121">
        <f t="shared" si="90"/>
        <v>0</v>
      </c>
      <c r="J447" s="121">
        <v>0</v>
      </c>
      <c r="K447" s="121">
        <f t="shared" si="91"/>
        <v>0</v>
      </c>
      <c r="L447" s="121">
        <f t="shared" si="92"/>
        <v>1</v>
      </c>
      <c r="M447" s="121">
        <f t="shared" si="92"/>
        <v>0</v>
      </c>
      <c r="N447" s="121">
        <f t="shared" si="93"/>
        <v>0</v>
      </c>
      <c r="O447" s="122">
        <v>0</v>
      </c>
      <c r="P447" s="122">
        <v>1</v>
      </c>
      <c r="Q447" s="122">
        <v>1</v>
      </c>
      <c r="R447" s="121">
        <v>0</v>
      </c>
      <c r="S447" s="121">
        <v>0</v>
      </c>
      <c r="T447" s="20">
        <v>4</v>
      </c>
      <c r="U447" s="20" t="s">
        <v>76</v>
      </c>
      <c r="V447" s="20"/>
      <c r="W447" s="20"/>
      <c r="X447" s="20" t="str">
        <f t="shared" si="94"/>
        <v/>
      </c>
      <c r="Y447" s="20"/>
      <c r="Z447" s="20" t="str">
        <f t="shared" si="99"/>
        <v/>
      </c>
      <c r="AA447" s="20" t="str">
        <f t="shared" si="99"/>
        <v/>
      </c>
      <c r="AB447" s="20"/>
      <c r="AC447" s="20" t="str">
        <f t="shared" si="95"/>
        <v/>
      </c>
      <c r="AD447" s="20" t="str">
        <f t="shared" si="95"/>
        <v/>
      </c>
      <c r="AE447" s="20"/>
      <c r="AF447" s="20" t="str">
        <f t="shared" si="97"/>
        <v/>
      </c>
      <c r="AG447" s="20"/>
      <c r="AH447" s="20"/>
      <c r="AI447" s="20"/>
      <c r="AJ447" s="21"/>
      <c r="AK447" s="21" t="s">
        <v>960</v>
      </c>
      <c r="AL447" s="21"/>
      <c r="AM447" s="22"/>
      <c r="AN447" s="124" t="s">
        <v>902</v>
      </c>
    </row>
    <row r="448" spans="1:40">
      <c r="A448" s="94"/>
      <c r="B448" s="99" t="s">
        <v>1346</v>
      </c>
      <c r="C448" s="99" t="s">
        <v>1347</v>
      </c>
      <c r="D448" s="98"/>
      <c r="E448" s="121" t="str">
        <f t="shared" si="98"/>
        <v>a663106</v>
      </c>
      <c r="F448" s="121">
        <f t="shared" si="88"/>
        <v>1</v>
      </c>
      <c r="G448" s="121">
        <f t="shared" si="89"/>
        <v>1</v>
      </c>
      <c r="H448" s="121">
        <v>0</v>
      </c>
      <c r="I448" s="121">
        <f t="shared" si="90"/>
        <v>0</v>
      </c>
      <c r="J448" s="121">
        <v>0</v>
      </c>
      <c r="K448" s="121">
        <f t="shared" si="91"/>
        <v>0</v>
      </c>
      <c r="L448" s="121">
        <f t="shared" si="92"/>
        <v>1</v>
      </c>
      <c r="M448" s="121">
        <f t="shared" si="92"/>
        <v>0</v>
      </c>
      <c r="N448" s="121">
        <f t="shared" si="93"/>
        <v>0</v>
      </c>
      <c r="O448" s="122">
        <v>0</v>
      </c>
      <c r="P448" s="122">
        <v>1</v>
      </c>
      <c r="Q448" s="122">
        <v>1</v>
      </c>
      <c r="R448" s="121">
        <v>0</v>
      </c>
      <c r="S448" s="121">
        <v>0</v>
      </c>
      <c r="T448" s="20">
        <v>4</v>
      </c>
      <c r="U448" s="20" t="s">
        <v>76</v>
      </c>
      <c r="V448" s="20"/>
      <c r="W448" s="20"/>
      <c r="X448" s="20" t="str">
        <f t="shared" si="94"/>
        <v/>
      </c>
      <c r="Y448" s="20"/>
      <c r="Z448" s="20" t="str">
        <f t="shared" si="99"/>
        <v/>
      </c>
      <c r="AA448" s="20" t="str">
        <f t="shared" si="99"/>
        <v/>
      </c>
      <c r="AB448" s="20"/>
      <c r="AC448" s="20" t="str">
        <f t="shared" si="95"/>
        <v/>
      </c>
      <c r="AD448" s="20" t="str">
        <f t="shared" si="95"/>
        <v/>
      </c>
      <c r="AE448" s="20"/>
      <c r="AF448" s="20" t="str">
        <f t="shared" si="97"/>
        <v/>
      </c>
      <c r="AG448" s="20"/>
      <c r="AH448" s="20"/>
      <c r="AI448" s="20"/>
      <c r="AJ448" s="21"/>
      <c r="AK448" s="21" t="s">
        <v>960</v>
      </c>
      <c r="AL448" s="21"/>
      <c r="AM448" s="22"/>
      <c r="AN448" s="124" t="s">
        <v>902</v>
      </c>
    </row>
    <row r="449" spans="1:40">
      <c r="A449" s="94"/>
      <c r="B449" s="99" t="s">
        <v>1348</v>
      </c>
      <c r="C449" s="99" t="s">
        <v>1349</v>
      </c>
      <c r="D449" s="98"/>
      <c r="E449" s="121" t="str">
        <f t="shared" si="98"/>
        <v>a663107</v>
      </c>
      <c r="F449" s="121">
        <f t="shared" si="88"/>
        <v>1</v>
      </c>
      <c r="G449" s="121">
        <f t="shared" si="89"/>
        <v>1</v>
      </c>
      <c r="H449" s="121">
        <v>0</v>
      </c>
      <c r="I449" s="121">
        <f t="shared" si="90"/>
        <v>0</v>
      </c>
      <c r="J449" s="121">
        <v>1</v>
      </c>
      <c r="K449" s="121">
        <f t="shared" si="91"/>
        <v>1</v>
      </c>
      <c r="L449" s="121">
        <f t="shared" si="92"/>
        <v>1</v>
      </c>
      <c r="M449" s="121">
        <f t="shared" si="92"/>
        <v>0</v>
      </c>
      <c r="N449" s="121">
        <f t="shared" si="93"/>
        <v>1</v>
      </c>
      <c r="O449" s="126">
        <v>0</v>
      </c>
      <c r="P449" s="126">
        <v>1</v>
      </c>
      <c r="Q449" s="126"/>
      <c r="R449" s="121">
        <v>0</v>
      </c>
      <c r="S449" s="121">
        <v>0</v>
      </c>
      <c r="T449" s="20">
        <v>4</v>
      </c>
      <c r="U449" s="20" t="s">
        <v>76</v>
      </c>
      <c r="V449" s="20"/>
      <c r="W449" s="20"/>
      <c r="X449" s="20" t="str">
        <f t="shared" si="94"/>
        <v/>
      </c>
      <c r="Y449" s="20"/>
      <c r="Z449" s="20" t="str">
        <f t="shared" si="99"/>
        <v/>
      </c>
      <c r="AA449" s="20" t="str">
        <f t="shared" si="99"/>
        <v/>
      </c>
      <c r="AB449" s="20"/>
      <c r="AC449" s="20" t="str">
        <f t="shared" si="95"/>
        <v/>
      </c>
      <c r="AD449" s="20" t="str">
        <f t="shared" si="95"/>
        <v/>
      </c>
      <c r="AE449" s="20"/>
      <c r="AF449" s="20" t="str">
        <f t="shared" si="97"/>
        <v/>
      </c>
      <c r="AG449" s="20"/>
      <c r="AH449" s="20"/>
      <c r="AI449" s="20"/>
      <c r="AJ449" s="21"/>
      <c r="AK449" s="21" t="s">
        <v>960</v>
      </c>
      <c r="AL449" s="21"/>
      <c r="AM449" s="22"/>
      <c r="AN449" s="124" t="s">
        <v>1350</v>
      </c>
    </row>
    <row r="450" spans="1:40">
      <c r="A450" s="94"/>
      <c r="B450" s="99" t="s">
        <v>1351</v>
      </c>
      <c r="C450" s="99" t="s">
        <v>1352</v>
      </c>
      <c r="D450" s="98"/>
      <c r="E450" s="121" t="str">
        <f t="shared" si="98"/>
        <v>a663108</v>
      </c>
      <c r="F450" s="121">
        <f t="shared" si="88"/>
        <v>1</v>
      </c>
      <c r="G450" s="121">
        <f t="shared" si="89"/>
        <v>1</v>
      </c>
      <c r="H450" s="121">
        <v>0</v>
      </c>
      <c r="I450" s="121">
        <f t="shared" si="90"/>
        <v>0</v>
      </c>
      <c r="J450" s="121">
        <v>1</v>
      </c>
      <c r="K450" s="121">
        <f t="shared" si="91"/>
        <v>1</v>
      </c>
      <c r="L450" s="121">
        <f t="shared" si="92"/>
        <v>1</v>
      </c>
      <c r="M450" s="121">
        <f t="shared" si="92"/>
        <v>0</v>
      </c>
      <c r="N450" s="121">
        <f t="shared" si="93"/>
        <v>1</v>
      </c>
      <c r="O450" s="126">
        <v>0</v>
      </c>
      <c r="P450" s="126">
        <v>1</v>
      </c>
      <c r="Q450" s="126"/>
      <c r="R450" s="121">
        <v>0</v>
      </c>
      <c r="S450" s="121">
        <v>0</v>
      </c>
      <c r="T450" s="20">
        <v>4</v>
      </c>
      <c r="U450" s="20" t="s">
        <v>76</v>
      </c>
      <c r="V450" s="20"/>
      <c r="W450" s="20"/>
      <c r="X450" s="20" t="str">
        <f t="shared" si="94"/>
        <v/>
      </c>
      <c r="Y450" s="20"/>
      <c r="Z450" s="20" t="str">
        <f t="shared" si="99"/>
        <v/>
      </c>
      <c r="AA450" s="20" t="str">
        <f t="shared" si="99"/>
        <v/>
      </c>
      <c r="AB450" s="20"/>
      <c r="AC450" s="20" t="str">
        <f t="shared" si="95"/>
        <v/>
      </c>
      <c r="AD450" s="20" t="str">
        <f t="shared" si="95"/>
        <v/>
      </c>
      <c r="AE450" s="20"/>
      <c r="AF450" s="20" t="str">
        <f t="shared" si="97"/>
        <v/>
      </c>
      <c r="AG450" s="20"/>
      <c r="AH450" s="20"/>
      <c r="AI450" s="20"/>
      <c r="AJ450" s="21"/>
      <c r="AK450" s="21" t="s">
        <v>960</v>
      </c>
      <c r="AL450" s="21"/>
      <c r="AM450" s="22"/>
      <c r="AN450" s="124" t="s">
        <v>902</v>
      </c>
    </row>
    <row r="451" spans="1:40">
      <c r="A451" s="94"/>
      <c r="B451" s="99" t="s">
        <v>1353</v>
      </c>
      <c r="C451" s="99" t="s">
        <v>1354</v>
      </c>
      <c r="D451" s="98"/>
      <c r="E451" s="121" t="str">
        <f t="shared" si="98"/>
        <v>a663109</v>
      </c>
      <c r="F451" s="121">
        <f t="shared" si="88"/>
        <v>1</v>
      </c>
      <c r="G451" s="121">
        <f t="shared" si="89"/>
        <v>1</v>
      </c>
      <c r="H451" s="121">
        <v>0</v>
      </c>
      <c r="I451" s="121">
        <f t="shared" si="90"/>
        <v>0</v>
      </c>
      <c r="J451" s="121">
        <v>0</v>
      </c>
      <c r="K451" s="121">
        <f t="shared" si="91"/>
        <v>0</v>
      </c>
      <c r="L451" s="121">
        <f t="shared" si="92"/>
        <v>1</v>
      </c>
      <c r="M451" s="121">
        <f t="shared" si="92"/>
        <v>0</v>
      </c>
      <c r="N451" s="121">
        <f t="shared" si="93"/>
        <v>0</v>
      </c>
      <c r="O451" s="122">
        <v>0</v>
      </c>
      <c r="P451" s="122">
        <v>1</v>
      </c>
      <c r="Q451" s="122"/>
      <c r="R451" s="121">
        <v>0</v>
      </c>
      <c r="S451" s="121">
        <v>0</v>
      </c>
      <c r="T451" s="20">
        <v>4</v>
      </c>
      <c r="U451" s="20" t="s">
        <v>76</v>
      </c>
      <c r="V451" s="20"/>
      <c r="W451" s="20"/>
      <c r="X451" s="20" t="str">
        <f t="shared" si="94"/>
        <v/>
      </c>
      <c r="Y451" s="20"/>
      <c r="Z451" s="20" t="str">
        <f t="shared" si="99"/>
        <v/>
      </c>
      <c r="AA451" s="20" t="str">
        <f t="shared" si="99"/>
        <v/>
      </c>
      <c r="AB451" s="20"/>
      <c r="AC451" s="20" t="str">
        <f t="shared" si="95"/>
        <v/>
      </c>
      <c r="AD451" s="20" t="str">
        <f t="shared" si="95"/>
        <v/>
      </c>
      <c r="AE451" s="20"/>
      <c r="AF451" s="20" t="str">
        <f t="shared" si="97"/>
        <v/>
      </c>
      <c r="AG451" s="20"/>
      <c r="AH451" s="20"/>
      <c r="AI451" s="20"/>
      <c r="AJ451" s="21"/>
      <c r="AK451" s="21" t="s">
        <v>960</v>
      </c>
      <c r="AL451" s="21"/>
      <c r="AM451" s="22"/>
      <c r="AN451" s="124" t="s">
        <v>902</v>
      </c>
    </row>
    <row r="452" spans="1:40">
      <c r="A452" s="94"/>
      <c r="B452" s="98" t="s">
        <v>1355</v>
      </c>
      <c r="C452" s="98" t="s">
        <v>1356</v>
      </c>
      <c r="D452" s="98"/>
      <c r="E452" s="121" t="str">
        <f t="shared" si="98"/>
        <v>a6632</v>
      </c>
      <c r="F452" s="121">
        <f t="shared" si="88"/>
        <v>1</v>
      </c>
      <c r="G452" s="121">
        <f t="shared" si="89"/>
        <v>1</v>
      </c>
      <c r="H452" s="121">
        <v>0</v>
      </c>
      <c r="I452" s="121">
        <f t="shared" si="90"/>
        <v>0</v>
      </c>
      <c r="J452" s="121">
        <v>1</v>
      </c>
      <c r="K452" s="121">
        <f t="shared" si="91"/>
        <v>1</v>
      </c>
      <c r="L452" s="121">
        <f t="shared" si="92"/>
        <v>1</v>
      </c>
      <c r="M452" s="121">
        <f t="shared" si="92"/>
        <v>0</v>
      </c>
      <c r="N452" s="121">
        <f t="shared" si="93"/>
        <v>1</v>
      </c>
      <c r="O452" s="121">
        <v>1</v>
      </c>
      <c r="P452" s="121">
        <f t="shared" si="96"/>
        <v>1</v>
      </c>
      <c r="Q452" s="121"/>
      <c r="R452" s="121">
        <v>1</v>
      </c>
      <c r="S452" s="121">
        <v>-1</v>
      </c>
      <c r="T452" s="20">
        <v>4</v>
      </c>
      <c r="U452" s="20" t="s">
        <v>66</v>
      </c>
      <c r="V452" s="20"/>
      <c r="W452" s="20"/>
      <c r="X452" s="20" t="str">
        <f t="shared" si="94"/>
        <v/>
      </c>
      <c r="Y452" s="20"/>
      <c r="Z452" s="20" t="str">
        <f t="shared" si="99"/>
        <v/>
      </c>
      <c r="AA452" s="20" t="str">
        <f t="shared" si="99"/>
        <v/>
      </c>
      <c r="AB452" s="20"/>
      <c r="AC452" s="20" t="str">
        <f t="shared" si="95"/>
        <v/>
      </c>
      <c r="AD452" s="20" t="str">
        <f t="shared" si="95"/>
        <v/>
      </c>
      <c r="AE452" s="20"/>
      <c r="AF452" s="20" t="str">
        <f t="shared" si="97"/>
        <v/>
      </c>
      <c r="AG452" s="20"/>
      <c r="AH452" s="20"/>
      <c r="AI452" s="20"/>
      <c r="AJ452" s="21"/>
      <c r="AK452" s="21"/>
      <c r="AL452" s="21"/>
      <c r="AM452" s="22"/>
      <c r="AN452" s="124"/>
    </row>
    <row r="453" spans="1:40">
      <c r="A453" s="94"/>
      <c r="B453" s="99" t="s">
        <v>1357</v>
      </c>
      <c r="C453" s="99" t="s">
        <v>1358</v>
      </c>
      <c r="D453" s="98"/>
      <c r="E453" s="121" t="str">
        <f t="shared" si="98"/>
        <v>a663201</v>
      </c>
      <c r="F453" s="121">
        <f t="shared" si="88"/>
        <v>1</v>
      </c>
      <c r="G453" s="121">
        <f t="shared" si="89"/>
        <v>1</v>
      </c>
      <c r="H453" s="121">
        <v>0</v>
      </c>
      <c r="I453" s="121">
        <f t="shared" si="90"/>
        <v>0</v>
      </c>
      <c r="J453" s="121">
        <v>0</v>
      </c>
      <c r="K453" s="121">
        <f t="shared" si="91"/>
        <v>0</v>
      </c>
      <c r="L453" s="121">
        <f t="shared" si="92"/>
        <v>1</v>
      </c>
      <c r="M453" s="121">
        <f t="shared" si="92"/>
        <v>0</v>
      </c>
      <c r="N453" s="121">
        <f t="shared" si="93"/>
        <v>0</v>
      </c>
      <c r="O453" s="121">
        <v>0</v>
      </c>
      <c r="P453" s="121">
        <f t="shared" si="96"/>
        <v>0</v>
      </c>
      <c r="Q453" s="121"/>
      <c r="R453" s="121">
        <v>0</v>
      </c>
      <c r="S453" s="121">
        <v>0</v>
      </c>
      <c r="T453" s="20">
        <v>4</v>
      </c>
      <c r="U453" s="20" t="s">
        <v>66</v>
      </c>
      <c r="V453" s="20"/>
      <c r="W453" s="20"/>
      <c r="X453" s="20" t="str">
        <f t="shared" si="94"/>
        <v/>
      </c>
      <c r="Y453" s="20"/>
      <c r="Z453" s="20" t="str">
        <f t="shared" si="99"/>
        <v/>
      </c>
      <c r="AA453" s="20" t="str">
        <f t="shared" si="99"/>
        <v/>
      </c>
      <c r="AB453" s="20"/>
      <c r="AC453" s="20" t="str">
        <f t="shared" si="95"/>
        <v/>
      </c>
      <c r="AD453" s="20" t="str">
        <f t="shared" si="95"/>
        <v/>
      </c>
      <c r="AE453" s="20"/>
      <c r="AF453" s="20" t="str">
        <f t="shared" si="97"/>
        <v/>
      </c>
      <c r="AG453" s="20"/>
      <c r="AH453" s="20"/>
      <c r="AI453" s="20"/>
      <c r="AJ453" s="21"/>
      <c r="AK453" s="21" t="s">
        <v>960</v>
      </c>
      <c r="AL453" s="21"/>
      <c r="AM453" s="22"/>
      <c r="AN453" s="124" t="s">
        <v>902</v>
      </c>
    </row>
    <row r="454" spans="1:40">
      <c r="A454" s="94"/>
      <c r="B454" s="99" t="s">
        <v>1359</v>
      </c>
      <c r="C454" s="99" t="s">
        <v>1360</v>
      </c>
      <c r="D454" s="98"/>
      <c r="E454" s="121" t="str">
        <f t="shared" si="98"/>
        <v>a663202</v>
      </c>
      <c r="F454" s="121">
        <f t="shared" si="88"/>
        <v>1</v>
      </c>
      <c r="G454" s="121">
        <f t="shared" si="89"/>
        <v>1</v>
      </c>
      <c r="H454" s="121">
        <v>0</v>
      </c>
      <c r="I454" s="121">
        <f t="shared" si="90"/>
        <v>0</v>
      </c>
      <c r="J454" s="121">
        <v>0</v>
      </c>
      <c r="K454" s="121">
        <f t="shared" si="91"/>
        <v>0</v>
      </c>
      <c r="L454" s="121">
        <f t="shared" si="92"/>
        <v>1</v>
      </c>
      <c r="M454" s="121">
        <f t="shared" si="92"/>
        <v>0</v>
      </c>
      <c r="N454" s="121">
        <f t="shared" si="93"/>
        <v>0</v>
      </c>
      <c r="O454" s="121">
        <v>0</v>
      </c>
      <c r="P454" s="121">
        <f t="shared" si="96"/>
        <v>0</v>
      </c>
      <c r="Q454" s="121"/>
      <c r="R454" s="121">
        <v>0</v>
      </c>
      <c r="S454" s="121">
        <v>0</v>
      </c>
      <c r="T454" s="20">
        <v>4</v>
      </c>
      <c r="U454" s="20" t="s">
        <v>66</v>
      </c>
      <c r="V454" s="20"/>
      <c r="W454" s="20"/>
      <c r="X454" s="20" t="str">
        <f t="shared" si="94"/>
        <v/>
      </c>
      <c r="Y454" s="20"/>
      <c r="Z454" s="20" t="str">
        <f t="shared" si="99"/>
        <v/>
      </c>
      <c r="AA454" s="20" t="str">
        <f t="shared" si="99"/>
        <v/>
      </c>
      <c r="AB454" s="20"/>
      <c r="AC454" s="20" t="str">
        <f t="shared" si="95"/>
        <v/>
      </c>
      <c r="AD454" s="20" t="str">
        <f t="shared" si="95"/>
        <v/>
      </c>
      <c r="AE454" s="20"/>
      <c r="AF454" s="20" t="str">
        <f t="shared" si="97"/>
        <v/>
      </c>
      <c r="AG454" s="20"/>
      <c r="AH454" s="20"/>
      <c r="AI454" s="20"/>
      <c r="AJ454" s="21"/>
      <c r="AK454" s="21" t="s">
        <v>960</v>
      </c>
      <c r="AL454" s="21"/>
      <c r="AM454" s="22"/>
      <c r="AN454" s="124" t="s">
        <v>902</v>
      </c>
    </row>
    <row r="455" spans="1:40">
      <c r="A455" s="94"/>
      <c r="B455" s="99" t="s">
        <v>1361</v>
      </c>
      <c r="C455" s="99" t="s">
        <v>1362</v>
      </c>
      <c r="D455" s="98"/>
      <c r="E455" s="121" t="str">
        <f t="shared" si="98"/>
        <v>a663203</v>
      </c>
      <c r="F455" s="121">
        <f t="shared" ref="F455:F518" si="100">IF(E455&lt;&gt;"",1,"")</f>
        <v>1</v>
      </c>
      <c r="G455" s="121">
        <f t="shared" ref="G455:G518" si="101">IF(F455&lt;&gt;"",F455,"")</f>
        <v>1</v>
      </c>
      <c r="H455" s="121">
        <v>0</v>
      </c>
      <c r="I455" s="121">
        <f t="shared" ref="I455:I518" si="102">IF(H455&lt;&gt;"",H455,"")</f>
        <v>0</v>
      </c>
      <c r="J455" s="121">
        <v>0</v>
      </c>
      <c r="K455" s="121">
        <f t="shared" ref="K455:K518" si="103">IF(J455&lt;&gt;"",J455,"")</f>
        <v>0</v>
      </c>
      <c r="L455" s="121">
        <f t="shared" ref="L455:M518" si="104">IF(G455&lt;&gt;"",G455,"")</f>
        <v>1</v>
      </c>
      <c r="M455" s="121">
        <f t="shared" si="104"/>
        <v>0</v>
      </c>
      <c r="N455" s="121">
        <f t="shared" ref="N455:N518" si="105">IF(J455&lt;&gt;"",J455,"")</f>
        <v>0</v>
      </c>
      <c r="O455" s="121">
        <v>0</v>
      </c>
      <c r="P455" s="121">
        <f t="shared" si="96"/>
        <v>0</v>
      </c>
      <c r="Q455" s="121"/>
      <c r="R455" s="121">
        <v>0</v>
      </c>
      <c r="S455" s="121">
        <v>0</v>
      </c>
      <c r="T455" s="20">
        <v>4</v>
      </c>
      <c r="U455" s="20" t="s">
        <v>66</v>
      </c>
      <c r="V455" s="20"/>
      <c r="W455" s="20"/>
      <c r="X455" s="20" t="str">
        <f t="shared" ref="X455:X518" si="106">IF(W455&lt;&gt;"",1,"")</f>
        <v/>
      </c>
      <c r="Y455" s="20"/>
      <c r="Z455" s="20" t="str">
        <f t="shared" si="99"/>
        <v/>
      </c>
      <c r="AA455" s="20" t="str">
        <f t="shared" si="99"/>
        <v/>
      </c>
      <c r="AB455" s="20"/>
      <c r="AC455" s="20" t="str">
        <f t="shared" ref="AC455:AD518" si="107">IF(AB455&lt;&gt;"",AB455,"")</f>
        <v/>
      </c>
      <c r="AD455" s="20" t="str">
        <f t="shared" si="107"/>
        <v/>
      </c>
      <c r="AE455" s="20"/>
      <c r="AF455" s="20" t="str">
        <f t="shared" si="97"/>
        <v/>
      </c>
      <c r="AG455" s="20"/>
      <c r="AH455" s="20"/>
      <c r="AI455" s="20"/>
      <c r="AJ455" s="21"/>
      <c r="AK455" s="21" t="s">
        <v>960</v>
      </c>
      <c r="AL455" s="21"/>
      <c r="AM455" s="22"/>
      <c r="AN455" s="124" t="s">
        <v>902</v>
      </c>
    </row>
    <row r="456" spans="1:40">
      <c r="A456" s="94"/>
      <c r="B456" s="99" t="s">
        <v>1363</v>
      </c>
      <c r="C456" s="99" t="s">
        <v>1364</v>
      </c>
      <c r="D456" s="98"/>
      <c r="E456" s="121" t="str">
        <f t="shared" si="98"/>
        <v>a663204</v>
      </c>
      <c r="F456" s="121">
        <f t="shared" si="100"/>
        <v>1</v>
      </c>
      <c r="G456" s="121">
        <f t="shared" si="101"/>
        <v>1</v>
      </c>
      <c r="H456" s="121">
        <v>0</v>
      </c>
      <c r="I456" s="121">
        <f t="shared" si="102"/>
        <v>0</v>
      </c>
      <c r="J456" s="121">
        <v>0</v>
      </c>
      <c r="K456" s="121">
        <f t="shared" si="103"/>
        <v>0</v>
      </c>
      <c r="L456" s="121">
        <f t="shared" si="104"/>
        <v>1</v>
      </c>
      <c r="M456" s="121">
        <f t="shared" si="104"/>
        <v>0</v>
      </c>
      <c r="N456" s="121">
        <f t="shared" si="105"/>
        <v>0</v>
      </c>
      <c r="O456" s="122">
        <v>0</v>
      </c>
      <c r="P456" s="122">
        <v>1</v>
      </c>
      <c r="Q456" s="122"/>
      <c r="R456" s="121">
        <v>0</v>
      </c>
      <c r="S456" s="121">
        <v>0</v>
      </c>
      <c r="T456" s="20">
        <v>2</v>
      </c>
      <c r="U456" s="20" t="s">
        <v>76</v>
      </c>
      <c r="V456" s="20"/>
      <c r="W456" s="20"/>
      <c r="X456" s="20" t="str">
        <f t="shared" si="106"/>
        <v/>
      </c>
      <c r="Y456" s="20"/>
      <c r="Z456" s="20" t="str">
        <f t="shared" si="99"/>
        <v/>
      </c>
      <c r="AA456" s="20" t="str">
        <f t="shared" si="99"/>
        <v/>
      </c>
      <c r="AB456" s="20"/>
      <c r="AC456" s="20" t="str">
        <f t="shared" si="107"/>
        <v/>
      </c>
      <c r="AD456" s="20" t="str">
        <f t="shared" si="107"/>
        <v/>
      </c>
      <c r="AE456" s="20"/>
      <c r="AF456" s="20" t="str">
        <f t="shared" si="97"/>
        <v/>
      </c>
      <c r="AG456" s="20"/>
      <c r="AH456" s="20"/>
      <c r="AI456" s="20"/>
      <c r="AJ456" s="21"/>
      <c r="AK456" s="21" t="s">
        <v>960</v>
      </c>
      <c r="AL456" s="21"/>
      <c r="AM456" s="22"/>
      <c r="AN456" s="124" t="s">
        <v>902</v>
      </c>
    </row>
    <row r="457" spans="1:40">
      <c r="A457" s="94"/>
      <c r="B457" s="99" t="s">
        <v>1365</v>
      </c>
      <c r="C457" s="99" t="s">
        <v>1366</v>
      </c>
      <c r="D457" s="98"/>
      <c r="E457" s="121" t="str">
        <f t="shared" si="98"/>
        <v>a663205</v>
      </c>
      <c r="F457" s="121">
        <f t="shared" si="100"/>
        <v>1</v>
      </c>
      <c r="G457" s="121">
        <f t="shared" si="101"/>
        <v>1</v>
      </c>
      <c r="H457" s="121">
        <v>0</v>
      </c>
      <c r="I457" s="121">
        <f t="shared" si="102"/>
        <v>0</v>
      </c>
      <c r="J457" s="121">
        <v>0</v>
      </c>
      <c r="K457" s="121">
        <f t="shared" si="103"/>
        <v>0</v>
      </c>
      <c r="L457" s="121">
        <f t="shared" si="104"/>
        <v>1</v>
      </c>
      <c r="M457" s="121">
        <f t="shared" si="104"/>
        <v>0</v>
      </c>
      <c r="N457" s="121">
        <f t="shared" si="105"/>
        <v>0</v>
      </c>
      <c r="O457" s="126">
        <v>0</v>
      </c>
      <c r="P457" s="126">
        <v>1</v>
      </c>
      <c r="Q457" s="126"/>
      <c r="R457" s="121">
        <v>0</v>
      </c>
      <c r="S457" s="121">
        <v>0</v>
      </c>
      <c r="T457" s="20">
        <v>4</v>
      </c>
      <c r="U457" s="20" t="s">
        <v>76</v>
      </c>
      <c r="V457" s="20"/>
      <c r="W457" s="20"/>
      <c r="X457" s="20" t="str">
        <f t="shared" si="106"/>
        <v/>
      </c>
      <c r="Y457" s="20"/>
      <c r="Z457" s="20" t="str">
        <f t="shared" si="99"/>
        <v/>
      </c>
      <c r="AA457" s="20" t="str">
        <f t="shared" si="99"/>
        <v/>
      </c>
      <c r="AB457" s="20"/>
      <c r="AC457" s="20" t="str">
        <f t="shared" si="107"/>
        <v/>
      </c>
      <c r="AD457" s="20" t="str">
        <f t="shared" si="107"/>
        <v/>
      </c>
      <c r="AE457" s="20"/>
      <c r="AF457" s="20" t="str">
        <f t="shared" ref="AF457:AF520" si="108">IF(AE457&lt;&gt;"",AE457,"")</f>
        <v/>
      </c>
      <c r="AG457" s="20"/>
      <c r="AH457" s="20"/>
      <c r="AI457" s="20"/>
      <c r="AJ457" s="21"/>
      <c r="AK457" s="21" t="s">
        <v>960</v>
      </c>
      <c r="AL457" s="21"/>
      <c r="AM457" s="22"/>
      <c r="AN457" s="124" t="s">
        <v>902</v>
      </c>
    </row>
    <row r="458" spans="1:40">
      <c r="A458" s="94"/>
      <c r="B458" s="99" t="s">
        <v>1367</v>
      </c>
      <c r="C458" s="99" t="s">
        <v>1368</v>
      </c>
      <c r="D458" s="98"/>
      <c r="E458" s="121" t="str">
        <f t="shared" si="98"/>
        <v>a663206</v>
      </c>
      <c r="F458" s="121">
        <f t="shared" si="100"/>
        <v>1</v>
      </c>
      <c r="G458" s="121">
        <f t="shared" si="101"/>
        <v>1</v>
      </c>
      <c r="H458" s="121">
        <v>0</v>
      </c>
      <c r="I458" s="121">
        <f t="shared" si="102"/>
        <v>0</v>
      </c>
      <c r="J458" s="121">
        <v>0</v>
      </c>
      <c r="K458" s="121">
        <f t="shared" si="103"/>
        <v>0</v>
      </c>
      <c r="L458" s="121">
        <f t="shared" si="104"/>
        <v>1</v>
      </c>
      <c r="M458" s="121">
        <f t="shared" si="104"/>
        <v>0</v>
      </c>
      <c r="N458" s="121">
        <f t="shared" si="105"/>
        <v>0</v>
      </c>
      <c r="O458" s="126">
        <v>0</v>
      </c>
      <c r="P458" s="126">
        <v>1</v>
      </c>
      <c r="Q458" s="126"/>
      <c r="R458" s="121">
        <v>0</v>
      </c>
      <c r="S458" s="121">
        <v>0</v>
      </c>
      <c r="T458" s="20">
        <v>3</v>
      </c>
      <c r="U458" s="20" t="s">
        <v>76</v>
      </c>
      <c r="V458" s="20"/>
      <c r="W458" s="20"/>
      <c r="X458" s="20" t="str">
        <f t="shared" si="106"/>
        <v/>
      </c>
      <c r="Y458" s="20"/>
      <c r="Z458" s="20" t="str">
        <f t="shared" si="99"/>
        <v/>
      </c>
      <c r="AA458" s="20" t="str">
        <f t="shared" si="99"/>
        <v/>
      </c>
      <c r="AB458" s="20"/>
      <c r="AC458" s="20" t="str">
        <f t="shared" si="107"/>
        <v/>
      </c>
      <c r="AD458" s="20" t="str">
        <f t="shared" si="107"/>
        <v/>
      </c>
      <c r="AE458" s="20"/>
      <c r="AF458" s="20" t="str">
        <f t="shared" si="108"/>
        <v/>
      </c>
      <c r="AG458" s="20"/>
      <c r="AH458" s="20"/>
      <c r="AI458" s="20"/>
      <c r="AJ458" s="21"/>
      <c r="AK458" s="21" t="s">
        <v>960</v>
      </c>
      <c r="AL458" s="21"/>
      <c r="AM458" s="22"/>
      <c r="AN458" s="124" t="s">
        <v>902</v>
      </c>
    </row>
    <row r="459" spans="1:40">
      <c r="A459" s="94"/>
      <c r="B459" s="99" t="s">
        <v>1369</v>
      </c>
      <c r="C459" s="99" t="s">
        <v>1370</v>
      </c>
      <c r="D459" s="98"/>
      <c r="E459" s="121" t="str">
        <f t="shared" si="98"/>
        <v>a663207</v>
      </c>
      <c r="F459" s="121">
        <f t="shared" si="100"/>
        <v>1</v>
      </c>
      <c r="G459" s="121">
        <f t="shared" si="101"/>
        <v>1</v>
      </c>
      <c r="H459" s="121">
        <v>0</v>
      </c>
      <c r="I459" s="121">
        <f t="shared" si="102"/>
        <v>0</v>
      </c>
      <c r="J459" s="121">
        <v>0</v>
      </c>
      <c r="K459" s="121">
        <f t="shared" si="103"/>
        <v>0</v>
      </c>
      <c r="L459" s="121">
        <f t="shared" si="104"/>
        <v>1</v>
      </c>
      <c r="M459" s="121">
        <f t="shared" si="104"/>
        <v>0</v>
      </c>
      <c r="N459" s="121">
        <f t="shared" si="105"/>
        <v>0</v>
      </c>
      <c r="O459" s="121">
        <v>0</v>
      </c>
      <c r="P459" s="121">
        <f>IF(O459&lt;&gt;"",O459,"")</f>
        <v>0</v>
      </c>
      <c r="Q459" s="121"/>
      <c r="R459" s="121">
        <v>0</v>
      </c>
      <c r="S459" s="121">
        <v>0</v>
      </c>
      <c r="T459" s="20">
        <v>4</v>
      </c>
      <c r="U459" s="20" t="s">
        <v>154</v>
      </c>
      <c r="V459" s="20"/>
      <c r="W459" s="20"/>
      <c r="X459" s="20" t="str">
        <f t="shared" si="106"/>
        <v/>
      </c>
      <c r="Y459" s="20"/>
      <c r="Z459" s="20" t="str">
        <f t="shared" si="99"/>
        <v/>
      </c>
      <c r="AA459" s="20" t="str">
        <f t="shared" si="99"/>
        <v/>
      </c>
      <c r="AB459" s="20"/>
      <c r="AC459" s="20" t="str">
        <f t="shared" si="107"/>
        <v/>
      </c>
      <c r="AD459" s="20" t="str">
        <f t="shared" si="107"/>
        <v/>
      </c>
      <c r="AE459" s="20"/>
      <c r="AF459" s="20" t="str">
        <f t="shared" si="108"/>
        <v/>
      </c>
      <c r="AG459" s="20"/>
      <c r="AH459" s="20"/>
      <c r="AI459" s="20"/>
      <c r="AJ459" s="21"/>
      <c r="AK459" s="21" t="s">
        <v>960</v>
      </c>
      <c r="AL459" s="21"/>
      <c r="AM459" s="22"/>
      <c r="AN459" s="124" t="s">
        <v>902</v>
      </c>
    </row>
    <row r="460" spans="1:40">
      <c r="A460" s="94"/>
      <c r="B460" s="99" t="s">
        <v>1371</v>
      </c>
      <c r="C460" s="99" t="s">
        <v>1372</v>
      </c>
      <c r="D460" s="98"/>
      <c r="E460" s="121" t="str">
        <f t="shared" si="98"/>
        <v>a663208</v>
      </c>
      <c r="F460" s="121">
        <f t="shared" si="100"/>
        <v>1</v>
      </c>
      <c r="G460" s="121">
        <f t="shared" si="101"/>
        <v>1</v>
      </c>
      <c r="H460" s="121">
        <v>0</v>
      </c>
      <c r="I460" s="121">
        <f t="shared" si="102"/>
        <v>0</v>
      </c>
      <c r="J460" s="121">
        <v>0</v>
      </c>
      <c r="K460" s="121">
        <f t="shared" si="103"/>
        <v>0</v>
      </c>
      <c r="L460" s="121">
        <f t="shared" si="104"/>
        <v>1</v>
      </c>
      <c r="M460" s="121">
        <f t="shared" si="104"/>
        <v>0</v>
      </c>
      <c r="N460" s="121">
        <f t="shared" si="105"/>
        <v>0</v>
      </c>
      <c r="O460" s="126">
        <v>0</v>
      </c>
      <c r="P460" s="126">
        <v>1</v>
      </c>
      <c r="Q460" s="126"/>
      <c r="R460" s="121">
        <v>0</v>
      </c>
      <c r="S460" s="121">
        <v>0</v>
      </c>
      <c r="T460" s="20">
        <v>4</v>
      </c>
      <c r="U460" s="20" t="s">
        <v>76</v>
      </c>
      <c r="V460" s="20"/>
      <c r="W460" s="20"/>
      <c r="X460" s="20" t="str">
        <f t="shared" si="106"/>
        <v/>
      </c>
      <c r="Y460" s="20"/>
      <c r="Z460" s="20" t="str">
        <f t="shared" si="99"/>
        <v/>
      </c>
      <c r="AA460" s="20" t="str">
        <f t="shared" si="99"/>
        <v/>
      </c>
      <c r="AB460" s="20"/>
      <c r="AC460" s="20" t="str">
        <f t="shared" si="107"/>
        <v/>
      </c>
      <c r="AD460" s="20" t="str">
        <f t="shared" si="107"/>
        <v/>
      </c>
      <c r="AE460" s="20"/>
      <c r="AF460" s="20" t="str">
        <f t="shared" si="108"/>
        <v/>
      </c>
      <c r="AG460" s="20"/>
      <c r="AH460" s="20"/>
      <c r="AI460" s="20"/>
      <c r="AJ460" s="21"/>
      <c r="AK460" s="21" t="s">
        <v>960</v>
      </c>
      <c r="AL460" s="21"/>
      <c r="AM460" s="22"/>
      <c r="AN460" s="124" t="s">
        <v>902</v>
      </c>
    </row>
    <row r="461" spans="1:40">
      <c r="A461" s="94"/>
      <c r="B461" s="99" t="s">
        <v>1373</v>
      </c>
      <c r="C461" s="99" t="s">
        <v>1374</v>
      </c>
      <c r="D461" s="98"/>
      <c r="E461" s="121" t="str">
        <f t="shared" si="98"/>
        <v>a663209</v>
      </c>
      <c r="F461" s="121">
        <f t="shared" si="100"/>
        <v>1</v>
      </c>
      <c r="G461" s="121">
        <f t="shared" si="101"/>
        <v>1</v>
      </c>
      <c r="H461" s="121">
        <v>0</v>
      </c>
      <c r="I461" s="121">
        <f t="shared" si="102"/>
        <v>0</v>
      </c>
      <c r="J461" s="121">
        <v>0</v>
      </c>
      <c r="K461" s="121">
        <f t="shared" si="103"/>
        <v>0</v>
      </c>
      <c r="L461" s="121">
        <f t="shared" si="104"/>
        <v>1</v>
      </c>
      <c r="M461" s="121">
        <f t="shared" si="104"/>
        <v>0</v>
      </c>
      <c r="N461" s="121">
        <f t="shared" si="105"/>
        <v>0</v>
      </c>
      <c r="O461" s="121">
        <v>0</v>
      </c>
      <c r="P461" s="121">
        <f t="shared" ref="P461:P524" si="109">IF(O461&lt;&gt;"",O461,"")</f>
        <v>0</v>
      </c>
      <c r="Q461" s="121"/>
      <c r="R461" s="121">
        <v>0</v>
      </c>
      <c r="S461" s="121">
        <v>0</v>
      </c>
      <c r="T461" s="20">
        <v>4</v>
      </c>
      <c r="U461" s="20" t="s">
        <v>154</v>
      </c>
      <c r="V461" s="20"/>
      <c r="W461" s="20"/>
      <c r="X461" s="20" t="str">
        <f t="shared" si="106"/>
        <v/>
      </c>
      <c r="Y461" s="20"/>
      <c r="Z461" s="20" t="str">
        <f t="shared" si="99"/>
        <v/>
      </c>
      <c r="AA461" s="20" t="str">
        <f t="shared" si="99"/>
        <v/>
      </c>
      <c r="AB461" s="20"/>
      <c r="AC461" s="20" t="str">
        <f t="shared" si="107"/>
        <v/>
      </c>
      <c r="AD461" s="20" t="str">
        <f t="shared" si="107"/>
        <v/>
      </c>
      <c r="AE461" s="20"/>
      <c r="AF461" s="20" t="str">
        <f t="shared" si="108"/>
        <v/>
      </c>
      <c r="AG461" s="20"/>
      <c r="AH461" s="20"/>
      <c r="AI461" s="20"/>
      <c r="AJ461" s="21"/>
      <c r="AK461" s="21" t="s">
        <v>960</v>
      </c>
      <c r="AL461" s="21"/>
      <c r="AM461" s="22"/>
      <c r="AN461" s="124" t="s">
        <v>902</v>
      </c>
    </row>
    <row r="462" spans="1:40">
      <c r="A462" s="94"/>
      <c r="B462" s="98" t="s">
        <v>1375</v>
      </c>
      <c r="C462" s="98" t="s">
        <v>1376</v>
      </c>
      <c r="D462" s="98"/>
      <c r="E462" s="121" t="str">
        <f t="shared" si="98"/>
        <v>a6633</v>
      </c>
      <c r="F462" s="121">
        <f t="shared" si="100"/>
        <v>1</v>
      </c>
      <c r="G462" s="121">
        <f t="shared" si="101"/>
        <v>1</v>
      </c>
      <c r="H462" s="121">
        <v>0</v>
      </c>
      <c r="I462" s="121">
        <f t="shared" si="102"/>
        <v>0</v>
      </c>
      <c r="J462" s="121">
        <v>0</v>
      </c>
      <c r="K462" s="121">
        <f t="shared" si="103"/>
        <v>0</v>
      </c>
      <c r="L462" s="121">
        <f t="shared" si="104"/>
        <v>1</v>
      </c>
      <c r="M462" s="121">
        <f t="shared" si="104"/>
        <v>0</v>
      </c>
      <c r="N462" s="121">
        <f t="shared" si="105"/>
        <v>0</v>
      </c>
      <c r="O462" s="121">
        <v>0</v>
      </c>
      <c r="P462" s="121">
        <f t="shared" si="109"/>
        <v>0</v>
      </c>
      <c r="Q462" s="121"/>
      <c r="R462" s="121">
        <v>0</v>
      </c>
      <c r="S462" s="121">
        <v>0</v>
      </c>
      <c r="T462" s="20">
        <v>4</v>
      </c>
      <c r="U462" s="20" t="s">
        <v>154</v>
      </c>
      <c r="V462" s="20"/>
      <c r="W462" s="20"/>
      <c r="X462" s="20" t="str">
        <f t="shared" si="106"/>
        <v/>
      </c>
      <c r="Y462" s="20"/>
      <c r="Z462" s="20" t="str">
        <f t="shared" si="99"/>
        <v/>
      </c>
      <c r="AA462" s="20" t="str">
        <f t="shared" si="99"/>
        <v/>
      </c>
      <c r="AB462" s="20"/>
      <c r="AC462" s="20" t="str">
        <f t="shared" si="107"/>
        <v/>
      </c>
      <c r="AD462" s="20" t="str">
        <f t="shared" si="107"/>
        <v/>
      </c>
      <c r="AE462" s="20"/>
      <c r="AF462" s="20" t="str">
        <f t="shared" si="108"/>
        <v/>
      </c>
      <c r="AG462" s="20"/>
      <c r="AH462" s="20"/>
      <c r="AI462" s="20"/>
      <c r="AJ462" s="21"/>
      <c r="AK462" s="21" t="s">
        <v>960</v>
      </c>
      <c r="AL462" s="21"/>
      <c r="AM462" s="22"/>
      <c r="AN462" s="124" t="s">
        <v>902</v>
      </c>
    </row>
    <row r="463" spans="1:40">
      <c r="A463" s="94"/>
      <c r="B463" s="99" t="s">
        <v>1377</v>
      </c>
      <c r="C463" s="99" t="s">
        <v>1378</v>
      </c>
      <c r="D463" s="98"/>
      <c r="E463" s="121" t="str">
        <f t="shared" si="98"/>
        <v>a663300</v>
      </c>
      <c r="F463" s="121">
        <f t="shared" si="100"/>
        <v>1</v>
      </c>
      <c r="G463" s="121">
        <f t="shared" si="101"/>
        <v>1</v>
      </c>
      <c r="H463" s="121">
        <v>0</v>
      </c>
      <c r="I463" s="121">
        <f t="shared" si="102"/>
        <v>0</v>
      </c>
      <c r="J463" s="121">
        <v>0</v>
      </c>
      <c r="K463" s="121">
        <f t="shared" si="103"/>
        <v>0</v>
      </c>
      <c r="L463" s="121">
        <f t="shared" si="104"/>
        <v>1</v>
      </c>
      <c r="M463" s="121">
        <f t="shared" si="104"/>
        <v>0</v>
      </c>
      <c r="N463" s="121">
        <f t="shared" si="105"/>
        <v>0</v>
      </c>
      <c r="O463" s="121">
        <v>0</v>
      </c>
      <c r="P463" s="121">
        <f t="shared" si="109"/>
        <v>0</v>
      </c>
      <c r="Q463" s="121"/>
      <c r="R463" s="121">
        <v>0</v>
      </c>
      <c r="S463" s="121">
        <v>-1</v>
      </c>
      <c r="T463" s="20">
        <v>4</v>
      </c>
      <c r="U463" s="20" t="s">
        <v>154</v>
      </c>
      <c r="V463" s="20"/>
      <c r="W463" s="20"/>
      <c r="X463" s="20" t="str">
        <f t="shared" si="106"/>
        <v/>
      </c>
      <c r="Y463" s="20"/>
      <c r="Z463" s="20" t="str">
        <f t="shared" si="99"/>
        <v/>
      </c>
      <c r="AA463" s="20" t="str">
        <f t="shared" si="99"/>
        <v/>
      </c>
      <c r="AB463" s="20"/>
      <c r="AC463" s="20" t="str">
        <f t="shared" si="107"/>
        <v/>
      </c>
      <c r="AD463" s="20" t="str">
        <f t="shared" si="107"/>
        <v/>
      </c>
      <c r="AE463" s="20"/>
      <c r="AF463" s="20" t="str">
        <f t="shared" si="108"/>
        <v/>
      </c>
      <c r="AG463" s="20"/>
      <c r="AH463" s="20"/>
      <c r="AI463" s="20"/>
      <c r="AJ463" s="21"/>
      <c r="AK463" s="21"/>
      <c r="AL463" s="21"/>
      <c r="AM463" s="22"/>
      <c r="AN463" s="124"/>
    </row>
    <row r="464" spans="1:40">
      <c r="A464" s="94"/>
      <c r="B464" s="97" t="s">
        <v>1379</v>
      </c>
      <c r="C464" s="97" t="s">
        <v>1380</v>
      </c>
      <c r="D464" s="98"/>
      <c r="E464" s="121" t="str">
        <f t="shared" si="98"/>
        <v>a664</v>
      </c>
      <c r="F464" s="121">
        <f t="shared" si="100"/>
        <v>1</v>
      </c>
      <c r="G464" s="121">
        <f t="shared" si="101"/>
        <v>1</v>
      </c>
      <c r="H464" s="121">
        <v>0</v>
      </c>
      <c r="I464" s="121">
        <f t="shared" si="102"/>
        <v>0</v>
      </c>
      <c r="J464" s="121">
        <v>1</v>
      </c>
      <c r="K464" s="121">
        <f t="shared" si="103"/>
        <v>1</v>
      </c>
      <c r="L464" s="121">
        <f t="shared" si="104"/>
        <v>1</v>
      </c>
      <c r="M464" s="121">
        <f t="shared" si="104"/>
        <v>0</v>
      </c>
      <c r="N464" s="121">
        <f t="shared" si="105"/>
        <v>1</v>
      </c>
      <c r="O464" s="122">
        <v>0</v>
      </c>
      <c r="P464" s="122">
        <v>1</v>
      </c>
      <c r="Q464" s="122">
        <v>1</v>
      </c>
      <c r="R464" s="121">
        <v>1</v>
      </c>
      <c r="S464" s="121">
        <v>-1</v>
      </c>
      <c r="T464" s="20">
        <v>3</v>
      </c>
      <c r="U464" s="20" t="s">
        <v>66</v>
      </c>
      <c r="V464" s="20"/>
      <c r="W464" s="20"/>
      <c r="X464" s="20" t="str">
        <f t="shared" si="106"/>
        <v/>
      </c>
      <c r="Y464" s="20"/>
      <c r="Z464" s="20" t="str">
        <f t="shared" si="99"/>
        <v/>
      </c>
      <c r="AA464" s="20" t="str">
        <f t="shared" si="99"/>
        <v/>
      </c>
      <c r="AB464" s="20"/>
      <c r="AC464" s="20" t="str">
        <f t="shared" si="107"/>
        <v/>
      </c>
      <c r="AD464" s="20" t="str">
        <f t="shared" si="107"/>
        <v/>
      </c>
      <c r="AE464" s="20"/>
      <c r="AF464" s="20" t="str">
        <f t="shared" si="108"/>
        <v/>
      </c>
      <c r="AG464" s="20"/>
      <c r="AH464" s="20"/>
      <c r="AI464" s="20"/>
      <c r="AJ464" s="21"/>
      <c r="AK464" s="21"/>
      <c r="AL464" s="21"/>
      <c r="AM464" s="22"/>
      <c r="AN464" s="124"/>
    </row>
    <row r="465" spans="1:40">
      <c r="A465" s="94"/>
      <c r="B465" s="98" t="s">
        <v>1381</v>
      </c>
      <c r="C465" s="98" t="s">
        <v>1382</v>
      </c>
      <c r="D465" s="98"/>
      <c r="E465" s="121" t="str">
        <f t="shared" si="98"/>
        <v>a6641</v>
      </c>
      <c r="F465" s="121">
        <f t="shared" si="100"/>
        <v>1</v>
      </c>
      <c r="G465" s="121">
        <f t="shared" si="101"/>
        <v>1</v>
      </c>
      <c r="H465" s="121">
        <v>0</v>
      </c>
      <c r="I465" s="121">
        <f t="shared" si="102"/>
        <v>0</v>
      </c>
      <c r="J465" s="121">
        <v>0</v>
      </c>
      <c r="K465" s="121">
        <f t="shared" si="103"/>
        <v>0</v>
      </c>
      <c r="L465" s="121">
        <f t="shared" si="104"/>
        <v>1</v>
      </c>
      <c r="M465" s="121">
        <f t="shared" si="104"/>
        <v>0</v>
      </c>
      <c r="N465" s="121">
        <f t="shared" si="105"/>
        <v>0</v>
      </c>
      <c r="O465" s="121">
        <v>0</v>
      </c>
      <c r="P465" s="121">
        <f t="shared" si="109"/>
        <v>0</v>
      </c>
      <c r="Q465" s="121"/>
      <c r="R465" s="121">
        <v>0</v>
      </c>
      <c r="S465" s="121">
        <v>0</v>
      </c>
      <c r="T465" s="20">
        <v>4</v>
      </c>
      <c r="U465" s="20" t="s">
        <v>154</v>
      </c>
      <c r="V465" s="20"/>
      <c r="W465" s="20"/>
      <c r="X465" s="20" t="str">
        <f t="shared" si="106"/>
        <v/>
      </c>
      <c r="Y465" s="20"/>
      <c r="Z465" s="20" t="str">
        <f t="shared" si="99"/>
        <v/>
      </c>
      <c r="AA465" s="20" t="str">
        <f t="shared" si="99"/>
        <v/>
      </c>
      <c r="AB465" s="20"/>
      <c r="AC465" s="20" t="str">
        <f t="shared" si="107"/>
        <v/>
      </c>
      <c r="AD465" s="20" t="str">
        <f t="shared" si="107"/>
        <v/>
      </c>
      <c r="AE465" s="20"/>
      <c r="AF465" s="20" t="str">
        <f t="shared" si="108"/>
        <v/>
      </c>
      <c r="AG465" s="20"/>
      <c r="AH465" s="20"/>
      <c r="AI465" s="20"/>
      <c r="AJ465" s="21"/>
      <c r="AK465" s="21" t="s">
        <v>960</v>
      </c>
      <c r="AL465" s="21"/>
      <c r="AM465" s="22"/>
      <c r="AN465" s="124"/>
    </row>
    <row r="466" spans="1:40">
      <c r="A466" s="94"/>
      <c r="B466" s="99" t="s">
        <v>1383</v>
      </c>
      <c r="C466" s="99" t="s">
        <v>1384</v>
      </c>
      <c r="D466" s="98"/>
      <c r="E466" s="121" t="str">
        <f t="shared" si="98"/>
        <v>a664100</v>
      </c>
      <c r="F466" s="121">
        <f t="shared" si="100"/>
        <v>1</v>
      </c>
      <c r="G466" s="121">
        <f t="shared" si="101"/>
        <v>1</v>
      </c>
      <c r="H466" s="121">
        <v>0</v>
      </c>
      <c r="I466" s="121">
        <f t="shared" si="102"/>
        <v>0</v>
      </c>
      <c r="J466" s="121">
        <v>0</v>
      </c>
      <c r="K466" s="121">
        <f t="shared" si="103"/>
        <v>0</v>
      </c>
      <c r="L466" s="121">
        <f t="shared" si="104"/>
        <v>1</v>
      </c>
      <c r="M466" s="121">
        <f t="shared" si="104"/>
        <v>0</v>
      </c>
      <c r="N466" s="121">
        <f t="shared" si="105"/>
        <v>0</v>
      </c>
      <c r="O466" s="121">
        <v>0</v>
      </c>
      <c r="P466" s="121">
        <f t="shared" si="109"/>
        <v>0</v>
      </c>
      <c r="Q466" s="121"/>
      <c r="R466" s="121">
        <v>0</v>
      </c>
      <c r="S466" s="121">
        <v>-1</v>
      </c>
      <c r="T466" s="20">
        <v>3</v>
      </c>
      <c r="U466" s="20" t="s">
        <v>154</v>
      </c>
      <c r="V466" s="20"/>
      <c r="W466" s="20"/>
      <c r="X466" s="20" t="str">
        <f t="shared" si="106"/>
        <v/>
      </c>
      <c r="Y466" s="20"/>
      <c r="Z466" s="20" t="str">
        <f t="shared" si="99"/>
        <v/>
      </c>
      <c r="AA466" s="20" t="str">
        <f t="shared" si="99"/>
        <v/>
      </c>
      <c r="AB466" s="20"/>
      <c r="AC466" s="20" t="str">
        <f t="shared" si="107"/>
        <v/>
      </c>
      <c r="AD466" s="20" t="str">
        <f t="shared" si="107"/>
        <v/>
      </c>
      <c r="AE466" s="20"/>
      <c r="AF466" s="20" t="str">
        <f t="shared" si="108"/>
        <v/>
      </c>
      <c r="AG466" s="20"/>
      <c r="AH466" s="20"/>
      <c r="AI466" s="20"/>
      <c r="AJ466" s="21"/>
      <c r="AK466" s="21"/>
      <c r="AL466" s="21"/>
      <c r="AM466" s="22"/>
      <c r="AN466" s="124"/>
    </row>
    <row r="467" spans="1:40">
      <c r="A467" s="94"/>
      <c r="B467" s="98" t="s">
        <v>1385</v>
      </c>
      <c r="C467" s="98" t="s">
        <v>1386</v>
      </c>
      <c r="D467" s="98"/>
      <c r="E467" s="121" t="str">
        <f t="shared" si="98"/>
        <v>a6642</v>
      </c>
      <c r="F467" s="121">
        <f t="shared" si="100"/>
        <v>1</v>
      </c>
      <c r="G467" s="121">
        <f t="shared" si="101"/>
        <v>1</v>
      </c>
      <c r="H467" s="121">
        <v>0</v>
      </c>
      <c r="I467" s="121">
        <f t="shared" si="102"/>
        <v>0</v>
      </c>
      <c r="J467" s="121">
        <v>0</v>
      </c>
      <c r="K467" s="121">
        <f t="shared" si="103"/>
        <v>0</v>
      </c>
      <c r="L467" s="121">
        <f t="shared" si="104"/>
        <v>1</v>
      </c>
      <c r="M467" s="121">
        <f t="shared" si="104"/>
        <v>0</v>
      </c>
      <c r="N467" s="121">
        <f t="shared" si="105"/>
        <v>0</v>
      </c>
      <c r="O467" s="121">
        <v>1</v>
      </c>
      <c r="P467" s="121">
        <f t="shared" si="109"/>
        <v>1</v>
      </c>
      <c r="Q467" s="121"/>
      <c r="R467" s="121">
        <v>0</v>
      </c>
      <c r="S467" s="121">
        <v>0</v>
      </c>
      <c r="T467" s="20">
        <v>3</v>
      </c>
      <c r="U467" s="20" t="s">
        <v>66</v>
      </c>
      <c r="V467" s="20"/>
      <c r="W467" s="20"/>
      <c r="X467" s="20" t="str">
        <f t="shared" si="106"/>
        <v/>
      </c>
      <c r="Y467" s="20"/>
      <c r="Z467" s="20" t="str">
        <f t="shared" si="99"/>
        <v/>
      </c>
      <c r="AA467" s="20" t="str">
        <f t="shared" si="99"/>
        <v/>
      </c>
      <c r="AB467" s="20"/>
      <c r="AC467" s="20" t="str">
        <f t="shared" si="107"/>
        <v/>
      </c>
      <c r="AD467" s="20" t="str">
        <f t="shared" si="107"/>
        <v/>
      </c>
      <c r="AE467" s="20"/>
      <c r="AF467" s="20" t="str">
        <f t="shared" si="108"/>
        <v/>
      </c>
      <c r="AG467" s="20"/>
      <c r="AH467" s="20"/>
      <c r="AI467" s="20"/>
      <c r="AJ467" s="21"/>
      <c r="AK467" s="21" t="s">
        <v>946</v>
      </c>
      <c r="AL467" s="21"/>
      <c r="AM467" s="22" t="s">
        <v>1387</v>
      </c>
      <c r="AN467" s="124" t="s">
        <v>1388</v>
      </c>
    </row>
    <row r="468" spans="1:40">
      <c r="A468" s="94"/>
      <c r="B468" s="99" t="s">
        <v>1389</v>
      </c>
      <c r="C468" s="99" t="s">
        <v>1390</v>
      </c>
      <c r="D468" s="98"/>
      <c r="E468" s="121" t="str">
        <f t="shared" ref="E468:E531" si="110">LOWER(C468)</f>
        <v>a664201</v>
      </c>
      <c r="F468" s="121">
        <f t="shared" si="100"/>
        <v>1</v>
      </c>
      <c r="G468" s="121">
        <f t="shared" si="101"/>
        <v>1</v>
      </c>
      <c r="H468" s="121">
        <v>0</v>
      </c>
      <c r="I468" s="121">
        <f t="shared" si="102"/>
        <v>0</v>
      </c>
      <c r="J468" s="121">
        <v>0</v>
      </c>
      <c r="K468" s="121">
        <f t="shared" si="103"/>
        <v>0</v>
      </c>
      <c r="L468" s="121">
        <f t="shared" si="104"/>
        <v>1</v>
      </c>
      <c r="M468" s="121">
        <f t="shared" si="104"/>
        <v>0</v>
      </c>
      <c r="N468" s="121">
        <f t="shared" si="105"/>
        <v>0</v>
      </c>
      <c r="O468" s="122">
        <v>0</v>
      </c>
      <c r="P468" s="122">
        <v>1</v>
      </c>
      <c r="Q468" s="122"/>
      <c r="R468" s="121">
        <v>0</v>
      </c>
      <c r="S468" s="121">
        <v>-1</v>
      </c>
      <c r="T468" s="20">
        <v>4</v>
      </c>
      <c r="U468" s="20" t="s">
        <v>154</v>
      </c>
      <c r="V468" s="20"/>
      <c r="W468" s="20"/>
      <c r="X468" s="20" t="str">
        <f t="shared" si="106"/>
        <v/>
      </c>
      <c r="Y468" s="20"/>
      <c r="Z468" s="20" t="str">
        <f t="shared" si="99"/>
        <v/>
      </c>
      <c r="AA468" s="20" t="str">
        <f t="shared" si="99"/>
        <v/>
      </c>
      <c r="AB468" s="20"/>
      <c r="AC468" s="20" t="str">
        <f t="shared" si="107"/>
        <v/>
      </c>
      <c r="AD468" s="20" t="str">
        <f t="shared" si="107"/>
        <v/>
      </c>
      <c r="AE468" s="20"/>
      <c r="AF468" s="20" t="str">
        <f t="shared" si="108"/>
        <v/>
      </c>
      <c r="AG468" s="20"/>
      <c r="AH468" s="20"/>
      <c r="AI468" s="20"/>
      <c r="AJ468" s="21"/>
      <c r="AK468" s="21"/>
      <c r="AL468" s="21"/>
      <c r="AM468" s="22"/>
      <c r="AN468" s="124"/>
    </row>
    <row r="469" spans="1:40">
      <c r="A469" s="94"/>
      <c r="B469" s="99" t="s">
        <v>1391</v>
      </c>
      <c r="C469" s="99" t="s">
        <v>1392</v>
      </c>
      <c r="D469" s="98"/>
      <c r="E469" s="121" t="str">
        <f t="shared" si="110"/>
        <v>a664202</v>
      </c>
      <c r="F469" s="121">
        <f t="shared" si="100"/>
        <v>1</v>
      </c>
      <c r="G469" s="121">
        <f t="shared" si="101"/>
        <v>1</v>
      </c>
      <c r="H469" s="121">
        <v>0</v>
      </c>
      <c r="I469" s="121">
        <f t="shared" si="102"/>
        <v>0</v>
      </c>
      <c r="J469" s="121">
        <v>1</v>
      </c>
      <c r="K469" s="121">
        <f t="shared" si="103"/>
        <v>1</v>
      </c>
      <c r="L469" s="121">
        <f t="shared" si="104"/>
        <v>1</v>
      </c>
      <c r="M469" s="121">
        <f t="shared" si="104"/>
        <v>0</v>
      </c>
      <c r="N469" s="121">
        <f t="shared" si="105"/>
        <v>1</v>
      </c>
      <c r="O469" s="122">
        <v>0</v>
      </c>
      <c r="P469" s="122">
        <v>1</v>
      </c>
      <c r="Q469" s="122"/>
      <c r="R469" s="121">
        <v>1</v>
      </c>
      <c r="S469" s="121">
        <v>-1</v>
      </c>
      <c r="T469" s="20">
        <v>3</v>
      </c>
      <c r="U469" s="20" t="s">
        <v>76</v>
      </c>
      <c r="V469" s="20"/>
      <c r="W469" s="20"/>
      <c r="X469" s="20" t="str">
        <f t="shared" si="106"/>
        <v/>
      </c>
      <c r="Y469" s="20"/>
      <c r="Z469" s="20" t="str">
        <f t="shared" si="99"/>
        <v/>
      </c>
      <c r="AA469" s="20" t="str">
        <f t="shared" si="99"/>
        <v/>
      </c>
      <c r="AB469" s="20"/>
      <c r="AC469" s="20" t="str">
        <f t="shared" si="107"/>
        <v/>
      </c>
      <c r="AD469" s="20" t="str">
        <f t="shared" si="107"/>
        <v/>
      </c>
      <c r="AE469" s="20"/>
      <c r="AF469" s="20" t="str">
        <f t="shared" si="108"/>
        <v/>
      </c>
      <c r="AG469" s="20"/>
      <c r="AH469" s="20"/>
      <c r="AI469" s="20"/>
      <c r="AJ469" s="21"/>
      <c r="AK469" s="21"/>
      <c r="AL469" s="21"/>
      <c r="AM469" s="22"/>
      <c r="AN469" s="124"/>
    </row>
    <row r="470" spans="1:40">
      <c r="A470" s="94"/>
      <c r="B470" s="98" t="s">
        <v>1393</v>
      </c>
      <c r="C470" s="98" t="s">
        <v>1394</v>
      </c>
      <c r="D470" s="98"/>
      <c r="E470" s="121" t="str">
        <f t="shared" si="110"/>
        <v>a6643</v>
      </c>
      <c r="F470" s="121">
        <f t="shared" si="100"/>
        <v>1</v>
      </c>
      <c r="G470" s="121">
        <f t="shared" si="101"/>
        <v>1</v>
      </c>
      <c r="H470" s="121">
        <v>0</v>
      </c>
      <c r="I470" s="121">
        <f t="shared" si="102"/>
        <v>0</v>
      </c>
      <c r="J470" s="121">
        <v>0</v>
      </c>
      <c r="K470" s="121">
        <f t="shared" si="103"/>
        <v>0</v>
      </c>
      <c r="L470" s="121">
        <f t="shared" si="104"/>
        <v>1</v>
      </c>
      <c r="M470" s="121">
        <f t="shared" si="104"/>
        <v>0</v>
      </c>
      <c r="N470" s="121">
        <f t="shared" si="105"/>
        <v>0</v>
      </c>
      <c r="O470" s="121">
        <v>0</v>
      </c>
      <c r="P470" s="121">
        <f t="shared" si="109"/>
        <v>0</v>
      </c>
      <c r="Q470" s="121"/>
      <c r="R470" s="121">
        <v>0</v>
      </c>
      <c r="S470" s="121">
        <v>-1</v>
      </c>
      <c r="T470" s="20">
        <v>4</v>
      </c>
      <c r="U470" s="20" t="s">
        <v>154</v>
      </c>
      <c r="V470" s="20"/>
      <c r="W470" s="20"/>
      <c r="X470" s="20" t="str">
        <f t="shared" si="106"/>
        <v/>
      </c>
      <c r="Y470" s="20"/>
      <c r="Z470" s="20" t="str">
        <f t="shared" si="99"/>
        <v/>
      </c>
      <c r="AA470" s="20" t="str">
        <f t="shared" si="99"/>
        <v/>
      </c>
      <c r="AB470" s="20"/>
      <c r="AC470" s="20" t="str">
        <f t="shared" si="107"/>
        <v/>
      </c>
      <c r="AD470" s="20" t="str">
        <f t="shared" si="107"/>
        <v/>
      </c>
      <c r="AE470" s="20"/>
      <c r="AF470" s="20" t="str">
        <f t="shared" si="108"/>
        <v/>
      </c>
      <c r="AG470" s="20"/>
      <c r="AH470" s="20"/>
      <c r="AI470" s="20"/>
      <c r="AJ470" s="21"/>
      <c r="AK470" s="21"/>
      <c r="AL470" s="21"/>
      <c r="AM470" s="22"/>
      <c r="AN470" s="124"/>
    </row>
    <row r="471" spans="1:40">
      <c r="A471" s="94"/>
      <c r="B471" s="99" t="s">
        <v>1395</v>
      </c>
      <c r="C471" s="99" t="s">
        <v>1396</v>
      </c>
      <c r="D471" s="98"/>
      <c r="E471" s="121" t="str">
        <f t="shared" si="110"/>
        <v>a664301</v>
      </c>
      <c r="F471" s="121">
        <f t="shared" si="100"/>
        <v>1</v>
      </c>
      <c r="G471" s="121">
        <f t="shared" si="101"/>
        <v>1</v>
      </c>
      <c r="H471" s="121">
        <v>0</v>
      </c>
      <c r="I471" s="121">
        <f t="shared" si="102"/>
        <v>0</v>
      </c>
      <c r="J471" s="121">
        <v>0</v>
      </c>
      <c r="K471" s="121">
        <f t="shared" si="103"/>
        <v>0</v>
      </c>
      <c r="L471" s="121">
        <f t="shared" si="104"/>
        <v>1</v>
      </c>
      <c r="M471" s="121">
        <f t="shared" si="104"/>
        <v>0</v>
      </c>
      <c r="N471" s="121">
        <f t="shared" si="105"/>
        <v>0</v>
      </c>
      <c r="O471" s="121">
        <v>0</v>
      </c>
      <c r="P471" s="121">
        <f t="shared" si="109"/>
        <v>0</v>
      </c>
      <c r="Q471" s="121"/>
      <c r="R471" s="121">
        <v>0</v>
      </c>
      <c r="S471" s="121">
        <v>0</v>
      </c>
      <c r="T471" s="20">
        <v>4</v>
      </c>
      <c r="U471" s="20" t="s">
        <v>154</v>
      </c>
      <c r="V471" s="20"/>
      <c r="W471" s="20"/>
      <c r="X471" s="20" t="str">
        <f t="shared" si="106"/>
        <v/>
      </c>
      <c r="Y471" s="20"/>
      <c r="Z471" s="20" t="str">
        <f t="shared" si="99"/>
        <v/>
      </c>
      <c r="AA471" s="20" t="str">
        <f t="shared" si="99"/>
        <v/>
      </c>
      <c r="AB471" s="20"/>
      <c r="AC471" s="20" t="str">
        <f t="shared" si="107"/>
        <v/>
      </c>
      <c r="AD471" s="20" t="str">
        <f t="shared" si="107"/>
        <v/>
      </c>
      <c r="AE471" s="20"/>
      <c r="AF471" s="20" t="str">
        <f t="shared" si="108"/>
        <v/>
      </c>
      <c r="AG471" s="20"/>
      <c r="AH471" s="20"/>
      <c r="AI471" s="20"/>
      <c r="AJ471" s="21"/>
      <c r="AK471" s="21" t="s">
        <v>960</v>
      </c>
      <c r="AL471" s="21"/>
      <c r="AM471" s="22"/>
      <c r="AN471" s="124"/>
    </row>
    <row r="472" spans="1:40">
      <c r="A472" s="94"/>
      <c r="B472" s="99" t="s">
        <v>1397</v>
      </c>
      <c r="C472" s="99" t="s">
        <v>1398</v>
      </c>
      <c r="D472" s="98"/>
      <c r="E472" s="121" t="str">
        <f t="shared" si="110"/>
        <v>a664302</v>
      </c>
      <c r="F472" s="121">
        <f t="shared" si="100"/>
        <v>1</v>
      </c>
      <c r="G472" s="121">
        <f t="shared" si="101"/>
        <v>1</v>
      </c>
      <c r="H472" s="121">
        <v>0</v>
      </c>
      <c r="I472" s="121">
        <f t="shared" si="102"/>
        <v>0</v>
      </c>
      <c r="J472" s="121">
        <v>0</v>
      </c>
      <c r="K472" s="121">
        <f t="shared" si="103"/>
        <v>0</v>
      </c>
      <c r="L472" s="121">
        <f t="shared" si="104"/>
        <v>1</v>
      </c>
      <c r="M472" s="121">
        <f t="shared" si="104"/>
        <v>0</v>
      </c>
      <c r="N472" s="121">
        <f t="shared" si="105"/>
        <v>0</v>
      </c>
      <c r="O472" s="121">
        <v>0</v>
      </c>
      <c r="P472" s="121">
        <f t="shared" si="109"/>
        <v>0</v>
      </c>
      <c r="Q472" s="121"/>
      <c r="R472" s="121">
        <v>0</v>
      </c>
      <c r="S472" s="121">
        <v>0</v>
      </c>
      <c r="T472" s="20">
        <v>4</v>
      </c>
      <c r="U472" s="20" t="s">
        <v>154</v>
      </c>
      <c r="V472" s="20"/>
      <c r="W472" s="20"/>
      <c r="X472" s="20" t="str">
        <f t="shared" si="106"/>
        <v/>
      </c>
      <c r="Y472" s="20"/>
      <c r="Z472" s="20" t="str">
        <f t="shared" si="99"/>
        <v/>
      </c>
      <c r="AA472" s="20" t="str">
        <f t="shared" si="99"/>
        <v/>
      </c>
      <c r="AB472" s="20"/>
      <c r="AC472" s="20" t="str">
        <f t="shared" si="107"/>
        <v/>
      </c>
      <c r="AD472" s="20" t="str">
        <f t="shared" si="107"/>
        <v/>
      </c>
      <c r="AE472" s="20"/>
      <c r="AF472" s="20" t="str">
        <f t="shared" si="108"/>
        <v/>
      </c>
      <c r="AG472" s="20"/>
      <c r="AH472" s="20"/>
      <c r="AI472" s="20"/>
      <c r="AJ472" s="21"/>
      <c r="AK472" s="21" t="s">
        <v>960</v>
      </c>
      <c r="AL472" s="21"/>
      <c r="AM472" s="22"/>
      <c r="AN472" s="124" t="s">
        <v>902</v>
      </c>
    </row>
    <row r="473" spans="1:40">
      <c r="A473" s="94"/>
      <c r="B473" s="97" t="s">
        <v>1399</v>
      </c>
      <c r="C473" s="97" t="s">
        <v>1400</v>
      </c>
      <c r="D473" s="97"/>
      <c r="E473" s="121" t="str">
        <f t="shared" si="110"/>
        <v>a665</v>
      </c>
      <c r="F473" s="121">
        <f t="shared" si="100"/>
        <v>1</v>
      </c>
      <c r="G473" s="121">
        <f t="shared" si="101"/>
        <v>1</v>
      </c>
      <c r="H473" s="121">
        <v>0</v>
      </c>
      <c r="I473" s="121">
        <f t="shared" si="102"/>
        <v>0</v>
      </c>
      <c r="J473" s="121">
        <v>1</v>
      </c>
      <c r="K473" s="121">
        <f t="shared" si="103"/>
        <v>1</v>
      </c>
      <c r="L473" s="121">
        <f t="shared" si="104"/>
        <v>1</v>
      </c>
      <c r="M473" s="121">
        <f t="shared" si="104"/>
        <v>0</v>
      </c>
      <c r="N473" s="121">
        <f t="shared" si="105"/>
        <v>1</v>
      </c>
      <c r="O473" s="121">
        <v>0</v>
      </c>
      <c r="P473" s="121">
        <f t="shared" si="109"/>
        <v>0</v>
      </c>
      <c r="Q473" s="121"/>
      <c r="R473" s="121">
        <v>1</v>
      </c>
      <c r="S473" s="121">
        <v>-1</v>
      </c>
      <c r="T473" s="20">
        <v>4</v>
      </c>
      <c r="U473" s="20" t="s">
        <v>838</v>
      </c>
      <c r="V473" s="20"/>
      <c r="W473" s="20"/>
      <c r="X473" s="20" t="str">
        <f t="shared" si="106"/>
        <v/>
      </c>
      <c r="Y473" s="20"/>
      <c r="Z473" s="20" t="str">
        <f t="shared" si="99"/>
        <v/>
      </c>
      <c r="AA473" s="20" t="str">
        <f t="shared" si="99"/>
        <v/>
      </c>
      <c r="AB473" s="20"/>
      <c r="AC473" s="20" t="str">
        <f t="shared" si="107"/>
        <v/>
      </c>
      <c r="AD473" s="20" t="str">
        <f t="shared" si="107"/>
        <v/>
      </c>
      <c r="AE473" s="20"/>
      <c r="AF473" s="20" t="str">
        <f t="shared" si="108"/>
        <v/>
      </c>
      <c r="AG473" s="20"/>
      <c r="AH473" s="20"/>
      <c r="AI473" s="20"/>
      <c r="AJ473" s="21"/>
      <c r="AK473" s="21"/>
      <c r="AL473" s="21"/>
      <c r="AM473" s="22"/>
      <c r="AN473" s="124"/>
    </row>
    <row r="474" spans="1:40">
      <c r="A474" s="94"/>
      <c r="B474" s="98" t="s">
        <v>1401</v>
      </c>
      <c r="C474" s="98" t="s">
        <v>1402</v>
      </c>
      <c r="D474" s="98"/>
      <c r="E474" s="121" t="str">
        <f t="shared" si="110"/>
        <v>a6650</v>
      </c>
      <c r="F474" s="121">
        <f t="shared" si="100"/>
        <v>1</v>
      </c>
      <c r="G474" s="121">
        <f t="shared" si="101"/>
        <v>1</v>
      </c>
      <c r="H474" s="121">
        <v>0</v>
      </c>
      <c r="I474" s="121">
        <f t="shared" si="102"/>
        <v>0</v>
      </c>
      <c r="J474" s="121">
        <v>0</v>
      </c>
      <c r="K474" s="121">
        <f t="shared" si="103"/>
        <v>0</v>
      </c>
      <c r="L474" s="121">
        <f t="shared" si="104"/>
        <v>1</v>
      </c>
      <c r="M474" s="121">
        <f t="shared" si="104"/>
        <v>0</v>
      </c>
      <c r="N474" s="121">
        <f t="shared" si="105"/>
        <v>0</v>
      </c>
      <c r="O474" s="121">
        <v>0</v>
      </c>
      <c r="P474" s="121">
        <f t="shared" si="109"/>
        <v>0</v>
      </c>
      <c r="Q474" s="121"/>
      <c r="R474" s="121">
        <v>0</v>
      </c>
      <c r="S474" s="121">
        <v>-1</v>
      </c>
      <c r="T474" s="20">
        <v>4</v>
      </c>
      <c r="U474" s="20" t="s">
        <v>838</v>
      </c>
      <c r="V474" s="20"/>
      <c r="W474" s="20"/>
      <c r="X474" s="20" t="str">
        <f t="shared" si="106"/>
        <v/>
      </c>
      <c r="Y474" s="20"/>
      <c r="Z474" s="20" t="str">
        <f t="shared" si="99"/>
        <v/>
      </c>
      <c r="AA474" s="20" t="str">
        <f t="shared" si="99"/>
        <v/>
      </c>
      <c r="AB474" s="20"/>
      <c r="AC474" s="20" t="str">
        <f t="shared" si="107"/>
        <v/>
      </c>
      <c r="AD474" s="20" t="str">
        <f t="shared" si="107"/>
        <v/>
      </c>
      <c r="AE474" s="20"/>
      <c r="AF474" s="20" t="str">
        <f t="shared" si="108"/>
        <v/>
      </c>
      <c r="AG474" s="20"/>
      <c r="AH474" s="20"/>
      <c r="AI474" s="20"/>
      <c r="AJ474" s="21"/>
      <c r="AK474" s="21"/>
      <c r="AL474" s="21"/>
      <c r="AM474" s="22"/>
      <c r="AN474" s="124"/>
    </row>
    <row r="475" spans="1:40">
      <c r="A475" s="94"/>
      <c r="B475" s="99" t="s">
        <v>1403</v>
      </c>
      <c r="C475" s="99" t="s">
        <v>1404</v>
      </c>
      <c r="D475" s="98"/>
      <c r="E475" s="121" t="str">
        <f t="shared" si="110"/>
        <v>a665000</v>
      </c>
      <c r="F475" s="121">
        <f t="shared" si="100"/>
        <v>1</v>
      </c>
      <c r="G475" s="121">
        <f t="shared" si="101"/>
        <v>1</v>
      </c>
      <c r="H475" s="121">
        <v>0</v>
      </c>
      <c r="I475" s="121">
        <f t="shared" si="102"/>
        <v>0</v>
      </c>
      <c r="J475" s="121">
        <v>0</v>
      </c>
      <c r="K475" s="121">
        <f t="shared" si="103"/>
        <v>0</v>
      </c>
      <c r="L475" s="121">
        <f t="shared" si="104"/>
        <v>1</v>
      </c>
      <c r="M475" s="121">
        <f t="shared" si="104"/>
        <v>0</v>
      </c>
      <c r="N475" s="121">
        <f t="shared" si="105"/>
        <v>0</v>
      </c>
      <c r="O475" s="121">
        <v>0</v>
      </c>
      <c r="P475" s="121">
        <f t="shared" si="109"/>
        <v>0</v>
      </c>
      <c r="Q475" s="121"/>
      <c r="R475" s="121">
        <v>0</v>
      </c>
      <c r="S475" s="121">
        <v>0</v>
      </c>
      <c r="T475" s="20">
        <v>4</v>
      </c>
      <c r="U475" s="20" t="s">
        <v>838</v>
      </c>
      <c r="V475" s="20"/>
      <c r="W475" s="20"/>
      <c r="X475" s="20" t="str">
        <f t="shared" si="106"/>
        <v/>
      </c>
      <c r="Y475" s="20"/>
      <c r="Z475" s="20" t="str">
        <f t="shared" si="99"/>
        <v/>
      </c>
      <c r="AA475" s="20" t="str">
        <f t="shared" si="99"/>
        <v/>
      </c>
      <c r="AB475" s="20"/>
      <c r="AC475" s="20" t="str">
        <f t="shared" si="107"/>
        <v/>
      </c>
      <c r="AD475" s="20" t="str">
        <f t="shared" si="107"/>
        <v/>
      </c>
      <c r="AE475" s="20"/>
      <c r="AF475" s="20" t="str">
        <f t="shared" si="108"/>
        <v/>
      </c>
      <c r="AG475" s="20"/>
      <c r="AH475" s="20"/>
      <c r="AI475" s="20" t="s">
        <v>1405</v>
      </c>
      <c r="AJ475" s="21"/>
      <c r="AK475" s="21" t="s">
        <v>960</v>
      </c>
      <c r="AL475" s="21"/>
      <c r="AM475" s="22"/>
      <c r="AN475" s="124" t="s">
        <v>1406</v>
      </c>
    </row>
    <row r="476" spans="1:40" ht="78.75">
      <c r="A476" s="94"/>
      <c r="B476" s="95" t="s">
        <v>1407</v>
      </c>
      <c r="C476" s="95" t="s">
        <v>1408</v>
      </c>
      <c r="D476" s="128" t="s">
        <v>1409</v>
      </c>
      <c r="E476" s="121" t="str">
        <f t="shared" si="110"/>
        <v>a67</v>
      </c>
      <c r="F476" s="121">
        <f t="shared" si="100"/>
        <v>1</v>
      </c>
      <c r="G476" s="121">
        <f t="shared" si="101"/>
        <v>1</v>
      </c>
      <c r="H476" s="121">
        <v>0</v>
      </c>
      <c r="I476" s="121">
        <f t="shared" si="102"/>
        <v>0</v>
      </c>
      <c r="J476" s="121">
        <v>0</v>
      </c>
      <c r="K476" s="121">
        <f t="shared" si="103"/>
        <v>0</v>
      </c>
      <c r="L476" s="121">
        <f t="shared" si="104"/>
        <v>1</v>
      </c>
      <c r="M476" s="121">
        <f t="shared" si="104"/>
        <v>0</v>
      </c>
      <c r="N476" s="121">
        <f t="shared" si="105"/>
        <v>0</v>
      </c>
      <c r="O476" s="122">
        <v>0</v>
      </c>
      <c r="P476" s="122">
        <v>1</v>
      </c>
      <c r="Q476" s="122"/>
      <c r="R476" s="121">
        <v>0</v>
      </c>
      <c r="S476" s="121">
        <v>0</v>
      </c>
      <c r="T476" s="20">
        <v>4</v>
      </c>
      <c r="U476" s="20" t="s">
        <v>76</v>
      </c>
      <c r="V476" s="20"/>
      <c r="W476" s="20"/>
      <c r="X476" s="20" t="str">
        <f t="shared" si="106"/>
        <v/>
      </c>
      <c r="Y476" s="20"/>
      <c r="Z476" s="20" t="str">
        <f t="shared" si="99"/>
        <v/>
      </c>
      <c r="AA476" s="20" t="str">
        <f t="shared" si="99"/>
        <v/>
      </c>
      <c r="AB476" s="20"/>
      <c r="AC476" s="20" t="str">
        <f t="shared" si="107"/>
        <v/>
      </c>
      <c r="AD476" s="20" t="str">
        <f t="shared" si="107"/>
        <v/>
      </c>
      <c r="AE476" s="20"/>
      <c r="AF476" s="20" t="str">
        <f t="shared" si="108"/>
        <v/>
      </c>
      <c r="AG476" s="20"/>
      <c r="AH476" s="20"/>
      <c r="AI476" s="20"/>
      <c r="AJ476" s="21"/>
      <c r="AK476" s="21" t="s">
        <v>960</v>
      </c>
      <c r="AL476" s="21"/>
      <c r="AM476" s="22"/>
      <c r="AN476" s="124" t="s">
        <v>1410</v>
      </c>
    </row>
    <row r="477" spans="1:40">
      <c r="A477" s="94"/>
      <c r="B477" s="97" t="s">
        <v>1411</v>
      </c>
      <c r="C477" s="97" t="s">
        <v>1412</v>
      </c>
      <c r="D477" s="98"/>
      <c r="E477" s="121" t="str">
        <f t="shared" si="110"/>
        <v>a670</v>
      </c>
      <c r="F477" s="121">
        <f t="shared" si="100"/>
        <v>1</v>
      </c>
      <c r="G477" s="121">
        <f t="shared" si="101"/>
        <v>1</v>
      </c>
      <c r="H477" s="121">
        <v>0</v>
      </c>
      <c r="I477" s="121">
        <f t="shared" si="102"/>
        <v>0</v>
      </c>
      <c r="J477" s="121">
        <v>0</v>
      </c>
      <c r="K477" s="121">
        <f t="shared" si="103"/>
        <v>0</v>
      </c>
      <c r="L477" s="121">
        <f t="shared" si="104"/>
        <v>1</v>
      </c>
      <c r="M477" s="121">
        <f t="shared" si="104"/>
        <v>0</v>
      </c>
      <c r="N477" s="121">
        <f t="shared" si="105"/>
        <v>0</v>
      </c>
      <c r="O477" s="123">
        <v>0</v>
      </c>
      <c r="P477" s="123">
        <f t="shared" si="109"/>
        <v>0</v>
      </c>
      <c r="Q477" s="123"/>
      <c r="R477" s="121">
        <v>0</v>
      </c>
      <c r="S477" s="121">
        <v>-1</v>
      </c>
      <c r="T477" s="20">
        <v>4</v>
      </c>
      <c r="U477" s="20" t="s">
        <v>76</v>
      </c>
      <c r="V477" s="20"/>
      <c r="W477" s="20"/>
      <c r="X477" s="20" t="str">
        <f t="shared" si="106"/>
        <v/>
      </c>
      <c r="Y477" s="20"/>
      <c r="Z477" s="20" t="str">
        <f t="shared" si="99"/>
        <v/>
      </c>
      <c r="AA477" s="20" t="str">
        <f t="shared" si="99"/>
        <v/>
      </c>
      <c r="AB477" s="20"/>
      <c r="AC477" s="20" t="str">
        <f t="shared" si="107"/>
        <v/>
      </c>
      <c r="AD477" s="20" t="str">
        <f t="shared" si="107"/>
        <v/>
      </c>
      <c r="AE477" s="20"/>
      <c r="AF477" s="20" t="str">
        <f t="shared" si="108"/>
        <v/>
      </c>
      <c r="AG477" s="20"/>
      <c r="AH477" s="20"/>
      <c r="AI477" s="20"/>
      <c r="AJ477" s="21"/>
      <c r="AK477" s="21"/>
      <c r="AL477" s="21"/>
      <c r="AM477" s="22"/>
      <c r="AN477" s="124"/>
    </row>
    <row r="478" spans="1:40">
      <c r="A478" s="94"/>
      <c r="B478" s="98" t="s">
        <v>1413</v>
      </c>
      <c r="C478" s="98" t="s">
        <v>1414</v>
      </c>
      <c r="D478" s="98"/>
      <c r="E478" s="121" t="str">
        <f t="shared" si="110"/>
        <v>a6700</v>
      </c>
      <c r="F478" s="121">
        <f t="shared" si="100"/>
        <v>1</v>
      </c>
      <c r="G478" s="121">
        <f t="shared" si="101"/>
        <v>1</v>
      </c>
      <c r="H478" s="121">
        <v>0</v>
      </c>
      <c r="I478" s="121">
        <f t="shared" si="102"/>
        <v>0</v>
      </c>
      <c r="J478" s="121">
        <v>0</v>
      </c>
      <c r="K478" s="121">
        <f t="shared" si="103"/>
        <v>0</v>
      </c>
      <c r="L478" s="121">
        <f t="shared" si="104"/>
        <v>1</v>
      </c>
      <c r="M478" s="121">
        <f t="shared" si="104"/>
        <v>0</v>
      </c>
      <c r="N478" s="121">
        <f t="shared" si="105"/>
        <v>0</v>
      </c>
      <c r="O478" s="123">
        <v>0</v>
      </c>
      <c r="P478" s="123">
        <f t="shared" si="109"/>
        <v>0</v>
      </c>
      <c r="Q478" s="123"/>
      <c r="R478" s="121">
        <v>0</v>
      </c>
      <c r="S478" s="121">
        <v>-1</v>
      </c>
      <c r="T478" s="20">
        <v>4</v>
      </c>
      <c r="U478" s="20" t="s">
        <v>76</v>
      </c>
      <c r="V478" s="20"/>
      <c r="W478" s="20"/>
      <c r="X478" s="20" t="str">
        <f t="shared" si="106"/>
        <v/>
      </c>
      <c r="Y478" s="20"/>
      <c r="Z478" s="20" t="str">
        <f t="shared" si="99"/>
        <v/>
      </c>
      <c r="AA478" s="20" t="str">
        <f t="shared" si="99"/>
        <v/>
      </c>
      <c r="AB478" s="20"/>
      <c r="AC478" s="20" t="str">
        <f t="shared" si="107"/>
        <v/>
      </c>
      <c r="AD478" s="20" t="str">
        <f t="shared" si="107"/>
        <v/>
      </c>
      <c r="AE478" s="20"/>
      <c r="AF478" s="20" t="str">
        <f t="shared" si="108"/>
        <v/>
      </c>
      <c r="AG478" s="20"/>
      <c r="AH478" s="20"/>
      <c r="AI478" s="20"/>
      <c r="AJ478" s="21"/>
      <c r="AK478" s="21"/>
      <c r="AL478" s="21"/>
      <c r="AM478" s="22"/>
      <c r="AN478" s="124"/>
    </row>
    <row r="479" spans="1:40">
      <c r="A479" s="94"/>
      <c r="B479" s="99" t="s">
        <v>1415</v>
      </c>
      <c r="C479" s="99" t="s">
        <v>1416</v>
      </c>
      <c r="D479" s="98"/>
      <c r="E479" s="121" t="str">
        <f t="shared" si="110"/>
        <v>a670001</v>
      </c>
      <c r="F479" s="121">
        <f t="shared" si="100"/>
        <v>1</v>
      </c>
      <c r="G479" s="121">
        <f t="shared" si="101"/>
        <v>1</v>
      </c>
      <c r="H479" s="121">
        <v>0</v>
      </c>
      <c r="I479" s="121">
        <f t="shared" si="102"/>
        <v>0</v>
      </c>
      <c r="J479" s="121">
        <v>1</v>
      </c>
      <c r="K479" s="121">
        <f t="shared" si="103"/>
        <v>1</v>
      </c>
      <c r="L479" s="121">
        <f t="shared" si="104"/>
        <v>1</v>
      </c>
      <c r="M479" s="121">
        <f t="shared" si="104"/>
        <v>0</v>
      </c>
      <c r="N479" s="121">
        <f t="shared" si="105"/>
        <v>1</v>
      </c>
      <c r="O479" s="121">
        <v>1</v>
      </c>
      <c r="P479" s="121">
        <f t="shared" si="109"/>
        <v>1</v>
      </c>
      <c r="Q479" s="121"/>
      <c r="R479" s="121">
        <v>1</v>
      </c>
      <c r="S479" s="121">
        <v>-1</v>
      </c>
      <c r="T479" s="20">
        <v>4</v>
      </c>
      <c r="U479" s="20" t="s">
        <v>76</v>
      </c>
      <c r="V479" s="20"/>
      <c r="W479" s="20"/>
      <c r="X479" s="20" t="str">
        <f t="shared" si="106"/>
        <v/>
      </c>
      <c r="Y479" s="20"/>
      <c r="Z479" s="20" t="str">
        <f t="shared" si="99"/>
        <v/>
      </c>
      <c r="AA479" s="20" t="str">
        <f t="shared" si="99"/>
        <v/>
      </c>
      <c r="AB479" s="20"/>
      <c r="AC479" s="20" t="str">
        <f t="shared" si="107"/>
        <v/>
      </c>
      <c r="AD479" s="20" t="str">
        <f t="shared" si="107"/>
        <v/>
      </c>
      <c r="AE479" s="20"/>
      <c r="AF479" s="20" t="str">
        <f t="shared" si="108"/>
        <v/>
      </c>
      <c r="AG479" s="20"/>
      <c r="AH479" s="20"/>
      <c r="AI479" s="20"/>
      <c r="AJ479" s="21"/>
      <c r="AK479" s="21"/>
      <c r="AL479" s="21"/>
      <c r="AM479" s="22"/>
      <c r="AN479" s="124"/>
    </row>
    <row r="480" spans="1:40">
      <c r="A480" s="94"/>
      <c r="B480" s="99" t="s">
        <v>1417</v>
      </c>
      <c r="C480" s="99" t="s">
        <v>1418</v>
      </c>
      <c r="D480" s="98"/>
      <c r="E480" s="121" t="str">
        <f t="shared" si="110"/>
        <v>a670002</v>
      </c>
      <c r="F480" s="121">
        <f t="shared" si="100"/>
        <v>1</v>
      </c>
      <c r="G480" s="121">
        <f t="shared" si="101"/>
        <v>1</v>
      </c>
      <c r="H480" s="121">
        <v>0</v>
      </c>
      <c r="I480" s="121">
        <f t="shared" si="102"/>
        <v>0</v>
      </c>
      <c r="J480" s="121">
        <v>1</v>
      </c>
      <c r="K480" s="121">
        <f t="shared" si="103"/>
        <v>1</v>
      </c>
      <c r="L480" s="121">
        <f t="shared" si="104"/>
        <v>1</v>
      </c>
      <c r="M480" s="121">
        <f t="shared" si="104"/>
        <v>0</v>
      </c>
      <c r="N480" s="121">
        <f t="shared" si="105"/>
        <v>1</v>
      </c>
      <c r="O480" s="121">
        <v>1</v>
      </c>
      <c r="P480" s="121">
        <f t="shared" si="109"/>
        <v>1</v>
      </c>
      <c r="Q480" s="121"/>
      <c r="R480" s="121">
        <v>1</v>
      </c>
      <c r="S480" s="121">
        <v>-1</v>
      </c>
      <c r="T480" s="20">
        <v>4</v>
      </c>
      <c r="U480" s="20" t="s">
        <v>76</v>
      </c>
      <c r="V480" s="20"/>
      <c r="W480" s="20"/>
      <c r="X480" s="20" t="str">
        <f t="shared" si="106"/>
        <v/>
      </c>
      <c r="Y480" s="20"/>
      <c r="Z480" s="20" t="str">
        <f t="shared" si="99"/>
        <v/>
      </c>
      <c r="AA480" s="20" t="str">
        <f t="shared" si="99"/>
        <v/>
      </c>
      <c r="AB480" s="20"/>
      <c r="AC480" s="20" t="str">
        <f t="shared" si="107"/>
        <v/>
      </c>
      <c r="AD480" s="20" t="str">
        <f t="shared" si="107"/>
        <v/>
      </c>
      <c r="AE480" s="20"/>
      <c r="AF480" s="20" t="str">
        <f t="shared" si="108"/>
        <v/>
      </c>
      <c r="AG480" s="20"/>
      <c r="AH480" s="20"/>
      <c r="AI480" s="20"/>
      <c r="AJ480" s="21"/>
      <c r="AK480" s="21"/>
      <c r="AL480" s="21"/>
      <c r="AM480" s="22"/>
      <c r="AN480" s="124"/>
    </row>
    <row r="481" spans="1:40">
      <c r="A481" s="94"/>
      <c r="B481" s="99" t="s">
        <v>1419</v>
      </c>
      <c r="C481" s="99" t="s">
        <v>1420</v>
      </c>
      <c r="D481" s="98"/>
      <c r="E481" s="121" t="str">
        <f t="shared" si="110"/>
        <v>a670003</v>
      </c>
      <c r="F481" s="121">
        <f t="shared" si="100"/>
        <v>1</v>
      </c>
      <c r="G481" s="121">
        <f t="shared" si="101"/>
        <v>1</v>
      </c>
      <c r="H481" s="121">
        <v>0</v>
      </c>
      <c r="I481" s="121">
        <f t="shared" si="102"/>
        <v>0</v>
      </c>
      <c r="J481" s="121">
        <v>1</v>
      </c>
      <c r="K481" s="121">
        <f t="shared" si="103"/>
        <v>1</v>
      </c>
      <c r="L481" s="121">
        <f t="shared" si="104"/>
        <v>1</v>
      </c>
      <c r="M481" s="121">
        <f t="shared" si="104"/>
        <v>0</v>
      </c>
      <c r="N481" s="121">
        <f t="shared" si="105"/>
        <v>1</v>
      </c>
      <c r="O481" s="121">
        <v>1</v>
      </c>
      <c r="P481" s="121">
        <f t="shared" si="109"/>
        <v>1</v>
      </c>
      <c r="Q481" s="121"/>
      <c r="R481" s="121">
        <v>1</v>
      </c>
      <c r="S481" s="121">
        <v>-1</v>
      </c>
      <c r="T481" s="20">
        <v>4</v>
      </c>
      <c r="U481" s="20" t="s">
        <v>76</v>
      </c>
      <c r="V481" s="20"/>
      <c r="W481" s="20"/>
      <c r="X481" s="20" t="str">
        <f t="shared" si="106"/>
        <v/>
      </c>
      <c r="Y481" s="20"/>
      <c r="Z481" s="20" t="str">
        <f t="shared" si="99"/>
        <v/>
      </c>
      <c r="AA481" s="20" t="str">
        <f t="shared" si="99"/>
        <v/>
      </c>
      <c r="AB481" s="20"/>
      <c r="AC481" s="20" t="str">
        <f t="shared" si="107"/>
        <v/>
      </c>
      <c r="AD481" s="20" t="str">
        <f t="shared" si="107"/>
        <v/>
      </c>
      <c r="AE481" s="20"/>
      <c r="AF481" s="20" t="str">
        <f t="shared" si="108"/>
        <v/>
      </c>
      <c r="AG481" s="20"/>
      <c r="AH481" s="20"/>
      <c r="AI481" s="20"/>
      <c r="AJ481" s="21"/>
      <c r="AK481" s="21"/>
      <c r="AL481" s="21"/>
      <c r="AM481" s="22"/>
      <c r="AN481" s="124"/>
    </row>
    <row r="482" spans="1:40">
      <c r="A482" s="94"/>
      <c r="B482" s="99" t="s">
        <v>1421</v>
      </c>
      <c r="C482" s="99" t="s">
        <v>1422</v>
      </c>
      <c r="D482" s="98"/>
      <c r="E482" s="121" t="str">
        <f t="shared" si="110"/>
        <v>a670004</v>
      </c>
      <c r="F482" s="121">
        <f t="shared" si="100"/>
        <v>1</v>
      </c>
      <c r="G482" s="121">
        <f t="shared" si="101"/>
        <v>1</v>
      </c>
      <c r="H482" s="121">
        <v>0</v>
      </c>
      <c r="I482" s="121">
        <f t="shared" si="102"/>
        <v>0</v>
      </c>
      <c r="J482" s="121">
        <v>1</v>
      </c>
      <c r="K482" s="121">
        <f t="shared" si="103"/>
        <v>1</v>
      </c>
      <c r="L482" s="121">
        <f t="shared" si="104"/>
        <v>1</v>
      </c>
      <c r="M482" s="121">
        <f t="shared" si="104"/>
        <v>0</v>
      </c>
      <c r="N482" s="121">
        <f t="shared" si="105"/>
        <v>1</v>
      </c>
      <c r="O482" s="121">
        <v>1</v>
      </c>
      <c r="P482" s="121">
        <f t="shared" si="109"/>
        <v>1</v>
      </c>
      <c r="Q482" s="121"/>
      <c r="R482" s="121">
        <v>1</v>
      </c>
      <c r="S482" s="121">
        <v>-1</v>
      </c>
      <c r="T482" s="20">
        <v>4</v>
      </c>
      <c r="U482" s="20" t="s">
        <v>76</v>
      </c>
      <c r="V482" s="20"/>
      <c r="W482" s="20"/>
      <c r="X482" s="20" t="str">
        <f t="shared" si="106"/>
        <v/>
      </c>
      <c r="Y482" s="20"/>
      <c r="Z482" s="20" t="str">
        <f t="shared" si="99"/>
        <v/>
      </c>
      <c r="AA482" s="20" t="str">
        <f t="shared" si="99"/>
        <v/>
      </c>
      <c r="AB482" s="20"/>
      <c r="AC482" s="20" t="str">
        <f t="shared" si="107"/>
        <v/>
      </c>
      <c r="AD482" s="20" t="str">
        <f t="shared" si="107"/>
        <v/>
      </c>
      <c r="AE482" s="20"/>
      <c r="AF482" s="20" t="str">
        <f t="shared" si="108"/>
        <v/>
      </c>
      <c r="AG482" s="20"/>
      <c r="AH482" s="20"/>
      <c r="AI482" s="20"/>
      <c r="AJ482" s="21"/>
      <c r="AK482" s="21"/>
      <c r="AL482" s="21"/>
      <c r="AM482" s="22"/>
      <c r="AN482" s="124"/>
    </row>
    <row r="483" spans="1:40" ht="78.75">
      <c r="A483" s="94"/>
      <c r="B483" s="95" t="s">
        <v>1423</v>
      </c>
      <c r="C483" s="95" t="s">
        <v>1424</v>
      </c>
      <c r="D483" s="128" t="s">
        <v>1409</v>
      </c>
      <c r="E483" s="121" t="str">
        <f t="shared" si="110"/>
        <v>a68</v>
      </c>
      <c r="F483" s="121">
        <f t="shared" si="100"/>
        <v>1</v>
      </c>
      <c r="G483" s="121">
        <f t="shared" si="101"/>
        <v>1</v>
      </c>
      <c r="H483" s="121">
        <v>0</v>
      </c>
      <c r="I483" s="121">
        <f t="shared" si="102"/>
        <v>0</v>
      </c>
      <c r="J483" s="121">
        <v>0</v>
      </c>
      <c r="K483" s="121">
        <f t="shared" si="103"/>
        <v>0</v>
      </c>
      <c r="L483" s="121">
        <f t="shared" si="104"/>
        <v>1</v>
      </c>
      <c r="M483" s="121">
        <f t="shared" si="104"/>
        <v>0</v>
      </c>
      <c r="N483" s="121">
        <f t="shared" si="105"/>
        <v>0</v>
      </c>
      <c r="O483" s="123">
        <v>0</v>
      </c>
      <c r="P483" s="123">
        <f t="shared" si="109"/>
        <v>0</v>
      </c>
      <c r="Q483" s="123"/>
      <c r="R483" s="121">
        <v>0</v>
      </c>
      <c r="S483" s="121">
        <v>-1</v>
      </c>
      <c r="T483" s="20">
        <v>2</v>
      </c>
      <c r="U483" s="20" t="s">
        <v>66</v>
      </c>
      <c r="V483" s="20"/>
      <c r="W483" s="20"/>
      <c r="X483" s="20" t="str">
        <f t="shared" si="106"/>
        <v/>
      </c>
      <c r="Y483" s="20"/>
      <c r="Z483" s="20" t="str">
        <f t="shared" si="99"/>
        <v/>
      </c>
      <c r="AA483" s="20" t="str">
        <f t="shared" si="99"/>
        <v/>
      </c>
      <c r="AB483" s="20"/>
      <c r="AC483" s="20" t="str">
        <f t="shared" si="107"/>
        <v/>
      </c>
      <c r="AD483" s="20" t="str">
        <f t="shared" si="107"/>
        <v/>
      </c>
      <c r="AE483" s="20"/>
      <c r="AF483" s="20" t="str">
        <f t="shared" si="108"/>
        <v/>
      </c>
      <c r="AG483" s="20"/>
      <c r="AH483" s="20"/>
      <c r="AI483" s="20"/>
      <c r="AJ483" s="21"/>
      <c r="AK483" s="21"/>
      <c r="AL483" s="21"/>
      <c r="AM483" s="22"/>
      <c r="AN483" s="124"/>
    </row>
    <row r="484" spans="1:40">
      <c r="A484" s="94"/>
      <c r="B484" s="97" t="s">
        <v>1425</v>
      </c>
      <c r="C484" s="97" t="s">
        <v>1426</v>
      </c>
      <c r="D484" s="98"/>
      <c r="E484" s="121" t="str">
        <f t="shared" si="110"/>
        <v>a681</v>
      </c>
      <c r="F484" s="121">
        <f t="shared" si="100"/>
        <v>1</v>
      </c>
      <c r="G484" s="121">
        <f t="shared" si="101"/>
        <v>1</v>
      </c>
      <c r="H484" s="121">
        <v>0</v>
      </c>
      <c r="I484" s="121">
        <f t="shared" si="102"/>
        <v>0</v>
      </c>
      <c r="J484" s="121">
        <v>1</v>
      </c>
      <c r="K484" s="121">
        <f t="shared" si="103"/>
        <v>1</v>
      </c>
      <c r="L484" s="121">
        <f t="shared" si="104"/>
        <v>1</v>
      </c>
      <c r="M484" s="121">
        <f t="shared" si="104"/>
        <v>0</v>
      </c>
      <c r="N484" s="121">
        <f t="shared" si="105"/>
        <v>1</v>
      </c>
      <c r="O484" s="121">
        <v>1</v>
      </c>
      <c r="P484" s="121">
        <f t="shared" si="109"/>
        <v>1</v>
      </c>
      <c r="Q484" s="121">
        <v>1</v>
      </c>
      <c r="R484" s="121">
        <v>1</v>
      </c>
      <c r="S484" s="121">
        <v>-1</v>
      </c>
      <c r="T484" s="20">
        <v>2</v>
      </c>
      <c r="U484" s="20" t="s">
        <v>154</v>
      </c>
      <c r="V484" s="20"/>
      <c r="W484" s="20"/>
      <c r="X484" s="20" t="str">
        <f t="shared" si="106"/>
        <v/>
      </c>
      <c r="Y484" s="20"/>
      <c r="Z484" s="20" t="str">
        <f t="shared" si="99"/>
        <v/>
      </c>
      <c r="AA484" s="20" t="str">
        <f t="shared" si="99"/>
        <v/>
      </c>
      <c r="AB484" s="20"/>
      <c r="AC484" s="20" t="str">
        <f t="shared" si="107"/>
        <v/>
      </c>
      <c r="AD484" s="20" t="str">
        <f t="shared" si="107"/>
        <v/>
      </c>
      <c r="AE484" s="20"/>
      <c r="AF484" s="20" t="str">
        <f t="shared" si="108"/>
        <v/>
      </c>
      <c r="AG484" s="20"/>
      <c r="AH484" s="20"/>
      <c r="AI484" s="20"/>
      <c r="AJ484" s="21"/>
      <c r="AK484" s="21"/>
      <c r="AL484" s="21"/>
      <c r="AM484" s="22"/>
      <c r="AN484" s="124"/>
    </row>
    <row r="485" spans="1:40">
      <c r="A485" s="94"/>
      <c r="B485" s="98" t="s">
        <v>1427</v>
      </c>
      <c r="C485" s="98" t="s">
        <v>1428</v>
      </c>
      <c r="D485" s="98"/>
      <c r="E485" s="121" t="str">
        <f t="shared" si="110"/>
        <v>a6811</v>
      </c>
      <c r="F485" s="121">
        <f t="shared" si="100"/>
        <v>1</v>
      </c>
      <c r="G485" s="121">
        <f t="shared" si="101"/>
        <v>1</v>
      </c>
      <c r="H485" s="121">
        <v>0</v>
      </c>
      <c r="I485" s="121">
        <f t="shared" si="102"/>
        <v>0</v>
      </c>
      <c r="J485" s="121">
        <v>0</v>
      </c>
      <c r="K485" s="121">
        <f t="shared" si="103"/>
        <v>0</v>
      </c>
      <c r="L485" s="121">
        <f t="shared" si="104"/>
        <v>1</v>
      </c>
      <c r="M485" s="121">
        <f t="shared" si="104"/>
        <v>0</v>
      </c>
      <c r="N485" s="121">
        <f t="shared" si="105"/>
        <v>0</v>
      </c>
      <c r="O485" s="122">
        <v>0</v>
      </c>
      <c r="P485" s="122">
        <v>1</v>
      </c>
      <c r="Q485" s="122">
        <v>1</v>
      </c>
      <c r="R485" s="121">
        <v>0</v>
      </c>
      <c r="S485" s="121">
        <v>-1</v>
      </c>
      <c r="T485" s="20">
        <v>2</v>
      </c>
      <c r="U485" s="20" t="s">
        <v>154</v>
      </c>
      <c r="V485" s="20"/>
      <c r="W485" s="20"/>
      <c r="X485" s="20" t="str">
        <f t="shared" si="106"/>
        <v/>
      </c>
      <c r="Y485" s="20"/>
      <c r="Z485" s="20" t="str">
        <f t="shared" si="99"/>
        <v/>
      </c>
      <c r="AA485" s="20" t="str">
        <f t="shared" si="99"/>
        <v/>
      </c>
      <c r="AB485" s="20"/>
      <c r="AC485" s="20" t="str">
        <f t="shared" si="107"/>
        <v/>
      </c>
      <c r="AD485" s="20" t="str">
        <f t="shared" si="107"/>
        <v/>
      </c>
      <c r="AE485" s="20"/>
      <c r="AF485" s="20" t="str">
        <f t="shared" si="108"/>
        <v/>
      </c>
      <c r="AG485" s="20"/>
      <c r="AH485" s="20"/>
      <c r="AI485" s="20"/>
      <c r="AJ485" s="21"/>
      <c r="AK485" s="21"/>
      <c r="AL485" s="21"/>
      <c r="AM485" s="22"/>
      <c r="AN485" s="124"/>
    </row>
    <row r="486" spans="1:40">
      <c r="A486" s="94"/>
      <c r="B486" s="99" t="s">
        <v>1429</v>
      </c>
      <c r="C486" s="99" t="s">
        <v>1430</v>
      </c>
      <c r="D486" s="98"/>
      <c r="E486" s="121" t="str">
        <f t="shared" si="110"/>
        <v>a681101</v>
      </c>
      <c r="F486" s="121">
        <f t="shared" si="100"/>
        <v>1</v>
      </c>
      <c r="G486" s="121">
        <f t="shared" si="101"/>
        <v>1</v>
      </c>
      <c r="H486" s="121">
        <v>0</v>
      </c>
      <c r="I486" s="121">
        <f t="shared" si="102"/>
        <v>0</v>
      </c>
      <c r="J486" s="121">
        <v>0</v>
      </c>
      <c r="K486" s="121">
        <f t="shared" si="103"/>
        <v>0</v>
      </c>
      <c r="L486" s="121">
        <f t="shared" si="104"/>
        <v>1</v>
      </c>
      <c r="M486" s="121">
        <f t="shared" si="104"/>
        <v>0</v>
      </c>
      <c r="N486" s="121">
        <f t="shared" si="105"/>
        <v>0</v>
      </c>
      <c r="O486" s="121">
        <v>0</v>
      </c>
      <c r="P486" s="121">
        <f t="shared" si="109"/>
        <v>0</v>
      </c>
      <c r="Q486" s="121"/>
      <c r="R486" s="121">
        <v>0</v>
      </c>
      <c r="S486" s="121">
        <v>0</v>
      </c>
      <c r="T486" s="20">
        <v>4</v>
      </c>
      <c r="U486" s="20" t="s">
        <v>154</v>
      </c>
      <c r="V486" s="20"/>
      <c r="W486" s="20"/>
      <c r="X486" s="20" t="str">
        <f t="shared" si="106"/>
        <v/>
      </c>
      <c r="Y486" s="20"/>
      <c r="Z486" s="20" t="str">
        <f t="shared" si="99"/>
        <v/>
      </c>
      <c r="AA486" s="20" t="str">
        <f t="shared" si="99"/>
        <v/>
      </c>
      <c r="AB486" s="20"/>
      <c r="AC486" s="20" t="str">
        <f t="shared" si="107"/>
        <v/>
      </c>
      <c r="AD486" s="20" t="str">
        <f t="shared" si="107"/>
        <v/>
      </c>
      <c r="AE486" s="20"/>
      <c r="AF486" s="20" t="str">
        <f t="shared" si="108"/>
        <v/>
      </c>
      <c r="AG486" s="20"/>
      <c r="AH486" s="20"/>
      <c r="AI486" s="20"/>
      <c r="AJ486" s="21"/>
      <c r="AK486" s="21" t="s">
        <v>960</v>
      </c>
      <c r="AL486" s="21"/>
      <c r="AM486" s="22"/>
      <c r="AN486" s="124" t="s">
        <v>902</v>
      </c>
    </row>
    <row r="487" spans="1:40">
      <c r="A487" s="94"/>
      <c r="B487" s="99" t="s">
        <v>1431</v>
      </c>
      <c r="C487" s="99" t="s">
        <v>1432</v>
      </c>
      <c r="D487" s="98"/>
      <c r="E487" s="121" t="str">
        <f t="shared" si="110"/>
        <v>a681102</v>
      </c>
      <c r="F487" s="121">
        <f t="shared" si="100"/>
        <v>1</v>
      </c>
      <c r="G487" s="121">
        <f t="shared" si="101"/>
        <v>1</v>
      </c>
      <c r="H487" s="121">
        <v>0</v>
      </c>
      <c r="I487" s="121">
        <f t="shared" si="102"/>
        <v>0</v>
      </c>
      <c r="J487" s="121">
        <v>0</v>
      </c>
      <c r="K487" s="121">
        <f t="shared" si="103"/>
        <v>0</v>
      </c>
      <c r="L487" s="121">
        <f t="shared" si="104"/>
        <v>1</v>
      </c>
      <c r="M487" s="121">
        <f t="shared" si="104"/>
        <v>0</v>
      </c>
      <c r="N487" s="121">
        <f t="shared" si="105"/>
        <v>0</v>
      </c>
      <c r="O487" s="121">
        <v>0</v>
      </c>
      <c r="P487" s="121">
        <f t="shared" si="109"/>
        <v>0</v>
      </c>
      <c r="Q487" s="121"/>
      <c r="R487" s="121">
        <v>0</v>
      </c>
      <c r="S487" s="121">
        <v>0</v>
      </c>
      <c r="T487" s="20">
        <v>4</v>
      </c>
      <c r="U487" s="20" t="s">
        <v>154</v>
      </c>
      <c r="V487" s="20"/>
      <c r="W487" s="20"/>
      <c r="X487" s="20" t="str">
        <f t="shared" si="106"/>
        <v/>
      </c>
      <c r="Y487" s="20"/>
      <c r="Z487" s="20" t="str">
        <f t="shared" si="99"/>
        <v/>
      </c>
      <c r="AA487" s="20" t="str">
        <f t="shared" si="99"/>
        <v/>
      </c>
      <c r="AB487" s="20"/>
      <c r="AC487" s="20" t="str">
        <f t="shared" si="107"/>
        <v/>
      </c>
      <c r="AD487" s="20" t="str">
        <f t="shared" si="107"/>
        <v/>
      </c>
      <c r="AE487" s="20"/>
      <c r="AF487" s="20" t="str">
        <f t="shared" si="108"/>
        <v/>
      </c>
      <c r="AG487" s="20"/>
      <c r="AH487" s="20"/>
      <c r="AI487" s="20"/>
      <c r="AJ487" s="21"/>
      <c r="AK487" s="21" t="s">
        <v>960</v>
      </c>
      <c r="AL487" s="21"/>
      <c r="AM487" s="22"/>
      <c r="AN487" s="124" t="s">
        <v>902</v>
      </c>
    </row>
    <row r="488" spans="1:40">
      <c r="A488" s="94"/>
      <c r="B488" s="99" t="s">
        <v>1433</v>
      </c>
      <c r="C488" s="99" t="s">
        <v>1434</v>
      </c>
      <c r="D488" s="98"/>
      <c r="E488" s="121" t="str">
        <f t="shared" si="110"/>
        <v>a681103</v>
      </c>
      <c r="F488" s="121">
        <f t="shared" si="100"/>
        <v>1</v>
      </c>
      <c r="G488" s="121">
        <f t="shared" si="101"/>
        <v>1</v>
      </c>
      <c r="H488" s="121">
        <v>0</v>
      </c>
      <c r="I488" s="121">
        <f t="shared" si="102"/>
        <v>0</v>
      </c>
      <c r="J488" s="121">
        <v>0</v>
      </c>
      <c r="K488" s="121">
        <f t="shared" si="103"/>
        <v>0</v>
      </c>
      <c r="L488" s="121">
        <f t="shared" si="104"/>
        <v>1</v>
      </c>
      <c r="M488" s="121">
        <f t="shared" si="104"/>
        <v>0</v>
      </c>
      <c r="N488" s="121">
        <f t="shared" si="105"/>
        <v>0</v>
      </c>
      <c r="O488" s="122">
        <v>0</v>
      </c>
      <c r="P488" s="122">
        <v>1</v>
      </c>
      <c r="Q488" s="122">
        <v>1</v>
      </c>
      <c r="R488" s="121">
        <v>0</v>
      </c>
      <c r="S488" s="121">
        <v>0</v>
      </c>
      <c r="T488" s="20">
        <v>3</v>
      </c>
      <c r="U488" s="20" t="s">
        <v>154</v>
      </c>
      <c r="V488" s="20"/>
      <c r="W488" s="20"/>
      <c r="X488" s="20" t="str">
        <f t="shared" si="106"/>
        <v/>
      </c>
      <c r="Y488" s="20"/>
      <c r="Z488" s="20" t="str">
        <f t="shared" si="99"/>
        <v/>
      </c>
      <c r="AA488" s="20" t="str">
        <f t="shared" si="99"/>
        <v/>
      </c>
      <c r="AB488" s="20"/>
      <c r="AC488" s="20" t="str">
        <f t="shared" si="107"/>
        <v/>
      </c>
      <c r="AD488" s="20" t="str">
        <f t="shared" si="107"/>
        <v/>
      </c>
      <c r="AE488" s="20"/>
      <c r="AF488" s="20" t="str">
        <f t="shared" si="108"/>
        <v/>
      </c>
      <c r="AG488" s="20"/>
      <c r="AH488" s="20"/>
      <c r="AI488" s="20"/>
      <c r="AJ488" s="21"/>
      <c r="AK488" s="21" t="s">
        <v>960</v>
      </c>
      <c r="AL488" s="21"/>
      <c r="AM488" s="22"/>
      <c r="AN488" s="124" t="s">
        <v>902</v>
      </c>
    </row>
    <row r="489" spans="1:40">
      <c r="A489" s="94"/>
      <c r="B489" s="99" t="s">
        <v>1435</v>
      </c>
      <c r="C489" s="99" t="s">
        <v>1436</v>
      </c>
      <c r="D489" s="98"/>
      <c r="E489" s="121" t="str">
        <f t="shared" si="110"/>
        <v>a681104</v>
      </c>
      <c r="F489" s="121">
        <f t="shared" si="100"/>
        <v>1</v>
      </c>
      <c r="G489" s="121">
        <f t="shared" si="101"/>
        <v>1</v>
      </c>
      <c r="H489" s="121">
        <v>0</v>
      </c>
      <c r="I489" s="121">
        <f t="shared" si="102"/>
        <v>0</v>
      </c>
      <c r="J489" s="121">
        <v>0</v>
      </c>
      <c r="K489" s="121">
        <f t="shared" si="103"/>
        <v>0</v>
      </c>
      <c r="L489" s="121">
        <f t="shared" si="104"/>
        <v>1</v>
      </c>
      <c r="M489" s="121">
        <f t="shared" si="104"/>
        <v>0</v>
      </c>
      <c r="N489" s="121">
        <f t="shared" si="105"/>
        <v>0</v>
      </c>
      <c r="O489" s="121">
        <v>0</v>
      </c>
      <c r="P489" s="121">
        <f t="shared" si="109"/>
        <v>0</v>
      </c>
      <c r="Q489" s="121"/>
      <c r="R489" s="121">
        <v>0</v>
      </c>
      <c r="S489" s="121">
        <v>0</v>
      </c>
      <c r="T489" s="20">
        <v>3</v>
      </c>
      <c r="U489" s="20" t="s">
        <v>154</v>
      </c>
      <c r="V489" s="20"/>
      <c r="W489" s="20"/>
      <c r="X489" s="20" t="str">
        <f t="shared" si="106"/>
        <v/>
      </c>
      <c r="Y489" s="20"/>
      <c r="Z489" s="20" t="str">
        <f t="shared" ref="Z489:AA552" si="111">IF(Y489&lt;&gt;"",Y489,"")</f>
        <v/>
      </c>
      <c r="AA489" s="20" t="str">
        <f t="shared" si="111"/>
        <v/>
      </c>
      <c r="AB489" s="20"/>
      <c r="AC489" s="20" t="str">
        <f t="shared" si="107"/>
        <v/>
      </c>
      <c r="AD489" s="20" t="str">
        <f t="shared" si="107"/>
        <v/>
      </c>
      <c r="AE489" s="20"/>
      <c r="AF489" s="20" t="str">
        <f t="shared" si="108"/>
        <v/>
      </c>
      <c r="AG489" s="20"/>
      <c r="AH489" s="20"/>
      <c r="AI489" s="20"/>
      <c r="AJ489" s="21"/>
      <c r="AK489" s="21" t="s">
        <v>946</v>
      </c>
      <c r="AL489" s="21"/>
      <c r="AM489" s="22"/>
      <c r="AN489" s="124" t="s">
        <v>1437</v>
      </c>
    </row>
    <row r="490" spans="1:40">
      <c r="A490" s="94"/>
      <c r="B490" s="99" t="s">
        <v>1438</v>
      </c>
      <c r="C490" s="99" t="s">
        <v>1439</v>
      </c>
      <c r="D490" s="98"/>
      <c r="E490" s="121" t="str">
        <f t="shared" si="110"/>
        <v>a681105</v>
      </c>
      <c r="F490" s="121">
        <f t="shared" si="100"/>
        <v>1</v>
      </c>
      <c r="G490" s="121">
        <f t="shared" si="101"/>
        <v>1</v>
      </c>
      <c r="H490" s="121">
        <v>0</v>
      </c>
      <c r="I490" s="121">
        <f t="shared" si="102"/>
        <v>0</v>
      </c>
      <c r="J490" s="121">
        <v>0</v>
      </c>
      <c r="K490" s="121">
        <f t="shared" si="103"/>
        <v>0</v>
      </c>
      <c r="L490" s="121">
        <f t="shared" si="104"/>
        <v>1</v>
      </c>
      <c r="M490" s="121">
        <f t="shared" si="104"/>
        <v>0</v>
      </c>
      <c r="N490" s="121">
        <f t="shared" si="105"/>
        <v>0</v>
      </c>
      <c r="O490" s="121">
        <v>0</v>
      </c>
      <c r="P490" s="121">
        <f t="shared" si="109"/>
        <v>0</v>
      </c>
      <c r="Q490" s="121"/>
      <c r="R490" s="121">
        <v>0</v>
      </c>
      <c r="S490" s="121">
        <v>0</v>
      </c>
      <c r="T490" s="20">
        <v>3</v>
      </c>
      <c r="U490" s="20" t="s">
        <v>154</v>
      </c>
      <c r="V490" s="20"/>
      <c r="W490" s="20"/>
      <c r="X490" s="20" t="str">
        <f t="shared" si="106"/>
        <v/>
      </c>
      <c r="Y490" s="20"/>
      <c r="Z490" s="20" t="str">
        <f t="shared" si="111"/>
        <v/>
      </c>
      <c r="AA490" s="20" t="str">
        <f t="shared" si="111"/>
        <v/>
      </c>
      <c r="AB490" s="20"/>
      <c r="AC490" s="20" t="str">
        <f t="shared" si="107"/>
        <v/>
      </c>
      <c r="AD490" s="20" t="str">
        <f t="shared" si="107"/>
        <v/>
      </c>
      <c r="AE490" s="20"/>
      <c r="AF490" s="20" t="str">
        <f t="shared" si="108"/>
        <v/>
      </c>
      <c r="AG490" s="20"/>
      <c r="AH490" s="20"/>
      <c r="AI490" s="20"/>
      <c r="AJ490" s="21"/>
      <c r="AK490" s="21" t="s">
        <v>960</v>
      </c>
      <c r="AL490" s="21"/>
      <c r="AM490" s="22"/>
      <c r="AN490" s="124" t="s">
        <v>902</v>
      </c>
    </row>
    <row r="491" spans="1:40">
      <c r="A491" s="94"/>
      <c r="B491" s="99" t="s">
        <v>1440</v>
      </c>
      <c r="C491" s="99" t="s">
        <v>1441</v>
      </c>
      <c r="D491" s="98"/>
      <c r="E491" s="121" t="str">
        <f t="shared" si="110"/>
        <v>a681106</v>
      </c>
      <c r="F491" s="121">
        <f t="shared" si="100"/>
        <v>1</v>
      </c>
      <c r="G491" s="121">
        <f t="shared" si="101"/>
        <v>1</v>
      </c>
      <c r="H491" s="121">
        <v>0</v>
      </c>
      <c r="I491" s="121">
        <f t="shared" si="102"/>
        <v>0</v>
      </c>
      <c r="J491" s="121">
        <v>0</v>
      </c>
      <c r="K491" s="121">
        <f t="shared" si="103"/>
        <v>0</v>
      </c>
      <c r="L491" s="121">
        <f t="shared" si="104"/>
        <v>1</v>
      </c>
      <c r="M491" s="121">
        <f t="shared" si="104"/>
        <v>0</v>
      </c>
      <c r="N491" s="121">
        <f t="shared" si="105"/>
        <v>0</v>
      </c>
      <c r="O491" s="121">
        <v>0</v>
      </c>
      <c r="P491" s="121">
        <f t="shared" si="109"/>
        <v>0</v>
      </c>
      <c r="Q491" s="121"/>
      <c r="R491" s="121">
        <v>0</v>
      </c>
      <c r="S491" s="121">
        <v>0</v>
      </c>
      <c r="T491" s="20">
        <v>3</v>
      </c>
      <c r="U491" s="20" t="s">
        <v>154</v>
      </c>
      <c r="V491" s="20"/>
      <c r="W491" s="20"/>
      <c r="X491" s="20" t="str">
        <f t="shared" si="106"/>
        <v/>
      </c>
      <c r="Y491" s="20"/>
      <c r="Z491" s="20" t="str">
        <f t="shared" si="111"/>
        <v/>
      </c>
      <c r="AA491" s="20" t="str">
        <f t="shared" si="111"/>
        <v/>
      </c>
      <c r="AB491" s="20"/>
      <c r="AC491" s="20" t="str">
        <f t="shared" si="107"/>
        <v/>
      </c>
      <c r="AD491" s="20" t="str">
        <f t="shared" si="107"/>
        <v/>
      </c>
      <c r="AE491" s="20"/>
      <c r="AF491" s="20" t="str">
        <f t="shared" si="108"/>
        <v/>
      </c>
      <c r="AG491" s="20"/>
      <c r="AH491" s="20"/>
      <c r="AI491" s="20"/>
      <c r="AJ491" s="21"/>
      <c r="AK491" s="21" t="s">
        <v>960</v>
      </c>
      <c r="AL491" s="21"/>
      <c r="AM491" s="22"/>
      <c r="AN491" s="124" t="s">
        <v>902</v>
      </c>
    </row>
    <row r="492" spans="1:40">
      <c r="A492" s="94"/>
      <c r="B492" s="99" t="s">
        <v>1442</v>
      </c>
      <c r="C492" s="99" t="s">
        <v>1443</v>
      </c>
      <c r="D492" s="98"/>
      <c r="E492" s="121" t="str">
        <f t="shared" si="110"/>
        <v>a681107</v>
      </c>
      <c r="F492" s="121">
        <f t="shared" si="100"/>
        <v>1</v>
      </c>
      <c r="G492" s="121">
        <f t="shared" si="101"/>
        <v>1</v>
      </c>
      <c r="H492" s="121">
        <v>0</v>
      </c>
      <c r="I492" s="121">
        <f t="shared" si="102"/>
        <v>0</v>
      </c>
      <c r="J492" s="121">
        <v>0</v>
      </c>
      <c r="K492" s="121">
        <f t="shared" si="103"/>
        <v>0</v>
      </c>
      <c r="L492" s="121">
        <f t="shared" si="104"/>
        <v>1</v>
      </c>
      <c r="M492" s="121">
        <f t="shared" si="104"/>
        <v>0</v>
      </c>
      <c r="N492" s="121">
        <f t="shared" si="105"/>
        <v>0</v>
      </c>
      <c r="O492" s="121">
        <v>0</v>
      </c>
      <c r="P492" s="121">
        <f t="shared" si="109"/>
        <v>0</v>
      </c>
      <c r="Q492" s="121"/>
      <c r="R492" s="121">
        <v>0</v>
      </c>
      <c r="S492" s="121">
        <v>0</v>
      </c>
      <c r="T492" s="20">
        <v>2</v>
      </c>
      <c r="U492" s="20" t="s">
        <v>154</v>
      </c>
      <c r="V492" s="20"/>
      <c r="W492" s="20"/>
      <c r="X492" s="20" t="str">
        <f t="shared" si="106"/>
        <v/>
      </c>
      <c r="Y492" s="20"/>
      <c r="Z492" s="20" t="str">
        <f t="shared" si="111"/>
        <v/>
      </c>
      <c r="AA492" s="20" t="str">
        <f t="shared" si="111"/>
        <v/>
      </c>
      <c r="AB492" s="20"/>
      <c r="AC492" s="20" t="str">
        <f t="shared" si="107"/>
        <v/>
      </c>
      <c r="AD492" s="20" t="str">
        <f t="shared" si="107"/>
        <v/>
      </c>
      <c r="AE492" s="20"/>
      <c r="AF492" s="20" t="str">
        <f t="shared" si="108"/>
        <v/>
      </c>
      <c r="AG492" s="20"/>
      <c r="AH492" s="20"/>
      <c r="AI492" s="20"/>
      <c r="AJ492" s="21"/>
      <c r="AK492" s="21" t="s">
        <v>960</v>
      </c>
      <c r="AL492" s="21"/>
      <c r="AM492" s="22"/>
      <c r="AN492" s="124" t="s">
        <v>902</v>
      </c>
    </row>
    <row r="493" spans="1:40">
      <c r="A493" s="94"/>
      <c r="B493" s="98" t="s">
        <v>1444</v>
      </c>
      <c r="C493" s="98" t="s">
        <v>1445</v>
      </c>
      <c r="D493" s="98"/>
      <c r="E493" s="121" t="str">
        <f t="shared" si="110"/>
        <v>a6812</v>
      </c>
      <c r="F493" s="121">
        <f t="shared" si="100"/>
        <v>1</v>
      </c>
      <c r="G493" s="121">
        <f t="shared" si="101"/>
        <v>1</v>
      </c>
      <c r="H493" s="121">
        <v>0</v>
      </c>
      <c r="I493" s="121">
        <f t="shared" si="102"/>
        <v>0</v>
      </c>
      <c r="J493" s="121">
        <v>0</v>
      </c>
      <c r="K493" s="121">
        <f t="shared" si="103"/>
        <v>0</v>
      </c>
      <c r="L493" s="121">
        <f t="shared" si="104"/>
        <v>1</v>
      </c>
      <c r="M493" s="121">
        <f t="shared" si="104"/>
        <v>0</v>
      </c>
      <c r="N493" s="121">
        <f t="shared" si="105"/>
        <v>0</v>
      </c>
      <c r="O493" s="122">
        <v>0</v>
      </c>
      <c r="P493" s="122">
        <v>1</v>
      </c>
      <c r="Q493" s="122"/>
      <c r="R493" s="121">
        <v>0</v>
      </c>
      <c r="S493" s="121">
        <v>-1</v>
      </c>
      <c r="T493" s="20">
        <v>3</v>
      </c>
      <c r="U493" s="20" t="s">
        <v>154</v>
      </c>
      <c r="V493" s="20"/>
      <c r="W493" s="20"/>
      <c r="X493" s="20" t="str">
        <f t="shared" si="106"/>
        <v/>
      </c>
      <c r="Y493" s="20"/>
      <c r="Z493" s="20" t="str">
        <f t="shared" si="111"/>
        <v/>
      </c>
      <c r="AA493" s="20" t="str">
        <f t="shared" si="111"/>
        <v/>
      </c>
      <c r="AB493" s="20"/>
      <c r="AC493" s="20" t="str">
        <f t="shared" si="107"/>
        <v/>
      </c>
      <c r="AD493" s="20" t="str">
        <f t="shared" si="107"/>
        <v/>
      </c>
      <c r="AE493" s="20"/>
      <c r="AF493" s="20" t="str">
        <f t="shared" si="108"/>
        <v/>
      </c>
      <c r="AG493" s="20"/>
      <c r="AH493" s="20"/>
      <c r="AI493" s="20"/>
      <c r="AJ493" s="21"/>
      <c r="AK493" s="21"/>
      <c r="AL493" s="21"/>
      <c r="AM493" s="22"/>
      <c r="AN493" s="124"/>
    </row>
    <row r="494" spans="1:40">
      <c r="A494" s="94"/>
      <c r="B494" s="99" t="s">
        <v>1446</v>
      </c>
      <c r="C494" s="99" t="s">
        <v>1447</v>
      </c>
      <c r="D494" s="98"/>
      <c r="E494" s="121" t="str">
        <f t="shared" si="110"/>
        <v>a681200</v>
      </c>
      <c r="F494" s="121">
        <f t="shared" si="100"/>
        <v>1</v>
      </c>
      <c r="G494" s="121">
        <f t="shared" si="101"/>
        <v>1</v>
      </c>
      <c r="H494" s="121">
        <v>0</v>
      </c>
      <c r="I494" s="121">
        <f t="shared" si="102"/>
        <v>0</v>
      </c>
      <c r="J494" s="121">
        <v>0</v>
      </c>
      <c r="K494" s="121">
        <f t="shared" si="103"/>
        <v>0</v>
      </c>
      <c r="L494" s="121">
        <f t="shared" si="104"/>
        <v>1</v>
      </c>
      <c r="M494" s="121">
        <f t="shared" si="104"/>
        <v>0</v>
      </c>
      <c r="N494" s="121">
        <f t="shared" si="105"/>
        <v>0</v>
      </c>
      <c r="O494" s="121">
        <v>0</v>
      </c>
      <c r="P494" s="121">
        <f t="shared" si="109"/>
        <v>0</v>
      </c>
      <c r="Q494" s="121"/>
      <c r="R494" s="121">
        <v>0</v>
      </c>
      <c r="S494" s="121">
        <v>0</v>
      </c>
      <c r="T494" s="20">
        <v>3</v>
      </c>
      <c r="U494" s="20" t="s">
        <v>154</v>
      </c>
      <c r="V494" s="20"/>
      <c r="W494" s="20"/>
      <c r="X494" s="20" t="str">
        <f t="shared" si="106"/>
        <v/>
      </c>
      <c r="Y494" s="20"/>
      <c r="Z494" s="20" t="str">
        <f t="shared" si="111"/>
        <v/>
      </c>
      <c r="AA494" s="20" t="str">
        <f t="shared" si="111"/>
        <v/>
      </c>
      <c r="AB494" s="20"/>
      <c r="AC494" s="20" t="str">
        <f t="shared" si="107"/>
        <v/>
      </c>
      <c r="AD494" s="20" t="str">
        <f t="shared" si="107"/>
        <v/>
      </c>
      <c r="AE494" s="20"/>
      <c r="AF494" s="20" t="str">
        <f t="shared" si="108"/>
        <v/>
      </c>
      <c r="AG494" s="20"/>
      <c r="AH494" s="20"/>
      <c r="AI494" s="20"/>
      <c r="AJ494" s="21"/>
      <c r="AK494" s="21" t="s">
        <v>960</v>
      </c>
      <c r="AL494" s="21"/>
      <c r="AM494" s="22"/>
      <c r="AN494" s="124" t="s">
        <v>902</v>
      </c>
    </row>
    <row r="495" spans="1:40">
      <c r="A495" s="94"/>
      <c r="B495" s="97" t="s">
        <v>1448</v>
      </c>
      <c r="C495" s="97" t="s">
        <v>1449</v>
      </c>
      <c r="D495" s="98"/>
      <c r="E495" s="121" t="str">
        <f t="shared" si="110"/>
        <v>a682</v>
      </c>
      <c r="F495" s="121">
        <f t="shared" si="100"/>
        <v>1</v>
      </c>
      <c r="G495" s="121">
        <f t="shared" si="101"/>
        <v>1</v>
      </c>
      <c r="H495" s="121">
        <v>0</v>
      </c>
      <c r="I495" s="121">
        <f t="shared" si="102"/>
        <v>0</v>
      </c>
      <c r="J495" s="121">
        <v>0</v>
      </c>
      <c r="K495" s="121">
        <f t="shared" si="103"/>
        <v>0</v>
      </c>
      <c r="L495" s="121">
        <f t="shared" si="104"/>
        <v>1</v>
      </c>
      <c r="M495" s="121">
        <f t="shared" si="104"/>
        <v>0</v>
      </c>
      <c r="N495" s="121">
        <f t="shared" si="105"/>
        <v>0</v>
      </c>
      <c r="O495" s="121">
        <v>0</v>
      </c>
      <c r="P495" s="121">
        <f t="shared" si="109"/>
        <v>0</v>
      </c>
      <c r="Q495" s="121"/>
      <c r="R495" s="121">
        <v>0</v>
      </c>
      <c r="S495" s="121">
        <v>-1</v>
      </c>
      <c r="T495" s="20">
        <v>4</v>
      </c>
      <c r="U495" s="20" t="s">
        <v>154</v>
      </c>
      <c r="V495" s="20"/>
      <c r="W495" s="20"/>
      <c r="X495" s="20" t="str">
        <f t="shared" si="106"/>
        <v/>
      </c>
      <c r="Y495" s="20"/>
      <c r="Z495" s="20" t="str">
        <f t="shared" si="111"/>
        <v/>
      </c>
      <c r="AA495" s="20" t="str">
        <f t="shared" si="111"/>
        <v/>
      </c>
      <c r="AB495" s="20"/>
      <c r="AC495" s="20" t="str">
        <f t="shared" si="107"/>
        <v/>
      </c>
      <c r="AD495" s="20" t="str">
        <f t="shared" si="107"/>
        <v/>
      </c>
      <c r="AE495" s="20"/>
      <c r="AF495" s="20" t="str">
        <f t="shared" si="108"/>
        <v/>
      </c>
      <c r="AG495" s="20"/>
      <c r="AH495" s="20"/>
      <c r="AI495" s="20"/>
      <c r="AJ495" s="21"/>
      <c r="AK495" s="21"/>
      <c r="AL495" s="21"/>
      <c r="AM495" s="22"/>
      <c r="AN495" s="124"/>
    </row>
    <row r="496" spans="1:40">
      <c r="A496" s="94"/>
      <c r="B496" s="98" t="s">
        <v>1450</v>
      </c>
      <c r="C496" s="98" t="s">
        <v>1451</v>
      </c>
      <c r="D496" s="98"/>
      <c r="E496" s="121" t="str">
        <f t="shared" si="110"/>
        <v>a6820</v>
      </c>
      <c r="F496" s="121">
        <f t="shared" si="100"/>
        <v>1</v>
      </c>
      <c r="G496" s="121">
        <f t="shared" si="101"/>
        <v>1</v>
      </c>
      <c r="H496" s="121">
        <v>0</v>
      </c>
      <c r="I496" s="121">
        <f t="shared" si="102"/>
        <v>0</v>
      </c>
      <c r="J496" s="121">
        <v>0</v>
      </c>
      <c r="K496" s="121">
        <f t="shared" si="103"/>
        <v>0</v>
      </c>
      <c r="L496" s="121">
        <f t="shared" si="104"/>
        <v>1</v>
      </c>
      <c r="M496" s="121">
        <f t="shared" si="104"/>
        <v>0</v>
      </c>
      <c r="N496" s="121">
        <f t="shared" si="105"/>
        <v>0</v>
      </c>
      <c r="O496" s="121">
        <v>0</v>
      </c>
      <c r="P496" s="121">
        <f t="shared" si="109"/>
        <v>0</v>
      </c>
      <c r="Q496" s="121"/>
      <c r="R496" s="121">
        <v>0</v>
      </c>
      <c r="S496" s="121">
        <v>-1</v>
      </c>
      <c r="T496" s="20">
        <v>4</v>
      </c>
      <c r="U496" s="20" t="s">
        <v>154</v>
      </c>
      <c r="V496" s="20"/>
      <c r="W496" s="20"/>
      <c r="X496" s="20" t="str">
        <f t="shared" si="106"/>
        <v/>
      </c>
      <c r="Y496" s="20"/>
      <c r="Z496" s="20" t="str">
        <f t="shared" si="111"/>
        <v/>
      </c>
      <c r="AA496" s="20" t="str">
        <f t="shared" si="111"/>
        <v/>
      </c>
      <c r="AB496" s="20"/>
      <c r="AC496" s="20" t="str">
        <f t="shared" si="107"/>
        <v/>
      </c>
      <c r="AD496" s="20" t="str">
        <f t="shared" si="107"/>
        <v/>
      </c>
      <c r="AE496" s="20"/>
      <c r="AF496" s="20" t="str">
        <f t="shared" si="108"/>
        <v/>
      </c>
      <c r="AG496" s="20"/>
      <c r="AH496" s="20"/>
      <c r="AI496" s="20"/>
      <c r="AJ496" s="21"/>
      <c r="AK496" s="21"/>
      <c r="AL496" s="21"/>
      <c r="AM496" s="22"/>
      <c r="AN496" s="124"/>
    </row>
    <row r="497" spans="1:40">
      <c r="A497" s="94"/>
      <c r="B497" s="99" t="s">
        <v>1452</v>
      </c>
      <c r="C497" s="99" t="s">
        <v>1453</v>
      </c>
      <c r="D497" s="98"/>
      <c r="E497" s="121" t="str">
        <f t="shared" si="110"/>
        <v>a682001</v>
      </c>
      <c r="F497" s="121">
        <f t="shared" si="100"/>
        <v>1</v>
      </c>
      <c r="G497" s="121">
        <f t="shared" si="101"/>
        <v>1</v>
      </c>
      <c r="H497" s="121">
        <v>0</v>
      </c>
      <c r="I497" s="121">
        <f t="shared" si="102"/>
        <v>0</v>
      </c>
      <c r="J497" s="121">
        <v>0</v>
      </c>
      <c r="K497" s="121">
        <f t="shared" si="103"/>
        <v>0</v>
      </c>
      <c r="L497" s="121">
        <f t="shared" si="104"/>
        <v>1</v>
      </c>
      <c r="M497" s="121">
        <f t="shared" si="104"/>
        <v>0</v>
      </c>
      <c r="N497" s="121">
        <f t="shared" si="105"/>
        <v>0</v>
      </c>
      <c r="O497" s="121">
        <v>0</v>
      </c>
      <c r="P497" s="121">
        <f t="shared" si="109"/>
        <v>0</v>
      </c>
      <c r="Q497" s="121"/>
      <c r="R497" s="121">
        <v>0</v>
      </c>
      <c r="S497" s="121">
        <v>0</v>
      </c>
      <c r="T497" s="20">
        <v>4</v>
      </c>
      <c r="U497" s="20" t="s">
        <v>838</v>
      </c>
      <c r="V497" s="20"/>
      <c r="W497" s="20"/>
      <c r="X497" s="20" t="str">
        <f t="shared" si="106"/>
        <v/>
      </c>
      <c r="Y497" s="20"/>
      <c r="Z497" s="20" t="str">
        <f t="shared" si="111"/>
        <v/>
      </c>
      <c r="AA497" s="20" t="str">
        <f t="shared" si="111"/>
        <v/>
      </c>
      <c r="AB497" s="20"/>
      <c r="AC497" s="20" t="str">
        <f t="shared" si="107"/>
        <v/>
      </c>
      <c r="AD497" s="20" t="str">
        <f t="shared" si="107"/>
        <v/>
      </c>
      <c r="AE497" s="20"/>
      <c r="AF497" s="20" t="str">
        <f t="shared" si="108"/>
        <v/>
      </c>
      <c r="AG497" s="20"/>
      <c r="AH497" s="20"/>
      <c r="AI497" s="20"/>
      <c r="AJ497" s="21"/>
      <c r="AK497" s="21" t="s">
        <v>960</v>
      </c>
      <c r="AL497" s="21"/>
      <c r="AM497" s="22"/>
      <c r="AN497" s="124" t="s">
        <v>1454</v>
      </c>
    </row>
    <row r="498" spans="1:40">
      <c r="A498" s="94"/>
      <c r="B498" s="99" t="s">
        <v>1455</v>
      </c>
      <c r="C498" s="99" t="s">
        <v>1456</v>
      </c>
      <c r="D498" s="98"/>
      <c r="E498" s="121" t="str">
        <f t="shared" si="110"/>
        <v>a682002</v>
      </c>
      <c r="F498" s="121">
        <f t="shared" si="100"/>
        <v>1</v>
      </c>
      <c r="G498" s="121">
        <f t="shared" si="101"/>
        <v>1</v>
      </c>
      <c r="H498" s="121">
        <v>0</v>
      </c>
      <c r="I498" s="121">
        <f t="shared" si="102"/>
        <v>0</v>
      </c>
      <c r="J498" s="121">
        <v>0</v>
      </c>
      <c r="K498" s="121">
        <f t="shared" si="103"/>
        <v>0</v>
      </c>
      <c r="L498" s="121">
        <f t="shared" si="104"/>
        <v>1</v>
      </c>
      <c r="M498" s="121">
        <f t="shared" si="104"/>
        <v>0</v>
      </c>
      <c r="N498" s="121">
        <f t="shared" si="105"/>
        <v>0</v>
      </c>
      <c r="O498" s="121">
        <v>0</v>
      </c>
      <c r="P498" s="121">
        <f t="shared" si="109"/>
        <v>0</v>
      </c>
      <c r="Q498" s="121"/>
      <c r="R498" s="121">
        <v>0</v>
      </c>
      <c r="S498" s="121">
        <v>0</v>
      </c>
      <c r="T498" s="20">
        <v>4</v>
      </c>
      <c r="U498" s="20" t="s">
        <v>154</v>
      </c>
      <c r="V498" s="20"/>
      <c r="W498" s="20"/>
      <c r="X498" s="20" t="str">
        <f t="shared" si="106"/>
        <v/>
      </c>
      <c r="Y498" s="20"/>
      <c r="Z498" s="20" t="str">
        <f t="shared" si="111"/>
        <v/>
      </c>
      <c r="AA498" s="20" t="str">
        <f t="shared" si="111"/>
        <v/>
      </c>
      <c r="AB498" s="20"/>
      <c r="AC498" s="20" t="str">
        <f t="shared" si="107"/>
        <v/>
      </c>
      <c r="AD498" s="20" t="str">
        <f t="shared" si="107"/>
        <v/>
      </c>
      <c r="AE498" s="20"/>
      <c r="AF498" s="20" t="str">
        <f t="shared" si="108"/>
        <v/>
      </c>
      <c r="AG498" s="20"/>
      <c r="AH498" s="20"/>
      <c r="AI498" s="20"/>
      <c r="AJ498" s="21"/>
      <c r="AK498" s="21" t="s">
        <v>960</v>
      </c>
      <c r="AL498" s="21"/>
      <c r="AM498" s="22"/>
      <c r="AN498" s="124" t="s">
        <v>1457</v>
      </c>
    </row>
    <row r="499" spans="1:40">
      <c r="A499" s="94"/>
      <c r="B499" s="99" t="s">
        <v>1458</v>
      </c>
      <c r="C499" s="99" t="s">
        <v>1459</v>
      </c>
      <c r="D499" s="98"/>
      <c r="E499" s="121" t="str">
        <f t="shared" si="110"/>
        <v>a682003</v>
      </c>
      <c r="F499" s="121">
        <f t="shared" si="100"/>
        <v>1</v>
      </c>
      <c r="G499" s="121">
        <f t="shared" si="101"/>
        <v>1</v>
      </c>
      <c r="H499" s="121">
        <v>0</v>
      </c>
      <c r="I499" s="121">
        <f t="shared" si="102"/>
        <v>0</v>
      </c>
      <c r="J499" s="121">
        <v>0</v>
      </c>
      <c r="K499" s="121">
        <f t="shared" si="103"/>
        <v>0</v>
      </c>
      <c r="L499" s="121">
        <f t="shared" si="104"/>
        <v>1</v>
      </c>
      <c r="M499" s="121">
        <f t="shared" si="104"/>
        <v>0</v>
      </c>
      <c r="N499" s="121">
        <f t="shared" si="105"/>
        <v>0</v>
      </c>
      <c r="O499" s="121">
        <v>0</v>
      </c>
      <c r="P499" s="121">
        <f t="shared" si="109"/>
        <v>0</v>
      </c>
      <c r="Q499" s="121"/>
      <c r="R499" s="121">
        <v>0</v>
      </c>
      <c r="S499" s="121">
        <v>0</v>
      </c>
      <c r="T499" s="20">
        <v>4</v>
      </c>
      <c r="U499" s="20" t="s">
        <v>154</v>
      </c>
      <c r="V499" s="20"/>
      <c r="W499" s="20"/>
      <c r="X499" s="20" t="str">
        <f t="shared" si="106"/>
        <v/>
      </c>
      <c r="Y499" s="20"/>
      <c r="Z499" s="20" t="str">
        <f t="shared" si="111"/>
        <v/>
      </c>
      <c r="AA499" s="20" t="str">
        <f t="shared" si="111"/>
        <v/>
      </c>
      <c r="AB499" s="20"/>
      <c r="AC499" s="20" t="str">
        <f t="shared" si="107"/>
        <v/>
      </c>
      <c r="AD499" s="20" t="str">
        <f t="shared" si="107"/>
        <v/>
      </c>
      <c r="AE499" s="20"/>
      <c r="AF499" s="20" t="str">
        <f t="shared" si="108"/>
        <v/>
      </c>
      <c r="AG499" s="20"/>
      <c r="AH499" s="20"/>
      <c r="AI499" s="20"/>
      <c r="AJ499" s="21"/>
      <c r="AK499" s="21" t="s">
        <v>960</v>
      </c>
      <c r="AL499" s="21"/>
      <c r="AM499" s="22"/>
      <c r="AN499" s="124" t="s">
        <v>1460</v>
      </c>
    </row>
    <row r="500" spans="1:40">
      <c r="A500" s="94"/>
      <c r="B500" s="97" t="s">
        <v>1461</v>
      </c>
      <c r="C500" s="97" t="s">
        <v>1462</v>
      </c>
      <c r="D500" s="97"/>
      <c r="E500" s="121" t="str">
        <f t="shared" si="110"/>
        <v>a683</v>
      </c>
      <c r="F500" s="121">
        <f t="shared" si="100"/>
        <v>1</v>
      </c>
      <c r="G500" s="121">
        <f t="shared" si="101"/>
        <v>1</v>
      </c>
      <c r="H500" s="121">
        <v>0</v>
      </c>
      <c r="I500" s="121">
        <f t="shared" si="102"/>
        <v>0</v>
      </c>
      <c r="J500" s="121">
        <v>0</v>
      </c>
      <c r="K500" s="121">
        <f t="shared" si="103"/>
        <v>0</v>
      </c>
      <c r="L500" s="121">
        <f t="shared" si="104"/>
        <v>1</v>
      </c>
      <c r="M500" s="121">
        <f t="shared" si="104"/>
        <v>0</v>
      </c>
      <c r="N500" s="121">
        <f t="shared" si="105"/>
        <v>0</v>
      </c>
      <c r="O500" s="121">
        <v>0</v>
      </c>
      <c r="P500" s="121">
        <f t="shared" si="109"/>
        <v>0</v>
      </c>
      <c r="Q500" s="121"/>
      <c r="R500" s="121">
        <v>0</v>
      </c>
      <c r="S500" s="121">
        <v>-1</v>
      </c>
      <c r="T500" s="20">
        <v>4</v>
      </c>
      <c r="U500" s="20" t="s">
        <v>76</v>
      </c>
      <c r="V500" s="20"/>
      <c r="W500" s="20"/>
      <c r="X500" s="20" t="str">
        <f t="shared" si="106"/>
        <v/>
      </c>
      <c r="Y500" s="20"/>
      <c r="Z500" s="20" t="str">
        <f t="shared" si="111"/>
        <v/>
      </c>
      <c r="AA500" s="20" t="str">
        <f t="shared" si="111"/>
        <v/>
      </c>
      <c r="AB500" s="20"/>
      <c r="AC500" s="20" t="str">
        <f t="shared" si="107"/>
        <v/>
      </c>
      <c r="AD500" s="20" t="str">
        <f t="shared" si="107"/>
        <v/>
      </c>
      <c r="AE500" s="20"/>
      <c r="AF500" s="20" t="str">
        <f t="shared" si="108"/>
        <v/>
      </c>
      <c r="AG500" s="20"/>
      <c r="AH500" s="20"/>
      <c r="AI500" s="20"/>
      <c r="AJ500" s="21"/>
      <c r="AK500" s="21"/>
      <c r="AL500" s="21"/>
      <c r="AM500" s="22"/>
      <c r="AN500" s="124"/>
    </row>
    <row r="501" spans="1:40">
      <c r="A501" s="94"/>
      <c r="B501" s="98" t="s">
        <v>1463</v>
      </c>
      <c r="C501" s="98" t="s">
        <v>1464</v>
      </c>
      <c r="D501" s="98"/>
      <c r="E501" s="121" t="str">
        <f t="shared" si="110"/>
        <v>a6831</v>
      </c>
      <c r="F501" s="121">
        <f t="shared" si="100"/>
        <v>1</v>
      </c>
      <c r="G501" s="121">
        <f t="shared" si="101"/>
        <v>1</v>
      </c>
      <c r="H501" s="121">
        <v>0</v>
      </c>
      <c r="I501" s="121">
        <f t="shared" si="102"/>
        <v>0</v>
      </c>
      <c r="J501" s="121">
        <v>0</v>
      </c>
      <c r="K501" s="121">
        <f t="shared" si="103"/>
        <v>0</v>
      </c>
      <c r="L501" s="121">
        <f t="shared" si="104"/>
        <v>1</v>
      </c>
      <c r="M501" s="121">
        <f t="shared" si="104"/>
        <v>0</v>
      </c>
      <c r="N501" s="121">
        <f t="shared" si="105"/>
        <v>0</v>
      </c>
      <c r="O501" s="121">
        <v>0</v>
      </c>
      <c r="P501" s="121">
        <f t="shared" si="109"/>
        <v>0</v>
      </c>
      <c r="Q501" s="121"/>
      <c r="R501" s="121">
        <v>0</v>
      </c>
      <c r="S501" s="121">
        <v>0</v>
      </c>
      <c r="T501" s="20">
        <v>4</v>
      </c>
      <c r="U501" s="20" t="s">
        <v>76</v>
      </c>
      <c r="V501" s="20"/>
      <c r="W501" s="20"/>
      <c r="X501" s="20" t="str">
        <f t="shared" si="106"/>
        <v/>
      </c>
      <c r="Y501" s="20"/>
      <c r="Z501" s="20" t="str">
        <f t="shared" si="111"/>
        <v/>
      </c>
      <c r="AA501" s="20" t="str">
        <f t="shared" si="111"/>
        <v/>
      </c>
      <c r="AB501" s="20"/>
      <c r="AC501" s="20" t="str">
        <f t="shared" si="107"/>
        <v/>
      </c>
      <c r="AD501" s="20" t="str">
        <f t="shared" si="107"/>
        <v/>
      </c>
      <c r="AE501" s="20"/>
      <c r="AF501" s="20" t="str">
        <f t="shared" si="108"/>
        <v/>
      </c>
      <c r="AG501" s="20"/>
      <c r="AH501" s="20"/>
      <c r="AI501" s="20"/>
      <c r="AJ501" s="21"/>
      <c r="AK501" s="21" t="s">
        <v>960</v>
      </c>
      <c r="AL501" s="21"/>
      <c r="AM501" s="22"/>
      <c r="AN501" s="124"/>
    </row>
    <row r="502" spans="1:40">
      <c r="A502" s="94"/>
      <c r="B502" s="99" t="s">
        <v>1465</v>
      </c>
      <c r="C502" s="99" t="s">
        <v>1466</v>
      </c>
      <c r="D502" s="98"/>
      <c r="E502" s="121" t="str">
        <f t="shared" si="110"/>
        <v>a683100</v>
      </c>
      <c r="F502" s="121">
        <f t="shared" si="100"/>
        <v>1</v>
      </c>
      <c r="G502" s="121">
        <f t="shared" si="101"/>
        <v>1</v>
      </c>
      <c r="H502" s="121">
        <v>0</v>
      </c>
      <c r="I502" s="121">
        <f t="shared" si="102"/>
        <v>0</v>
      </c>
      <c r="J502" s="121">
        <v>1</v>
      </c>
      <c r="K502" s="121">
        <f t="shared" si="103"/>
        <v>1</v>
      </c>
      <c r="L502" s="121">
        <f t="shared" si="104"/>
        <v>1</v>
      </c>
      <c r="M502" s="121">
        <f t="shared" si="104"/>
        <v>0</v>
      </c>
      <c r="N502" s="121">
        <f t="shared" si="105"/>
        <v>1</v>
      </c>
      <c r="O502" s="121">
        <v>1</v>
      </c>
      <c r="P502" s="121">
        <f t="shared" si="109"/>
        <v>1</v>
      </c>
      <c r="Q502" s="121"/>
      <c r="R502" s="121">
        <v>1</v>
      </c>
      <c r="S502" s="121">
        <v>-1</v>
      </c>
      <c r="T502" s="20">
        <v>4</v>
      </c>
      <c r="U502" s="20" t="s">
        <v>76</v>
      </c>
      <c r="V502" s="20"/>
      <c r="W502" s="20"/>
      <c r="X502" s="20" t="str">
        <f t="shared" si="106"/>
        <v/>
      </c>
      <c r="Y502" s="20"/>
      <c r="Z502" s="20" t="str">
        <f t="shared" si="111"/>
        <v/>
      </c>
      <c r="AA502" s="20" t="str">
        <f t="shared" si="111"/>
        <v/>
      </c>
      <c r="AB502" s="20"/>
      <c r="AC502" s="20" t="str">
        <f t="shared" si="107"/>
        <v/>
      </c>
      <c r="AD502" s="20" t="str">
        <f t="shared" si="107"/>
        <v/>
      </c>
      <c r="AE502" s="20"/>
      <c r="AF502" s="20" t="str">
        <f t="shared" si="108"/>
        <v/>
      </c>
      <c r="AG502" s="20"/>
      <c r="AH502" s="20"/>
      <c r="AI502" s="20"/>
      <c r="AJ502" s="21"/>
      <c r="AK502" s="21"/>
      <c r="AL502" s="21"/>
      <c r="AM502" s="22"/>
      <c r="AN502" s="124"/>
    </row>
    <row r="503" spans="1:40">
      <c r="A503" s="94"/>
      <c r="B503" s="98" t="s">
        <v>1467</v>
      </c>
      <c r="C503" s="98" t="s">
        <v>1468</v>
      </c>
      <c r="D503" s="98"/>
      <c r="E503" s="121" t="str">
        <f t="shared" si="110"/>
        <v>a6832</v>
      </c>
      <c r="F503" s="121">
        <f t="shared" si="100"/>
        <v>1</v>
      </c>
      <c r="G503" s="121">
        <f t="shared" si="101"/>
        <v>1</v>
      </c>
      <c r="H503" s="121">
        <v>0</v>
      </c>
      <c r="I503" s="121">
        <f t="shared" si="102"/>
        <v>0</v>
      </c>
      <c r="J503" s="121">
        <v>1</v>
      </c>
      <c r="K503" s="121">
        <f t="shared" si="103"/>
        <v>1</v>
      </c>
      <c r="L503" s="121">
        <f t="shared" si="104"/>
        <v>1</v>
      </c>
      <c r="M503" s="121">
        <f t="shared" si="104"/>
        <v>0</v>
      </c>
      <c r="N503" s="121">
        <f t="shared" si="105"/>
        <v>1</v>
      </c>
      <c r="O503" s="121">
        <v>1</v>
      </c>
      <c r="P503" s="121">
        <f t="shared" si="109"/>
        <v>1</v>
      </c>
      <c r="Q503" s="121"/>
      <c r="R503" s="121">
        <v>1</v>
      </c>
      <c r="S503" s="121">
        <v>0</v>
      </c>
      <c r="T503" s="20">
        <v>4</v>
      </c>
      <c r="U503" s="20" t="s">
        <v>76</v>
      </c>
      <c r="V503" s="20"/>
      <c r="W503" s="20"/>
      <c r="X503" s="20" t="str">
        <f t="shared" si="106"/>
        <v/>
      </c>
      <c r="Y503" s="20"/>
      <c r="Z503" s="20" t="str">
        <f t="shared" si="111"/>
        <v/>
      </c>
      <c r="AA503" s="20" t="str">
        <f t="shared" si="111"/>
        <v/>
      </c>
      <c r="AB503" s="20"/>
      <c r="AC503" s="20" t="str">
        <f t="shared" si="107"/>
        <v/>
      </c>
      <c r="AD503" s="20" t="str">
        <f t="shared" si="107"/>
        <v/>
      </c>
      <c r="AE503" s="20"/>
      <c r="AF503" s="20" t="str">
        <f t="shared" si="108"/>
        <v/>
      </c>
      <c r="AG503" s="20"/>
      <c r="AH503" s="20"/>
      <c r="AI503" s="20"/>
      <c r="AJ503" s="21"/>
      <c r="AK503" s="21" t="s">
        <v>960</v>
      </c>
      <c r="AL503" s="21"/>
      <c r="AM503" s="22"/>
      <c r="AN503" s="124" t="s">
        <v>1469</v>
      </c>
    </row>
    <row r="504" spans="1:40">
      <c r="A504" s="94"/>
      <c r="B504" s="99" t="s">
        <v>1470</v>
      </c>
      <c r="C504" s="99" t="s">
        <v>1471</v>
      </c>
      <c r="D504" s="98"/>
      <c r="E504" s="121" t="str">
        <f t="shared" si="110"/>
        <v>a683200</v>
      </c>
      <c r="F504" s="121">
        <f t="shared" si="100"/>
        <v>1</v>
      </c>
      <c r="G504" s="121">
        <f t="shared" si="101"/>
        <v>1</v>
      </c>
      <c r="H504" s="121">
        <v>0</v>
      </c>
      <c r="I504" s="121">
        <f t="shared" si="102"/>
        <v>0</v>
      </c>
      <c r="J504" s="121">
        <v>0</v>
      </c>
      <c r="K504" s="121">
        <f t="shared" si="103"/>
        <v>0</v>
      </c>
      <c r="L504" s="121">
        <f t="shared" si="104"/>
        <v>1</v>
      </c>
      <c r="M504" s="121">
        <f t="shared" si="104"/>
        <v>0</v>
      </c>
      <c r="N504" s="121">
        <f t="shared" si="105"/>
        <v>0</v>
      </c>
      <c r="O504" s="121">
        <v>0</v>
      </c>
      <c r="P504" s="121">
        <f t="shared" si="109"/>
        <v>0</v>
      </c>
      <c r="Q504" s="121"/>
      <c r="R504" s="121">
        <v>0</v>
      </c>
      <c r="S504" s="121">
        <v>-1</v>
      </c>
      <c r="T504" s="20">
        <v>4</v>
      </c>
      <c r="U504" s="20" t="s">
        <v>76</v>
      </c>
      <c r="V504" s="20"/>
      <c r="W504" s="20"/>
      <c r="X504" s="20" t="str">
        <f t="shared" si="106"/>
        <v/>
      </c>
      <c r="Y504" s="20"/>
      <c r="Z504" s="20" t="str">
        <f t="shared" si="111"/>
        <v/>
      </c>
      <c r="AA504" s="20" t="str">
        <f t="shared" si="111"/>
        <v/>
      </c>
      <c r="AB504" s="20"/>
      <c r="AC504" s="20" t="str">
        <f t="shared" si="107"/>
        <v/>
      </c>
      <c r="AD504" s="20" t="str">
        <f t="shared" si="107"/>
        <v/>
      </c>
      <c r="AE504" s="20"/>
      <c r="AF504" s="20" t="str">
        <f t="shared" si="108"/>
        <v/>
      </c>
      <c r="AG504" s="20"/>
      <c r="AH504" s="20"/>
      <c r="AI504" s="20"/>
      <c r="AJ504" s="21"/>
      <c r="AK504" s="21"/>
      <c r="AL504" s="21"/>
      <c r="AM504" s="22"/>
      <c r="AN504" s="124"/>
    </row>
    <row r="505" spans="1:40">
      <c r="A505" s="94"/>
      <c r="B505" s="98" t="s">
        <v>1472</v>
      </c>
      <c r="C505" s="98" t="s">
        <v>1473</v>
      </c>
      <c r="D505" s="98"/>
      <c r="E505" s="121" t="str">
        <f t="shared" si="110"/>
        <v>a6833</v>
      </c>
      <c r="F505" s="121">
        <f t="shared" si="100"/>
        <v>1</v>
      </c>
      <c r="G505" s="121">
        <f t="shared" si="101"/>
        <v>1</v>
      </c>
      <c r="H505" s="121">
        <v>0</v>
      </c>
      <c r="I505" s="121">
        <f t="shared" si="102"/>
        <v>0</v>
      </c>
      <c r="J505" s="121">
        <v>1</v>
      </c>
      <c r="K505" s="121">
        <f t="shared" si="103"/>
        <v>1</v>
      </c>
      <c r="L505" s="121">
        <f t="shared" si="104"/>
        <v>1</v>
      </c>
      <c r="M505" s="121">
        <f t="shared" si="104"/>
        <v>0</v>
      </c>
      <c r="N505" s="121">
        <f t="shared" si="105"/>
        <v>1</v>
      </c>
      <c r="O505" s="121">
        <v>1</v>
      </c>
      <c r="P505" s="121">
        <f t="shared" si="109"/>
        <v>1</v>
      </c>
      <c r="Q505" s="121"/>
      <c r="R505" s="121">
        <v>1</v>
      </c>
      <c r="S505" s="121">
        <v>0</v>
      </c>
      <c r="T505" s="20">
        <v>4</v>
      </c>
      <c r="U505" s="20" t="s">
        <v>76</v>
      </c>
      <c r="V505" s="20"/>
      <c r="W505" s="20"/>
      <c r="X505" s="20" t="str">
        <f t="shared" si="106"/>
        <v/>
      </c>
      <c r="Y505" s="20"/>
      <c r="Z505" s="20" t="str">
        <f t="shared" si="111"/>
        <v/>
      </c>
      <c r="AA505" s="20" t="str">
        <f t="shared" si="111"/>
        <v/>
      </c>
      <c r="AB505" s="20"/>
      <c r="AC505" s="20" t="str">
        <f t="shared" si="107"/>
        <v/>
      </c>
      <c r="AD505" s="20" t="str">
        <f t="shared" si="107"/>
        <v/>
      </c>
      <c r="AE505" s="20"/>
      <c r="AF505" s="20" t="str">
        <f t="shared" si="108"/>
        <v/>
      </c>
      <c r="AG505" s="20"/>
      <c r="AH505" s="20"/>
      <c r="AI505" s="20"/>
      <c r="AJ505" s="21"/>
      <c r="AK505" s="21" t="s">
        <v>960</v>
      </c>
      <c r="AL505" s="21"/>
      <c r="AM505" s="22"/>
      <c r="AN505" s="124" t="s">
        <v>1474</v>
      </c>
    </row>
    <row r="506" spans="1:40">
      <c r="A506" s="94"/>
      <c r="B506" s="99" t="s">
        <v>1475</v>
      </c>
      <c r="C506" s="99" t="s">
        <v>1476</v>
      </c>
      <c r="D506" s="98"/>
      <c r="E506" s="121" t="str">
        <f t="shared" si="110"/>
        <v>a683301</v>
      </c>
      <c r="F506" s="121">
        <f t="shared" si="100"/>
        <v>1</v>
      </c>
      <c r="G506" s="121">
        <f t="shared" si="101"/>
        <v>1</v>
      </c>
      <c r="H506" s="121">
        <v>0</v>
      </c>
      <c r="I506" s="121">
        <f t="shared" si="102"/>
        <v>0</v>
      </c>
      <c r="J506" s="121">
        <v>0</v>
      </c>
      <c r="K506" s="121">
        <f t="shared" si="103"/>
        <v>0</v>
      </c>
      <c r="L506" s="121">
        <f t="shared" si="104"/>
        <v>1</v>
      </c>
      <c r="M506" s="121">
        <f t="shared" si="104"/>
        <v>0</v>
      </c>
      <c r="N506" s="121">
        <f t="shared" si="105"/>
        <v>0</v>
      </c>
      <c r="O506" s="122">
        <v>0</v>
      </c>
      <c r="P506" s="122">
        <v>1</v>
      </c>
      <c r="Q506" s="122"/>
      <c r="R506" s="121">
        <v>0</v>
      </c>
      <c r="S506" s="121">
        <v>-1</v>
      </c>
      <c r="T506" s="20">
        <v>4</v>
      </c>
      <c r="U506" s="20" t="s">
        <v>76</v>
      </c>
      <c r="V506" s="20"/>
      <c r="W506" s="20"/>
      <c r="X506" s="20" t="str">
        <f t="shared" si="106"/>
        <v/>
      </c>
      <c r="Y506" s="20"/>
      <c r="Z506" s="20" t="str">
        <f t="shared" si="111"/>
        <v/>
      </c>
      <c r="AA506" s="20" t="str">
        <f t="shared" si="111"/>
        <v/>
      </c>
      <c r="AB506" s="20"/>
      <c r="AC506" s="20" t="str">
        <f t="shared" si="107"/>
        <v/>
      </c>
      <c r="AD506" s="20" t="str">
        <f t="shared" si="107"/>
        <v/>
      </c>
      <c r="AE506" s="20"/>
      <c r="AF506" s="20" t="str">
        <f t="shared" si="108"/>
        <v/>
      </c>
      <c r="AG506" s="20"/>
      <c r="AH506" s="20"/>
      <c r="AI506" s="20"/>
      <c r="AJ506" s="21"/>
      <c r="AK506" s="21"/>
      <c r="AL506" s="21"/>
      <c r="AM506" s="22"/>
      <c r="AN506" s="124"/>
    </row>
    <row r="507" spans="1:40">
      <c r="A507" s="94"/>
      <c r="B507" s="99" t="s">
        <v>1477</v>
      </c>
      <c r="C507" s="99" t="s">
        <v>1478</v>
      </c>
      <c r="D507" s="98"/>
      <c r="E507" s="121" t="str">
        <f t="shared" si="110"/>
        <v>a683302</v>
      </c>
      <c r="F507" s="121">
        <f t="shared" si="100"/>
        <v>1</v>
      </c>
      <c r="G507" s="121">
        <f t="shared" si="101"/>
        <v>1</v>
      </c>
      <c r="H507" s="121">
        <v>0</v>
      </c>
      <c r="I507" s="121">
        <f t="shared" si="102"/>
        <v>0</v>
      </c>
      <c r="J507" s="121">
        <v>0</v>
      </c>
      <c r="K507" s="121">
        <f t="shared" si="103"/>
        <v>0</v>
      </c>
      <c r="L507" s="121">
        <f t="shared" si="104"/>
        <v>1</v>
      </c>
      <c r="M507" s="121">
        <f t="shared" si="104"/>
        <v>0</v>
      </c>
      <c r="N507" s="121">
        <f t="shared" si="105"/>
        <v>0</v>
      </c>
      <c r="O507" s="122">
        <v>0</v>
      </c>
      <c r="P507" s="122">
        <v>1</v>
      </c>
      <c r="Q507" s="122"/>
      <c r="R507" s="121">
        <v>0</v>
      </c>
      <c r="S507" s="121">
        <v>-1</v>
      </c>
      <c r="T507" s="20">
        <v>3</v>
      </c>
      <c r="U507" s="20" t="s">
        <v>76</v>
      </c>
      <c r="V507" s="20"/>
      <c r="W507" s="20"/>
      <c r="X507" s="20" t="str">
        <f t="shared" si="106"/>
        <v/>
      </c>
      <c r="Y507" s="20"/>
      <c r="Z507" s="20" t="str">
        <f t="shared" si="111"/>
        <v/>
      </c>
      <c r="AA507" s="20" t="str">
        <f t="shared" si="111"/>
        <v/>
      </c>
      <c r="AB507" s="20"/>
      <c r="AC507" s="20" t="str">
        <f t="shared" si="107"/>
        <v/>
      </c>
      <c r="AD507" s="20" t="str">
        <f t="shared" si="107"/>
        <v/>
      </c>
      <c r="AE507" s="20"/>
      <c r="AF507" s="20" t="str">
        <f t="shared" si="108"/>
        <v/>
      </c>
      <c r="AG507" s="20"/>
      <c r="AH507" s="20"/>
      <c r="AI507" s="20"/>
      <c r="AJ507" s="21"/>
      <c r="AK507" s="21"/>
      <c r="AL507" s="21"/>
      <c r="AM507" s="22"/>
      <c r="AN507" s="124"/>
    </row>
    <row r="508" spans="1:40">
      <c r="A508" s="94"/>
      <c r="B508" s="99" t="s">
        <v>1479</v>
      </c>
      <c r="C508" s="99" t="s">
        <v>1480</v>
      </c>
      <c r="D508" s="98"/>
      <c r="E508" s="121" t="str">
        <f t="shared" si="110"/>
        <v>a683303</v>
      </c>
      <c r="F508" s="121">
        <f t="shared" si="100"/>
        <v>1</v>
      </c>
      <c r="G508" s="121">
        <f t="shared" si="101"/>
        <v>1</v>
      </c>
      <c r="H508" s="121">
        <v>0</v>
      </c>
      <c r="I508" s="121">
        <f t="shared" si="102"/>
        <v>0</v>
      </c>
      <c r="J508" s="121">
        <v>0</v>
      </c>
      <c r="K508" s="121">
        <f t="shared" si="103"/>
        <v>0</v>
      </c>
      <c r="L508" s="121">
        <f t="shared" si="104"/>
        <v>1</v>
      </c>
      <c r="M508" s="121">
        <f t="shared" si="104"/>
        <v>0</v>
      </c>
      <c r="N508" s="121">
        <f t="shared" si="105"/>
        <v>0</v>
      </c>
      <c r="O508" s="122">
        <v>0</v>
      </c>
      <c r="P508" s="122">
        <v>1</v>
      </c>
      <c r="Q508" s="122"/>
      <c r="R508" s="121">
        <v>0</v>
      </c>
      <c r="S508" s="121">
        <v>-1</v>
      </c>
      <c r="T508" s="20">
        <v>4</v>
      </c>
      <c r="U508" s="20" t="s">
        <v>76</v>
      </c>
      <c r="V508" s="20"/>
      <c r="W508" s="20"/>
      <c r="X508" s="20" t="str">
        <f t="shared" si="106"/>
        <v/>
      </c>
      <c r="Y508" s="20"/>
      <c r="Z508" s="20" t="str">
        <f t="shared" si="111"/>
        <v/>
      </c>
      <c r="AA508" s="20" t="str">
        <f t="shared" si="111"/>
        <v/>
      </c>
      <c r="AB508" s="20"/>
      <c r="AC508" s="20" t="str">
        <f t="shared" si="107"/>
        <v/>
      </c>
      <c r="AD508" s="20" t="str">
        <f t="shared" si="107"/>
        <v/>
      </c>
      <c r="AE508" s="20"/>
      <c r="AF508" s="20" t="str">
        <f t="shared" si="108"/>
        <v/>
      </c>
      <c r="AG508" s="20"/>
      <c r="AH508" s="20"/>
      <c r="AI508" s="20"/>
      <c r="AJ508" s="21"/>
      <c r="AK508" s="21"/>
      <c r="AL508" s="21"/>
      <c r="AM508" s="22"/>
      <c r="AN508" s="124"/>
    </row>
    <row r="509" spans="1:40">
      <c r="A509" s="94"/>
      <c r="B509" s="99" t="s">
        <v>1481</v>
      </c>
      <c r="C509" s="99" t="s">
        <v>1482</v>
      </c>
      <c r="D509" s="98"/>
      <c r="E509" s="121" t="str">
        <f t="shared" si="110"/>
        <v>a683304</v>
      </c>
      <c r="F509" s="121">
        <f t="shared" si="100"/>
        <v>1</v>
      </c>
      <c r="G509" s="121">
        <f t="shared" si="101"/>
        <v>1</v>
      </c>
      <c r="H509" s="121">
        <v>0</v>
      </c>
      <c r="I509" s="121">
        <f t="shared" si="102"/>
        <v>0</v>
      </c>
      <c r="J509" s="121">
        <v>0</v>
      </c>
      <c r="K509" s="121">
        <f t="shared" si="103"/>
        <v>0</v>
      </c>
      <c r="L509" s="121">
        <f t="shared" si="104"/>
        <v>1</v>
      </c>
      <c r="M509" s="121">
        <f t="shared" si="104"/>
        <v>0</v>
      </c>
      <c r="N509" s="121">
        <f t="shared" si="105"/>
        <v>0</v>
      </c>
      <c r="O509" s="122">
        <v>0</v>
      </c>
      <c r="P509" s="122">
        <v>1</v>
      </c>
      <c r="Q509" s="122"/>
      <c r="R509" s="121">
        <v>0</v>
      </c>
      <c r="S509" s="121">
        <v>-1</v>
      </c>
      <c r="T509" s="20">
        <v>4</v>
      </c>
      <c r="U509" s="20" t="s">
        <v>76</v>
      </c>
      <c r="V509" s="20"/>
      <c r="W509" s="20"/>
      <c r="X509" s="20" t="str">
        <f t="shared" si="106"/>
        <v/>
      </c>
      <c r="Y509" s="20"/>
      <c r="Z509" s="20" t="str">
        <f t="shared" si="111"/>
        <v/>
      </c>
      <c r="AA509" s="20" t="str">
        <f t="shared" si="111"/>
        <v/>
      </c>
      <c r="AB509" s="20"/>
      <c r="AC509" s="20" t="str">
        <f t="shared" si="107"/>
        <v/>
      </c>
      <c r="AD509" s="20" t="str">
        <f t="shared" si="107"/>
        <v/>
      </c>
      <c r="AE509" s="20"/>
      <c r="AF509" s="20" t="str">
        <f t="shared" si="108"/>
        <v/>
      </c>
      <c r="AG509" s="20"/>
      <c r="AH509" s="20"/>
      <c r="AI509" s="20"/>
      <c r="AJ509" s="21"/>
      <c r="AK509" s="21"/>
      <c r="AL509" s="21"/>
      <c r="AM509" s="22"/>
      <c r="AN509" s="124"/>
    </row>
    <row r="510" spans="1:40">
      <c r="A510" s="94"/>
      <c r="B510" s="99" t="s">
        <v>1483</v>
      </c>
      <c r="C510" s="99" t="s">
        <v>1484</v>
      </c>
      <c r="D510" s="98"/>
      <c r="E510" s="121" t="str">
        <f t="shared" si="110"/>
        <v>a683305</v>
      </c>
      <c r="F510" s="121">
        <f t="shared" si="100"/>
        <v>1</v>
      </c>
      <c r="G510" s="121">
        <f t="shared" si="101"/>
        <v>1</v>
      </c>
      <c r="H510" s="121">
        <v>0</v>
      </c>
      <c r="I510" s="121">
        <f t="shared" si="102"/>
        <v>0</v>
      </c>
      <c r="J510" s="121">
        <v>0</v>
      </c>
      <c r="K510" s="121">
        <f t="shared" si="103"/>
        <v>0</v>
      </c>
      <c r="L510" s="121">
        <f t="shared" si="104"/>
        <v>1</v>
      </c>
      <c r="M510" s="121">
        <f t="shared" si="104"/>
        <v>0</v>
      </c>
      <c r="N510" s="121">
        <f t="shared" si="105"/>
        <v>0</v>
      </c>
      <c r="O510" s="122">
        <v>0</v>
      </c>
      <c r="P510" s="122">
        <v>1</v>
      </c>
      <c r="Q510" s="122"/>
      <c r="R510" s="121">
        <v>0</v>
      </c>
      <c r="S510" s="121">
        <v>-1</v>
      </c>
      <c r="T510" s="20">
        <v>4</v>
      </c>
      <c r="U510" s="20" t="s">
        <v>76</v>
      </c>
      <c r="V510" s="20"/>
      <c r="W510" s="20"/>
      <c r="X510" s="20" t="str">
        <f t="shared" si="106"/>
        <v/>
      </c>
      <c r="Y510" s="20"/>
      <c r="Z510" s="20" t="str">
        <f t="shared" si="111"/>
        <v/>
      </c>
      <c r="AA510" s="20" t="str">
        <f t="shared" si="111"/>
        <v/>
      </c>
      <c r="AB510" s="20"/>
      <c r="AC510" s="20" t="str">
        <f t="shared" si="107"/>
        <v/>
      </c>
      <c r="AD510" s="20" t="str">
        <f t="shared" si="107"/>
        <v/>
      </c>
      <c r="AE510" s="20"/>
      <c r="AF510" s="20" t="str">
        <f t="shared" si="108"/>
        <v/>
      </c>
      <c r="AG510" s="20"/>
      <c r="AH510" s="20"/>
      <c r="AI510" s="20"/>
      <c r="AJ510" s="21"/>
      <c r="AK510" s="21"/>
      <c r="AL510" s="21"/>
      <c r="AM510" s="22"/>
      <c r="AN510" s="124"/>
    </row>
    <row r="511" spans="1:40">
      <c r="A511" s="94"/>
      <c r="B511" s="98" t="s">
        <v>1485</v>
      </c>
      <c r="C511" s="98" t="s">
        <v>1486</v>
      </c>
      <c r="D511" s="98"/>
      <c r="E511" s="121" t="str">
        <f t="shared" si="110"/>
        <v>a6834</v>
      </c>
      <c r="F511" s="121">
        <f t="shared" si="100"/>
        <v>1</v>
      </c>
      <c r="G511" s="121">
        <f t="shared" si="101"/>
        <v>1</v>
      </c>
      <c r="H511" s="121">
        <v>0</v>
      </c>
      <c r="I511" s="121">
        <f t="shared" si="102"/>
        <v>0</v>
      </c>
      <c r="J511" s="121">
        <v>0</v>
      </c>
      <c r="K511" s="121">
        <f t="shared" si="103"/>
        <v>0</v>
      </c>
      <c r="L511" s="121">
        <f t="shared" si="104"/>
        <v>1</v>
      </c>
      <c r="M511" s="121">
        <f t="shared" si="104"/>
        <v>0</v>
      </c>
      <c r="N511" s="121">
        <f t="shared" si="105"/>
        <v>0</v>
      </c>
      <c r="O511" s="121">
        <v>0</v>
      </c>
      <c r="P511" s="121">
        <f t="shared" si="109"/>
        <v>0</v>
      </c>
      <c r="Q511" s="121"/>
      <c r="R511" s="121">
        <v>0</v>
      </c>
      <c r="S511" s="121">
        <v>0</v>
      </c>
      <c r="T511" s="20">
        <v>4</v>
      </c>
      <c r="U511" s="20" t="s">
        <v>66</v>
      </c>
      <c r="V511" s="20"/>
      <c r="W511" s="20"/>
      <c r="X511" s="20" t="str">
        <f t="shared" si="106"/>
        <v/>
      </c>
      <c r="Y511" s="20"/>
      <c r="Z511" s="20" t="str">
        <f t="shared" si="111"/>
        <v/>
      </c>
      <c r="AA511" s="20" t="str">
        <f t="shared" si="111"/>
        <v/>
      </c>
      <c r="AB511" s="20"/>
      <c r="AC511" s="20" t="str">
        <f t="shared" si="107"/>
        <v/>
      </c>
      <c r="AD511" s="20" t="str">
        <f t="shared" si="107"/>
        <v/>
      </c>
      <c r="AE511" s="20"/>
      <c r="AF511" s="20" t="str">
        <f t="shared" si="108"/>
        <v/>
      </c>
      <c r="AG511" s="20"/>
      <c r="AH511" s="20"/>
      <c r="AI511" s="20"/>
      <c r="AJ511" s="21"/>
      <c r="AK511" s="21" t="s">
        <v>960</v>
      </c>
      <c r="AL511" s="21"/>
      <c r="AM511" s="22"/>
      <c r="AN511" s="124" t="s">
        <v>1487</v>
      </c>
    </row>
    <row r="512" spans="1:40">
      <c r="A512" s="94"/>
      <c r="B512" s="99" t="s">
        <v>1488</v>
      </c>
      <c r="C512" s="98" t="s">
        <v>1489</v>
      </c>
      <c r="D512" s="98"/>
      <c r="E512" s="121" t="str">
        <f t="shared" si="110"/>
        <v>a683400</v>
      </c>
      <c r="F512" s="121">
        <f t="shared" si="100"/>
        <v>1</v>
      </c>
      <c r="G512" s="121">
        <f t="shared" si="101"/>
        <v>1</v>
      </c>
      <c r="H512" s="121">
        <v>0</v>
      </c>
      <c r="I512" s="121">
        <f t="shared" si="102"/>
        <v>0</v>
      </c>
      <c r="J512" s="121">
        <v>0</v>
      </c>
      <c r="K512" s="121">
        <f t="shared" si="103"/>
        <v>0</v>
      </c>
      <c r="L512" s="121">
        <f t="shared" si="104"/>
        <v>1</v>
      </c>
      <c r="M512" s="121">
        <f t="shared" si="104"/>
        <v>0</v>
      </c>
      <c r="N512" s="121">
        <f t="shared" si="105"/>
        <v>0</v>
      </c>
      <c r="O512" s="121">
        <v>0</v>
      </c>
      <c r="P512" s="121">
        <f t="shared" si="109"/>
        <v>0</v>
      </c>
      <c r="Q512" s="121"/>
      <c r="R512" s="121">
        <v>0</v>
      </c>
      <c r="S512" s="121">
        <v>-1</v>
      </c>
      <c r="T512" s="20">
        <v>4</v>
      </c>
      <c r="U512" s="20" t="s">
        <v>66</v>
      </c>
      <c r="V512" s="20"/>
      <c r="W512" s="20"/>
      <c r="X512" s="20" t="str">
        <f t="shared" si="106"/>
        <v/>
      </c>
      <c r="Y512" s="20"/>
      <c r="Z512" s="20" t="str">
        <f t="shared" si="111"/>
        <v/>
      </c>
      <c r="AA512" s="20" t="str">
        <f t="shared" si="111"/>
        <v/>
      </c>
      <c r="AB512" s="20"/>
      <c r="AC512" s="20" t="str">
        <f t="shared" si="107"/>
        <v/>
      </c>
      <c r="AD512" s="20" t="str">
        <f t="shared" si="107"/>
        <v/>
      </c>
      <c r="AE512" s="20"/>
      <c r="AF512" s="20" t="str">
        <f t="shared" si="108"/>
        <v/>
      </c>
      <c r="AG512" s="20"/>
      <c r="AH512" s="20"/>
      <c r="AI512" s="20"/>
      <c r="AJ512" s="21"/>
      <c r="AK512" s="21"/>
      <c r="AL512" s="21"/>
      <c r="AM512" s="22"/>
      <c r="AN512" s="124"/>
    </row>
    <row r="513" spans="1:40" ht="13.15">
      <c r="A513" s="94"/>
      <c r="B513" s="95" t="s">
        <v>1490</v>
      </c>
      <c r="C513" s="95" t="s">
        <v>1491</v>
      </c>
      <c r="D513" s="98"/>
      <c r="E513" s="121" t="str">
        <f t="shared" si="110"/>
        <v>a30</v>
      </c>
      <c r="F513" s="121">
        <f t="shared" si="100"/>
        <v>1</v>
      </c>
      <c r="G513" s="121">
        <f t="shared" si="101"/>
        <v>1</v>
      </c>
      <c r="H513" s="121">
        <v>0</v>
      </c>
      <c r="I513" s="121">
        <f t="shared" si="102"/>
        <v>0</v>
      </c>
      <c r="J513" s="121">
        <v>0</v>
      </c>
      <c r="K513" s="121">
        <f t="shared" si="103"/>
        <v>0</v>
      </c>
      <c r="L513" s="121">
        <f t="shared" si="104"/>
        <v>1</v>
      </c>
      <c r="M513" s="121">
        <f t="shared" si="104"/>
        <v>0</v>
      </c>
      <c r="N513" s="121">
        <f t="shared" si="105"/>
        <v>0</v>
      </c>
      <c r="O513" s="123">
        <v>0</v>
      </c>
      <c r="P513" s="123">
        <f t="shared" si="109"/>
        <v>0</v>
      </c>
      <c r="Q513" s="123"/>
      <c r="R513" s="121">
        <v>0</v>
      </c>
      <c r="S513" s="121">
        <v>-1</v>
      </c>
      <c r="T513" s="20">
        <v>4</v>
      </c>
      <c r="U513" s="20" t="s">
        <v>76</v>
      </c>
      <c r="V513" s="20"/>
      <c r="W513" s="20"/>
      <c r="X513" s="20" t="str">
        <f t="shared" si="106"/>
        <v/>
      </c>
      <c r="Y513" s="20"/>
      <c r="Z513" s="20" t="str">
        <f t="shared" si="111"/>
        <v/>
      </c>
      <c r="AA513" s="20" t="str">
        <f t="shared" si="111"/>
        <v/>
      </c>
      <c r="AB513" s="20"/>
      <c r="AC513" s="20" t="str">
        <f t="shared" si="107"/>
        <v/>
      </c>
      <c r="AD513" s="20" t="str">
        <f t="shared" si="107"/>
        <v/>
      </c>
      <c r="AE513" s="20"/>
      <c r="AF513" s="20" t="str">
        <f t="shared" si="108"/>
        <v/>
      </c>
      <c r="AG513" s="20"/>
      <c r="AH513" s="20"/>
      <c r="AI513" s="20"/>
      <c r="AJ513" s="21"/>
      <c r="AK513" s="21"/>
      <c r="AL513" s="21"/>
      <c r="AM513" s="22"/>
      <c r="AN513" s="129" t="s">
        <v>1170</v>
      </c>
    </row>
    <row r="514" spans="1:40" ht="13.15">
      <c r="A514" s="94"/>
      <c r="B514" s="95" t="s">
        <v>1492</v>
      </c>
      <c r="C514" s="95" t="s">
        <v>1493</v>
      </c>
      <c r="D514" s="98"/>
      <c r="E514" s="121" t="str">
        <f t="shared" si="110"/>
        <v>a31</v>
      </c>
      <c r="F514" s="121">
        <f t="shared" si="100"/>
        <v>1</v>
      </c>
      <c r="G514" s="121">
        <f t="shared" si="101"/>
        <v>1</v>
      </c>
      <c r="H514" s="121">
        <v>0</v>
      </c>
      <c r="I514" s="121">
        <f t="shared" si="102"/>
        <v>0</v>
      </c>
      <c r="J514" s="121">
        <v>0</v>
      </c>
      <c r="K514" s="121">
        <f t="shared" si="103"/>
        <v>0</v>
      </c>
      <c r="L514" s="121">
        <f t="shared" si="104"/>
        <v>1</v>
      </c>
      <c r="M514" s="121">
        <f t="shared" si="104"/>
        <v>0</v>
      </c>
      <c r="N514" s="121">
        <f t="shared" si="105"/>
        <v>0</v>
      </c>
      <c r="O514" s="121">
        <v>0</v>
      </c>
      <c r="P514" s="121">
        <f t="shared" si="109"/>
        <v>0</v>
      </c>
      <c r="Q514" s="121"/>
      <c r="R514" s="121">
        <v>0</v>
      </c>
      <c r="S514" s="121">
        <v>-1</v>
      </c>
      <c r="T514" s="20">
        <v>3</v>
      </c>
      <c r="U514" s="20" t="s">
        <v>76</v>
      </c>
      <c r="V514" s="20"/>
      <c r="W514" s="20"/>
      <c r="X514" s="20" t="str">
        <f t="shared" si="106"/>
        <v/>
      </c>
      <c r="Y514" s="20"/>
      <c r="Z514" s="20" t="str">
        <f t="shared" si="111"/>
        <v/>
      </c>
      <c r="AA514" s="20" t="str">
        <f t="shared" si="111"/>
        <v/>
      </c>
      <c r="AB514" s="20"/>
      <c r="AC514" s="20" t="str">
        <f t="shared" si="107"/>
        <v/>
      </c>
      <c r="AD514" s="20" t="str">
        <f t="shared" si="107"/>
        <v/>
      </c>
      <c r="AE514" s="20"/>
      <c r="AF514" s="20" t="str">
        <f t="shared" si="108"/>
        <v/>
      </c>
      <c r="AG514" s="20"/>
      <c r="AH514" s="20"/>
      <c r="AI514" s="20"/>
      <c r="AJ514" s="21"/>
      <c r="AK514" s="21"/>
      <c r="AL514" s="21"/>
      <c r="AM514" s="22"/>
      <c r="AN514" s="124"/>
    </row>
    <row r="515" spans="1:40">
      <c r="A515" s="94"/>
      <c r="B515" s="97" t="s">
        <v>1494</v>
      </c>
      <c r="C515" s="97" t="s">
        <v>1495</v>
      </c>
      <c r="D515" s="98"/>
      <c r="E515" s="121" t="str">
        <f t="shared" si="110"/>
        <v>a310</v>
      </c>
      <c r="F515" s="121">
        <f t="shared" si="100"/>
        <v>1</v>
      </c>
      <c r="G515" s="121">
        <f t="shared" si="101"/>
        <v>1</v>
      </c>
      <c r="H515" s="121">
        <v>0</v>
      </c>
      <c r="I515" s="121">
        <f t="shared" si="102"/>
        <v>0</v>
      </c>
      <c r="J515" s="121">
        <v>0</v>
      </c>
      <c r="K515" s="121">
        <f t="shared" si="103"/>
        <v>0</v>
      </c>
      <c r="L515" s="121">
        <f t="shared" si="104"/>
        <v>1</v>
      </c>
      <c r="M515" s="121">
        <f t="shared" si="104"/>
        <v>0</v>
      </c>
      <c r="N515" s="121">
        <f t="shared" si="105"/>
        <v>0</v>
      </c>
      <c r="O515" s="123">
        <v>0</v>
      </c>
      <c r="P515" s="123">
        <f t="shared" si="109"/>
        <v>0</v>
      </c>
      <c r="Q515" s="123"/>
      <c r="R515" s="121">
        <v>0</v>
      </c>
      <c r="S515" s="121">
        <v>-1</v>
      </c>
      <c r="T515" s="20">
        <v>3</v>
      </c>
      <c r="U515" s="20" t="s">
        <v>76</v>
      </c>
      <c r="V515" s="20"/>
      <c r="W515" s="20"/>
      <c r="X515" s="20" t="str">
        <f t="shared" si="106"/>
        <v/>
      </c>
      <c r="Y515" s="20"/>
      <c r="Z515" s="20" t="str">
        <f t="shared" si="111"/>
        <v/>
      </c>
      <c r="AA515" s="20" t="str">
        <f t="shared" si="111"/>
        <v/>
      </c>
      <c r="AB515" s="20"/>
      <c r="AC515" s="20" t="str">
        <f t="shared" si="107"/>
        <v/>
      </c>
      <c r="AD515" s="20" t="str">
        <f t="shared" si="107"/>
        <v/>
      </c>
      <c r="AE515" s="20"/>
      <c r="AF515" s="20" t="str">
        <f t="shared" si="108"/>
        <v/>
      </c>
      <c r="AG515" s="20"/>
      <c r="AH515" s="20"/>
      <c r="AI515" s="20"/>
      <c r="AJ515" s="21"/>
      <c r="AK515" s="21"/>
      <c r="AL515" s="21"/>
      <c r="AM515" s="22"/>
      <c r="AN515" s="124"/>
    </row>
    <row r="516" spans="1:40">
      <c r="A516" s="94"/>
      <c r="B516" s="98" t="s">
        <v>1496</v>
      </c>
      <c r="C516" s="98" t="s">
        <v>1497</v>
      </c>
      <c r="D516" s="98"/>
      <c r="E516" s="121" t="str">
        <f t="shared" si="110"/>
        <v>a3100</v>
      </c>
      <c r="F516" s="121">
        <f t="shared" si="100"/>
        <v>1</v>
      </c>
      <c r="G516" s="121">
        <f t="shared" si="101"/>
        <v>1</v>
      </c>
      <c r="H516" s="121">
        <v>0</v>
      </c>
      <c r="I516" s="121">
        <f t="shared" si="102"/>
        <v>0</v>
      </c>
      <c r="J516" s="121">
        <v>0</v>
      </c>
      <c r="K516" s="121">
        <f t="shared" si="103"/>
        <v>0</v>
      </c>
      <c r="L516" s="121">
        <f t="shared" si="104"/>
        <v>1</v>
      </c>
      <c r="M516" s="121">
        <f t="shared" si="104"/>
        <v>0</v>
      </c>
      <c r="N516" s="121">
        <f t="shared" si="105"/>
        <v>0</v>
      </c>
      <c r="O516" s="123">
        <v>0</v>
      </c>
      <c r="P516" s="123">
        <f t="shared" si="109"/>
        <v>0</v>
      </c>
      <c r="Q516" s="123"/>
      <c r="R516" s="121">
        <v>1</v>
      </c>
      <c r="S516" s="121">
        <v>-1</v>
      </c>
      <c r="T516" s="20">
        <v>3</v>
      </c>
      <c r="U516" s="20" t="s">
        <v>76</v>
      </c>
      <c r="V516" s="20"/>
      <c r="W516" s="20"/>
      <c r="X516" s="20" t="str">
        <f t="shared" si="106"/>
        <v/>
      </c>
      <c r="Y516" s="20"/>
      <c r="Z516" s="20" t="str">
        <f t="shared" si="111"/>
        <v/>
      </c>
      <c r="AA516" s="20" t="str">
        <f t="shared" si="111"/>
        <v/>
      </c>
      <c r="AB516" s="20"/>
      <c r="AC516" s="20" t="str">
        <f t="shared" si="107"/>
        <v/>
      </c>
      <c r="AD516" s="20" t="str">
        <f t="shared" si="107"/>
        <v/>
      </c>
      <c r="AE516" s="20"/>
      <c r="AF516" s="20" t="str">
        <f t="shared" si="108"/>
        <v/>
      </c>
      <c r="AG516" s="20"/>
      <c r="AH516" s="20"/>
      <c r="AI516" s="20"/>
      <c r="AJ516" s="21"/>
      <c r="AK516" s="21"/>
      <c r="AL516" s="21"/>
      <c r="AM516" s="22"/>
      <c r="AN516" s="124"/>
    </row>
    <row r="517" spans="1:40">
      <c r="A517" s="94"/>
      <c r="B517" s="99" t="s">
        <v>1498</v>
      </c>
      <c r="C517" s="99" t="s">
        <v>1499</v>
      </c>
      <c r="D517" s="98"/>
      <c r="E517" s="121" t="str">
        <f t="shared" si="110"/>
        <v>a310001</v>
      </c>
      <c r="F517" s="121">
        <f t="shared" si="100"/>
        <v>1</v>
      </c>
      <c r="G517" s="121">
        <f t="shared" si="101"/>
        <v>1</v>
      </c>
      <c r="H517" s="121">
        <v>0</v>
      </c>
      <c r="I517" s="121">
        <f t="shared" si="102"/>
        <v>0</v>
      </c>
      <c r="J517" s="121">
        <v>0</v>
      </c>
      <c r="K517" s="121">
        <f t="shared" si="103"/>
        <v>0</v>
      </c>
      <c r="L517" s="121">
        <f t="shared" si="104"/>
        <v>1</v>
      </c>
      <c r="M517" s="121">
        <f t="shared" si="104"/>
        <v>0</v>
      </c>
      <c r="N517" s="121">
        <f t="shared" si="105"/>
        <v>0</v>
      </c>
      <c r="O517" s="121">
        <v>1</v>
      </c>
      <c r="P517" s="121">
        <f t="shared" si="109"/>
        <v>1</v>
      </c>
      <c r="Q517" s="121"/>
      <c r="R517" s="121">
        <v>0</v>
      </c>
      <c r="S517" s="121">
        <v>-1</v>
      </c>
      <c r="T517" s="20">
        <v>3</v>
      </c>
      <c r="U517" s="20" t="s">
        <v>76</v>
      </c>
      <c r="V517" s="20"/>
      <c r="W517" s="20"/>
      <c r="X517" s="20" t="str">
        <f t="shared" si="106"/>
        <v/>
      </c>
      <c r="Y517" s="20"/>
      <c r="Z517" s="20" t="str">
        <f t="shared" si="111"/>
        <v/>
      </c>
      <c r="AA517" s="20" t="str">
        <f t="shared" si="111"/>
        <v/>
      </c>
      <c r="AB517" s="20"/>
      <c r="AC517" s="20" t="str">
        <f t="shared" si="107"/>
        <v/>
      </c>
      <c r="AD517" s="20" t="str">
        <f t="shared" si="107"/>
        <v/>
      </c>
      <c r="AE517" s="20"/>
      <c r="AF517" s="20" t="str">
        <f t="shared" si="108"/>
        <v/>
      </c>
      <c r="AG517" s="20"/>
      <c r="AH517" s="20"/>
      <c r="AI517" s="20"/>
      <c r="AJ517" s="21"/>
      <c r="AK517" s="21"/>
      <c r="AL517" s="21"/>
      <c r="AM517" s="22"/>
      <c r="AN517" s="124"/>
    </row>
    <row r="518" spans="1:40">
      <c r="A518" s="94"/>
      <c r="B518" s="99" t="s">
        <v>1500</v>
      </c>
      <c r="C518" s="99" t="s">
        <v>1501</v>
      </c>
      <c r="D518" s="98"/>
      <c r="E518" s="121" t="str">
        <f t="shared" si="110"/>
        <v>a310002</v>
      </c>
      <c r="F518" s="121">
        <f t="shared" si="100"/>
        <v>1</v>
      </c>
      <c r="G518" s="121">
        <f t="shared" si="101"/>
        <v>1</v>
      </c>
      <c r="H518" s="121">
        <v>0</v>
      </c>
      <c r="I518" s="121">
        <f t="shared" si="102"/>
        <v>0</v>
      </c>
      <c r="J518" s="121">
        <v>0</v>
      </c>
      <c r="K518" s="121">
        <f t="shared" si="103"/>
        <v>0</v>
      </c>
      <c r="L518" s="121">
        <f t="shared" si="104"/>
        <v>1</v>
      </c>
      <c r="M518" s="121">
        <f t="shared" si="104"/>
        <v>0</v>
      </c>
      <c r="N518" s="121">
        <f t="shared" si="105"/>
        <v>0</v>
      </c>
      <c r="O518" s="121">
        <v>1</v>
      </c>
      <c r="P518" s="121">
        <f t="shared" si="109"/>
        <v>1</v>
      </c>
      <c r="Q518" s="121"/>
      <c r="R518" s="121">
        <v>0</v>
      </c>
      <c r="S518" s="121">
        <v>-1</v>
      </c>
      <c r="T518" s="20">
        <v>3</v>
      </c>
      <c r="U518" s="20" t="s">
        <v>76</v>
      </c>
      <c r="V518" s="20"/>
      <c r="W518" s="20"/>
      <c r="X518" s="20" t="str">
        <f t="shared" si="106"/>
        <v/>
      </c>
      <c r="Y518" s="20"/>
      <c r="Z518" s="20" t="str">
        <f t="shared" si="111"/>
        <v/>
      </c>
      <c r="AA518" s="20" t="str">
        <f t="shared" si="111"/>
        <v/>
      </c>
      <c r="AB518" s="20"/>
      <c r="AC518" s="20" t="str">
        <f t="shared" si="107"/>
        <v/>
      </c>
      <c r="AD518" s="20" t="str">
        <f t="shared" si="107"/>
        <v/>
      </c>
      <c r="AE518" s="20"/>
      <c r="AF518" s="20" t="str">
        <f t="shared" si="108"/>
        <v/>
      </c>
      <c r="AG518" s="20"/>
      <c r="AH518" s="20"/>
      <c r="AI518" s="20"/>
      <c r="AJ518" s="21"/>
      <c r="AK518" s="21"/>
      <c r="AL518" s="21"/>
      <c r="AM518" s="22"/>
      <c r="AN518" s="124"/>
    </row>
    <row r="519" spans="1:40">
      <c r="A519" s="94"/>
      <c r="B519" s="99" t="s">
        <v>1502</v>
      </c>
      <c r="C519" s="99" t="s">
        <v>1503</v>
      </c>
      <c r="D519" s="98"/>
      <c r="E519" s="121" t="str">
        <f t="shared" si="110"/>
        <v>a310003</v>
      </c>
      <c r="F519" s="121">
        <f t="shared" ref="F519:F582" si="112">IF(E519&lt;&gt;"",1,"")</f>
        <v>1</v>
      </c>
      <c r="G519" s="121">
        <f t="shared" ref="G519:G582" si="113">IF(F519&lt;&gt;"",F519,"")</f>
        <v>1</v>
      </c>
      <c r="H519" s="121">
        <v>0</v>
      </c>
      <c r="I519" s="121">
        <f t="shared" ref="I519:I582" si="114">IF(H519&lt;&gt;"",H519,"")</f>
        <v>0</v>
      </c>
      <c r="J519" s="121">
        <v>0</v>
      </c>
      <c r="K519" s="121">
        <f t="shared" ref="K519:K582" si="115">IF(J519&lt;&gt;"",J519,"")</f>
        <v>0</v>
      </c>
      <c r="L519" s="121">
        <f t="shared" ref="L519:M582" si="116">IF(G519&lt;&gt;"",G519,"")</f>
        <v>1</v>
      </c>
      <c r="M519" s="121">
        <f t="shared" si="116"/>
        <v>0</v>
      </c>
      <c r="N519" s="121">
        <f t="shared" ref="N519:N582" si="117">IF(J519&lt;&gt;"",J519,"")</f>
        <v>0</v>
      </c>
      <c r="O519" s="121">
        <v>1</v>
      </c>
      <c r="P519" s="121">
        <f t="shared" si="109"/>
        <v>1</v>
      </c>
      <c r="Q519" s="121"/>
      <c r="R519" s="121">
        <v>0</v>
      </c>
      <c r="S519" s="121">
        <v>-1</v>
      </c>
      <c r="T519" s="20">
        <v>3</v>
      </c>
      <c r="U519" s="20" t="s">
        <v>76</v>
      </c>
      <c r="V519" s="20"/>
      <c r="W519" s="20"/>
      <c r="X519" s="20" t="str">
        <f t="shared" ref="X519:X582" si="118">IF(W519&lt;&gt;"",1,"")</f>
        <v/>
      </c>
      <c r="Y519" s="20"/>
      <c r="Z519" s="20" t="str">
        <f t="shared" si="111"/>
        <v/>
      </c>
      <c r="AA519" s="20" t="str">
        <f t="shared" si="111"/>
        <v/>
      </c>
      <c r="AB519" s="20"/>
      <c r="AC519" s="20" t="str">
        <f t="shared" ref="AC519:AD582" si="119">IF(AB519&lt;&gt;"",AB519,"")</f>
        <v/>
      </c>
      <c r="AD519" s="20" t="str">
        <f t="shared" si="119"/>
        <v/>
      </c>
      <c r="AE519" s="20"/>
      <c r="AF519" s="20" t="str">
        <f t="shared" si="108"/>
        <v/>
      </c>
      <c r="AG519" s="20"/>
      <c r="AH519" s="20"/>
      <c r="AI519" s="20"/>
      <c r="AJ519" s="21"/>
      <c r="AK519" s="21"/>
      <c r="AL519" s="21"/>
      <c r="AM519" s="22"/>
      <c r="AN519" s="124"/>
    </row>
    <row r="520" spans="1:40">
      <c r="A520" s="94"/>
      <c r="B520" s="99" t="s">
        <v>1504</v>
      </c>
      <c r="C520" s="99" t="s">
        <v>1505</v>
      </c>
      <c r="D520" s="98"/>
      <c r="E520" s="121" t="str">
        <f t="shared" si="110"/>
        <v>a310004</v>
      </c>
      <c r="F520" s="121">
        <f t="shared" si="112"/>
        <v>1</v>
      </c>
      <c r="G520" s="121">
        <f t="shared" si="113"/>
        <v>1</v>
      </c>
      <c r="H520" s="121">
        <v>0</v>
      </c>
      <c r="I520" s="121">
        <f t="shared" si="114"/>
        <v>0</v>
      </c>
      <c r="J520" s="121">
        <v>0</v>
      </c>
      <c r="K520" s="121">
        <f t="shared" si="115"/>
        <v>0</v>
      </c>
      <c r="L520" s="121">
        <f t="shared" si="116"/>
        <v>1</v>
      </c>
      <c r="M520" s="121">
        <f t="shared" si="116"/>
        <v>0</v>
      </c>
      <c r="N520" s="121">
        <f t="shared" si="117"/>
        <v>0</v>
      </c>
      <c r="O520" s="121">
        <v>0</v>
      </c>
      <c r="P520" s="121">
        <f t="shared" si="109"/>
        <v>0</v>
      </c>
      <c r="Q520" s="121"/>
      <c r="R520" s="121">
        <v>0</v>
      </c>
      <c r="S520" s="121">
        <v>-1</v>
      </c>
      <c r="T520" s="20">
        <v>4</v>
      </c>
      <c r="U520" s="20" t="s">
        <v>76</v>
      </c>
      <c r="V520" s="20"/>
      <c r="W520" s="20"/>
      <c r="X520" s="20" t="str">
        <f t="shared" si="118"/>
        <v/>
      </c>
      <c r="Y520" s="20"/>
      <c r="Z520" s="20" t="str">
        <f t="shared" si="111"/>
        <v/>
      </c>
      <c r="AA520" s="20" t="str">
        <f t="shared" si="111"/>
        <v/>
      </c>
      <c r="AB520" s="20"/>
      <c r="AC520" s="20" t="str">
        <f t="shared" si="119"/>
        <v/>
      </c>
      <c r="AD520" s="20" t="str">
        <f t="shared" si="119"/>
        <v/>
      </c>
      <c r="AE520" s="20"/>
      <c r="AF520" s="20" t="str">
        <f t="shared" si="108"/>
        <v/>
      </c>
      <c r="AG520" s="20"/>
      <c r="AH520" s="20"/>
      <c r="AI520" s="20"/>
      <c r="AJ520" s="21"/>
      <c r="AK520" s="21"/>
      <c r="AL520" s="21"/>
      <c r="AM520" s="22"/>
      <c r="AN520" s="124" t="s">
        <v>1506</v>
      </c>
    </row>
    <row r="521" spans="1:40">
      <c r="A521" s="94"/>
      <c r="B521" s="99" t="s">
        <v>1507</v>
      </c>
      <c r="C521" s="99" t="s">
        <v>1508</v>
      </c>
      <c r="D521" s="98"/>
      <c r="E521" s="121" t="str">
        <f t="shared" si="110"/>
        <v>a310005</v>
      </c>
      <c r="F521" s="121">
        <f t="shared" si="112"/>
        <v>1</v>
      </c>
      <c r="G521" s="121">
        <f t="shared" si="113"/>
        <v>1</v>
      </c>
      <c r="H521" s="121">
        <v>0</v>
      </c>
      <c r="I521" s="121">
        <f t="shared" si="114"/>
        <v>0</v>
      </c>
      <c r="J521" s="121">
        <v>0</v>
      </c>
      <c r="K521" s="121">
        <f t="shared" si="115"/>
        <v>0</v>
      </c>
      <c r="L521" s="121">
        <f t="shared" si="116"/>
        <v>1</v>
      </c>
      <c r="M521" s="121">
        <f t="shared" si="116"/>
        <v>0</v>
      </c>
      <c r="N521" s="121">
        <f t="shared" si="117"/>
        <v>0</v>
      </c>
      <c r="O521" s="121">
        <v>1</v>
      </c>
      <c r="P521" s="121">
        <f t="shared" si="109"/>
        <v>1</v>
      </c>
      <c r="Q521" s="121"/>
      <c r="R521" s="121">
        <v>0</v>
      </c>
      <c r="S521" s="121">
        <v>-1</v>
      </c>
      <c r="T521" s="20">
        <v>4</v>
      </c>
      <c r="U521" s="20" t="s">
        <v>76</v>
      </c>
      <c r="V521" s="20"/>
      <c r="W521" s="20"/>
      <c r="X521" s="20" t="str">
        <f t="shared" si="118"/>
        <v/>
      </c>
      <c r="Y521" s="20"/>
      <c r="Z521" s="20" t="str">
        <f t="shared" si="111"/>
        <v/>
      </c>
      <c r="AA521" s="20" t="str">
        <f t="shared" si="111"/>
        <v/>
      </c>
      <c r="AB521" s="20"/>
      <c r="AC521" s="20" t="str">
        <f t="shared" si="119"/>
        <v/>
      </c>
      <c r="AD521" s="20" t="str">
        <f t="shared" si="119"/>
        <v/>
      </c>
      <c r="AE521" s="20"/>
      <c r="AF521" s="20" t="str">
        <f t="shared" ref="AF521:AF584" si="120">IF(AE521&lt;&gt;"",AE521,"")</f>
        <v/>
      </c>
      <c r="AG521" s="20"/>
      <c r="AH521" s="20"/>
      <c r="AI521" s="20"/>
      <c r="AJ521" s="21"/>
      <c r="AK521" s="21"/>
      <c r="AL521" s="21"/>
      <c r="AM521" s="22"/>
      <c r="AN521" s="124"/>
    </row>
    <row r="522" spans="1:40" ht="13.15">
      <c r="A522" s="94"/>
      <c r="B522" s="95" t="s">
        <v>1509</v>
      </c>
      <c r="C522" s="95" t="s">
        <v>1510</v>
      </c>
      <c r="D522" s="98"/>
      <c r="E522" s="121" t="str">
        <f t="shared" si="110"/>
        <v>a32</v>
      </c>
      <c r="F522" s="121">
        <f t="shared" si="112"/>
        <v>1</v>
      </c>
      <c r="G522" s="121">
        <f t="shared" si="113"/>
        <v>1</v>
      </c>
      <c r="H522" s="121">
        <v>0</v>
      </c>
      <c r="I522" s="121">
        <f t="shared" si="114"/>
        <v>0</v>
      </c>
      <c r="J522" s="121">
        <v>0</v>
      </c>
      <c r="K522" s="121">
        <f t="shared" si="115"/>
        <v>0</v>
      </c>
      <c r="L522" s="121">
        <f t="shared" si="116"/>
        <v>1</v>
      </c>
      <c r="M522" s="121">
        <f t="shared" si="116"/>
        <v>0</v>
      </c>
      <c r="N522" s="121">
        <f t="shared" si="117"/>
        <v>0</v>
      </c>
      <c r="O522" s="122">
        <v>0</v>
      </c>
      <c r="P522" s="122">
        <v>1</v>
      </c>
      <c r="Q522" s="122"/>
      <c r="R522" s="121">
        <v>0</v>
      </c>
      <c r="S522" s="121">
        <v>-1</v>
      </c>
      <c r="T522" s="20">
        <v>2</v>
      </c>
      <c r="U522" s="20" t="s">
        <v>76</v>
      </c>
      <c r="V522" s="20"/>
      <c r="W522" s="20"/>
      <c r="X522" s="20" t="str">
        <f t="shared" si="118"/>
        <v/>
      </c>
      <c r="Y522" s="20"/>
      <c r="Z522" s="20" t="str">
        <f t="shared" si="111"/>
        <v/>
      </c>
      <c r="AA522" s="20" t="str">
        <f t="shared" si="111"/>
        <v/>
      </c>
      <c r="AB522" s="20"/>
      <c r="AC522" s="20" t="str">
        <f t="shared" si="119"/>
        <v/>
      </c>
      <c r="AD522" s="20" t="str">
        <f t="shared" si="119"/>
        <v/>
      </c>
      <c r="AE522" s="20"/>
      <c r="AF522" s="20" t="str">
        <f t="shared" si="120"/>
        <v/>
      </c>
      <c r="AG522" s="20"/>
      <c r="AH522" s="20"/>
      <c r="AI522" s="20"/>
      <c r="AJ522" s="21"/>
      <c r="AK522" s="21"/>
      <c r="AL522" s="21"/>
      <c r="AM522" s="22"/>
      <c r="AN522" s="124"/>
    </row>
    <row r="523" spans="1:40">
      <c r="A523" s="94"/>
      <c r="B523" s="97" t="s">
        <v>1511</v>
      </c>
      <c r="C523" s="97" t="s">
        <v>1512</v>
      </c>
      <c r="D523" s="98"/>
      <c r="E523" s="121" t="str">
        <f t="shared" si="110"/>
        <v>a320</v>
      </c>
      <c r="F523" s="121">
        <f t="shared" si="112"/>
        <v>1</v>
      </c>
      <c r="G523" s="121">
        <f t="shared" si="113"/>
        <v>1</v>
      </c>
      <c r="H523" s="121">
        <v>0</v>
      </c>
      <c r="I523" s="121">
        <f t="shared" si="114"/>
        <v>0</v>
      </c>
      <c r="J523" s="121">
        <v>0</v>
      </c>
      <c r="K523" s="121">
        <f t="shared" si="115"/>
        <v>0</v>
      </c>
      <c r="L523" s="121">
        <f t="shared" si="116"/>
        <v>1</v>
      </c>
      <c r="M523" s="121">
        <f t="shared" si="116"/>
        <v>0</v>
      </c>
      <c r="N523" s="121">
        <f t="shared" si="117"/>
        <v>0</v>
      </c>
      <c r="O523" s="121">
        <v>0</v>
      </c>
      <c r="P523" s="121">
        <f t="shared" si="109"/>
        <v>0</v>
      </c>
      <c r="Q523" s="121"/>
      <c r="R523" s="121">
        <v>0</v>
      </c>
      <c r="S523" s="121">
        <v>-1</v>
      </c>
      <c r="T523" s="20">
        <v>2</v>
      </c>
      <c r="U523" s="20" t="s">
        <v>76</v>
      </c>
      <c r="V523" s="20"/>
      <c r="W523" s="20"/>
      <c r="X523" s="20" t="str">
        <f t="shared" si="118"/>
        <v/>
      </c>
      <c r="Y523" s="20"/>
      <c r="Z523" s="20" t="str">
        <f t="shared" si="111"/>
        <v/>
      </c>
      <c r="AA523" s="20" t="str">
        <f t="shared" si="111"/>
        <v/>
      </c>
      <c r="AB523" s="20"/>
      <c r="AC523" s="20" t="str">
        <f t="shared" si="119"/>
        <v/>
      </c>
      <c r="AD523" s="20" t="str">
        <f t="shared" si="119"/>
        <v/>
      </c>
      <c r="AE523" s="20"/>
      <c r="AF523" s="20" t="str">
        <f t="shared" si="120"/>
        <v/>
      </c>
      <c r="AG523" s="20"/>
      <c r="AH523" s="20"/>
      <c r="AI523" s="20"/>
      <c r="AJ523" s="21"/>
      <c r="AK523" s="21"/>
      <c r="AL523" s="21"/>
      <c r="AM523" s="22"/>
      <c r="AN523" s="124"/>
    </row>
    <row r="524" spans="1:40">
      <c r="A524" s="94"/>
      <c r="B524" s="98" t="s">
        <v>1513</v>
      </c>
      <c r="C524" s="98" t="s">
        <v>1514</v>
      </c>
      <c r="D524" s="98"/>
      <c r="E524" s="121" t="str">
        <f t="shared" si="110"/>
        <v>a3200</v>
      </c>
      <c r="F524" s="121">
        <f t="shared" si="112"/>
        <v>1</v>
      </c>
      <c r="G524" s="121">
        <f t="shared" si="113"/>
        <v>1</v>
      </c>
      <c r="H524" s="121">
        <v>0</v>
      </c>
      <c r="I524" s="121">
        <f t="shared" si="114"/>
        <v>0</v>
      </c>
      <c r="J524" s="121">
        <v>0</v>
      </c>
      <c r="K524" s="121">
        <f t="shared" si="115"/>
        <v>0</v>
      </c>
      <c r="L524" s="121">
        <f t="shared" si="116"/>
        <v>1</v>
      </c>
      <c r="M524" s="121">
        <f t="shared" si="116"/>
        <v>0</v>
      </c>
      <c r="N524" s="121">
        <f t="shared" si="117"/>
        <v>0</v>
      </c>
      <c r="O524" s="121">
        <v>0</v>
      </c>
      <c r="P524" s="121">
        <f t="shared" si="109"/>
        <v>0</v>
      </c>
      <c r="Q524" s="121"/>
      <c r="R524" s="121">
        <v>0</v>
      </c>
      <c r="S524" s="121">
        <v>-1</v>
      </c>
      <c r="T524" s="20">
        <v>2</v>
      </c>
      <c r="U524" s="20" t="s">
        <v>76</v>
      </c>
      <c r="V524" s="20"/>
      <c r="W524" s="20"/>
      <c r="X524" s="20" t="str">
        <f t="shared" si="118"/>
        <v/>
      </c>
      <c r="Y524" s="20"/>
      <c r="Z524" s="20" t="str">
        <f t="shared" si="111"/>
        <v/>
      </c>
      <c r="AA524" s="20" t="str">
        <f t="shared" si="111"/>
        <v/>
      </c>
      <c r="AB524" s="20"/>
      <c r="AC524" s="20" t="str">
        <f t="shared" si="119"/>
        <v/>
      </c>
      <c r="AD524" s="20" t="str">
        <f t="shared" si="119"/>
        <v/>
      </c>
      <c r="AE524" s="20"/>
      <c r="AF524" s="20" t="str">
        <f t="shared" si="120"/>
        <v/>
      </c>
      <c r="AG524" s="20"/>
      <c r="AH524" s="20"/>
      <c r="AI524" s="20"/>
      <c r="AJ524" s="21"/>
      <c r="AK524" s="21"/>
      <c r="AL524" s="21"/>
      <c r="AM524" s="22"/>
      <c r="AN524" s="124"/>
    </row>
    <row r="525" spans="1:40">
      <c r="A525" s="94"/>
      <c r="B525" s="99" t="s">
        <v>1515</v>
      </c>
      <c r="C525" s="99" t="s">
        <v>1516</v>
      </c>
      <c r="D525" s="98"/>
      <c r="E525" s="121" t="str">
        <f t="shared" si="110"/>
        <v>a320001</v>
      </c>
      <c r="F525" s="121">
        <f t="shared" si="112"/>
        <v>1</v>
      </c>
      <c r="G525" s="121">
        <f t="shared" si="113"/>
        <v>1</v>
      </c>
      <c r="H525" s="121">
        <v>0</v>
      </c>
      <c r="I525" s="121">
        <f t="shared" si="114"/>
        <v>0</v>
      </c>
      <c r="J525" s="121">
        <v>0</v>
      </c>
      <c r="K525" s="121">
        <f t="shared" si="115"/>
        <v>0</v>
      </c>
      <c r="L525" s="121">
        <f t="shared" si="116"/>
        <v>1</v>
      </c>
      <c r="M525" s="121">
        <f t="shared" si="116"/>
        <v>0</v>
      </c>
      <c r="N525" s="121">
        <f t="shared" si="117"/>
        <v>0</v>
      </c>
      <c r="O525" s="123">
        <v>1</v>
      </c>
      <c r="P525" s="123">
        <f t="shared" ref="P525:P588" si="121">IF(O525&lt;&gt;"",O525,"")</f>
        <v>1</v>
      </c>
      <c r="Q525" s="123"/>
      <c r="R525" s="121">
        <v>0</v>
      </c>
      <c r="S525" s="121">
        <v>-1</v>
      </c>
      <c r="T525" s="20">
        <v>4</v>
      </c>
      <c r="U525" s="20" t="s">
        <v>76</v>
      </c>
      <c r="V525" s="20"/>
      <c r="W525" s="20"/>
      <c r="X525" s="20" t="str">
        <f t="shared" si="118"/>
        <v/>
      </c>
      <c r="Y525" s="20"/>
      <c r="Z525" s="20" t="str">
        <f t="shared" si="111"/>
        <v/>
      </c>
      <c r="AA525" s="20" t="str">
        <f t="shared" si="111"/>
        <v/>
      </c>
      <c r="AB525" s="20"/>
      <c r="AC525" s="20" t="str">
        <f t="shared" si="119"/>
        <v/>
      </c>
      <c r="AD525" s="20" t="str">
        <f t="shared" si="119"/>
        <v/>
      </c>
      <c r="AE525" s="20"/>
      <c r="AF525" s="20" t="str">
        <f t="shared" si="120"/>
        <v/>
      </c>
      <c r="AG525" s="20"/>
      <c r="AH525" s="20"/>
      <c r="AI525" s="20"/>
      <c r="AJ525" s="21"/>
      <c r="AK525" s="21"/>
      <c r="AL525" s="21"/>
      <c r="AM525" s="22"/>
      <c r="AN525" s="124"/>
    </row>
    <row r="526" spans="1:40">
      <c r="A526" s="94"/>
      <c r="B526" s="99" t="s">
        <v>1517</v>
      </c>
      <c r="C526" s="99" t="s">
        <v>1518</v>
      </c>
      <c r="D526" s="98"/>
      <c r="E526" s="121" t="str">
        <f t="shared" si="110"/>
        <v>a320002</v>
      </c>
      <c r="F526" s="121">
        <f t="shared" si="112"/>
        <v>1</v>
      </c>
      <c r="G526" s="121">
        <f t="shared" si="113"/>
        <v>1</v>
      </c>
      <c r="H526" s="121">
        <v>0</v>
      </c>
      <c r="I526" s="121">
        <f t="shared" si="114"/>
        <v>0</v>
      </c>
      <c r="J526" s="121">
        <v>1</v>
      </c>
      <c r="K526" s="121">
        <f t="shared" si="115"/>
        <v>1</v>
      </c>
      <c r="L526" s="121">
        <f t="shared" si="116"/>
        <v>1</v>
      </c>
      <c r="M526" s="121">
        <f t="shared" si="116"/>
        <v>0</v>
      </c>
      <c r="N526" s="121">
        <f t="shared" si="117"/>
        <v>1</v>
      </c>
      <c r="O526" s="123">
        <v>1</v>
      </c>
      <c r="P526" s="123">
        <f t="shared" si="121"/>
        <v>1</v>
      </c>
      <c r="Q526" s="123"/>
      <c r="R526" s="121">
        <v>1</v>
      </c>
      <c r="S526" s="121">
        <v>-1</v>
      </c>
      <c r="T526" s="20">
        <v>2</v>
      </c>
      <c r="U526" s="20" t="s">
        <v>76</v>
      </c>
      <c r="V526" s="20"/>
      <c r="W526" s="20"/>
      <c r="X526" s="20" t="str">
        <f t="shared" si="118"/>
        <v/>
      </c>
      <c r="Y526" s="20"/>
      <c r="Z526" s="20" t="str">
        <f t="shared" si="111"/>
        <v/>
      </c>
      <c r="AA526" s="20" t="str">
        <f t="shared" si="111"/>
        <v/>
      </c>
      <c r="AB526" s="20"/>
      <c r="AC526" s="20" t="str">
        <f t="shared" si="119"/>
        <v/>
      </c>
      <c r="AD526" s="20" t="str">
        <f t="shared" si="119"/>
        <v/>
      </c>
      <c r="AE526" s="20"/>
      <c r="AF526" s="20" t="str">
        <f t="shared" si="120"/>
        <v/>
      </c>
      <c r="AG526" s="20"/>
      <c r="AH526" s="20"/>
      <c r="AI526" s="20"/>
      <c r="AJ526" s="21"/>
      <c r="AK526" s="21"/>
      <c r="AL526" s="21"/>
      <c r="AM526" s="22"/>
      <c r="AN526" s="124"/>
    </row>
    <row r="527" spans="1:40">
      <c r="A527" s="94"/>
      <c r="B527" s="99" t="s">
        <v>1519</v>
      </c>
      <c r="C527" s="99" t="s">
        <v>1520</v>
      </c>
      <c r="D527" s="98"/>
      <c r="E527" s="121" t="str">
        <f t="shared" si="110"/>
        <v>a320003</v>
      </c>
      <c r="F527" s="121">
        <f t="shared" si="112"/>
        <v>1</v>
      </c>
      <c r="G527" s="121">
        <f t="shared" si="113"/>
        <v>1</v>
      </c>
      <c r="H527" s="121">
        <v>0</v>
      </c>
      <c r="I527" s="121">
        <f t="shared" si="114"/>
        <v>0</v>
      </c>
      <c r="J527" s="121">
        <v>0</v>
      </c>
      <c r="K527" s="121">
        <f t="shared" si="115"/>
        <v>0</v>
      </c>
      <c r="L527" s="121">
        <f t="shared" si="116"/>
        <v>1</v>
      </c>
      <c r="M527" s="121">
        <f t="shared" si="116"/>
        <v>0</v>
      </c>
      <c r="N527" s="121">
        <f t="shared" si="117"/>
        <v>0</v>
      </c>
      <c r="O527" s="123">
        <v>1</v>
      </c>
      <c r="P527" s="123">
        <f t="shared" si="121"/>
        <v>1</v>
      </c>
      <c r="Q527" s="123"/>
      <c r="R527" s="121">
        <v>0</v>
      </c>
      <c r="S527" s="121">
        <v>-1</v>
      </c>
      <c r="T527" s="20">
        <v>2</v>
      </c>
      <c r="U527" s="20" t="s">
        <v>76</v>
      </c>
      <c r="V527" s="20"/>
      <c r="W527" s="20"/>
      <c r="X527" s="20" t="str">
        <f t="shared" si="118"/>
        <v/>
      </c>
      <c r="Y527" s="20"/>
      <c r="Z527" s="20" t="str">
        <f t="shared" si="111"/>
        <v/>
      </c>
      <c r="AA527" s="20" t="str">
        <f t="shared" si="111"/>
        <v/>
      </c>
      <c r="AB527" s="20"/>
      <c r="AC527" s="20" t="str">
        <f t="shared" si="119"/>
        <v/>
      </c>
      <c r="AD527" s="20" t="str">
        <f t="shared" si="119"/>
        <v/>
      </c>
      <c r="AE527" s="20"/>
      <c r="AF527" s="20" t="str">
        <f t="shared" si="120"/>
        <v/>
      </c>
      <c r="AG527" s="20"/>
      <c r="AH527" s="20"/>
      <c r="AI527" s="20"/>
      <c r="AJ527" s="21"/>
      <c r="AK527" s="21"/>
      <c r="AL527" s="21"/>
      <c r="AM527" s="22"/>
      <c r="AN527" s="124"/>
    </row>
    <row r="528" spans="1:40">
      <c r="A528" s="94"/>
      <c r="B528" s="99" t="s">
        <v>1521</v>
      </c>
      <c r="C528" s="99" t="s">
        <v>1522</v>
      </c>
      <c r="D528" s="98"/>
      <c r="E528" s="121" t="str">
        <f t="shared" si="110"/>
        <v>a320004</v>
      </c>
      <c r="F528" s="121">
        <f t="shared" si="112"/>
        <v>1</v>
      </c>
      <c r="G528" s="121">
        <f t="shared" si="113"/>
        <v>1</v>
      </c>
      <c r="H528" s="121">
        <v>0</v>
      </c>
      <c r="I528" s="121">
        <f t="shared" si="114"/>
        <v>0</v>
      </c>
      <c r="J528" s="121">
        <v>0</v>
      </c>
      <c r="K528" s="121">
        <f t="shared" si="115"/>
        <v>0</v>
      </c>
      <c r="L528" s="121">
        <f t="shared" si="116"/>
        <v>1</v>
      </c>
      <c r="M528" s="121">
        <f t="shared" si="116"/>
        <v>0</v>
      </c>
      <c r="N528" s="121">
        <f t="shared" si="117"/>
        <v>0</v>
      </c>
      <c r="O528" s="123">
        <v>1</v>
      </c>
      <c r="P528" s="123">
        <f t="shared" si="121"/>
        <v>1</v>
      </c>
      <c r="Q528" s="123"/>
      <c r="R528" s="121">
        <v>0</v>
      </c>
      <c r="S528" s="121">
        <v>-1</v>
      </c>
      <c r="T528" s="20">
        <v>2</v>
      </c>
      <c r="U528" s="20" t="s">
        <v>76</v>
      </c>
      <c r="V528" s="20"/>
      <c r="W528" s="20"/>
      <c r="X528" s="20" t="str">
        <f t="shared" si="118"/>
        <v/>
      </c>
      <c r="Y528" s="20"/>
      <c r="Z528" s="20" t="str">
        <f t="shared" si="111"/>
        <v/>
      </c>
      <c r="AA528" s="20" t="str">
        <f t="shared" si="111"/>
        <v/>
      </c>
      <c r="AB528" s="20"/>
      <c r="AC528" s="20" t="str">
        <f t="shared" si="119"/>
        <v/>
      </c>
      <c r="AD528" s="20" t="str">
        <f t="shared" si="119"/>
        <v/>
      </c>
      <c r="AE528" s="20"/>
      <c r="AF528" s="20" t="str">
        <f t="shared" si="120"/>
        <v/>
      </c>
      <c r="AG528" s="20"/>
      <c r="AH528" s="20"/>
      <c r="AI528" s="20"/>
      <c r="AJ528" s="21"/>
      <c r="AK528" s="21"/>
      <c r="AL528" s="21"/>
      <c r="AM528" s="22"/>
      <c r="AN528" s="124"/>
    </row>
    <row r="529" spans="1:40" ht="13.15">
      <c r="A529" s="94"/>
      <c r="B529" s="95" t="s">
        <v>1523</v>
      </c>
      <c r="C529" s="95" t="s">
        <v>1524</v>
      </c>
      <c r="D529" s="98"/>
      <c r="E529" s="121" t="str">
        <f t="shared" si="110"/>
        <v>a33</v>
      </c>
      <c r="F529" s="121">
        <f t="shared" si="112"/>
        <v>1</v>
      </c>
      <c r="G529" s="121">
        <f t="shared" si="113"/>
        <v>1</v>
      </c>
      <c r="H529" s="121">
        <v>0</v>
      </c>
      <c r="I529" s="121">
        <f t="shared" si="114"/>
        <v>0</v>
      </c>
      <c r="J529" s="121">
        <v>1</v>
      </c>
      <c r="K529" s="121">
        <f t="shared" si="115"/>
        <v>1</v>
      </c>
      <c r="L529" s="121">
        <f t="shared" si="116"/>
        <v>1</v>
      </c>
      <c r="M529" s="121">
        <f t="shared" si="116"/>
        <v>0</v>
      </c>
      <c r="N529" s="121">
        <f t="shared" si="117"/>
        <v>1</v>
      </c>
      <c r="O529" s="121">
        <v>1</v>
      </c>
      <c r="P529" s="121">
        <f t="shared" si="121"/>
        <v>1</v>
      </c>
      <c r="Q529" s="121"/>
      <c r="R529" s="121">
        <v>1</v>
      </c>
      <c r="S529" s="121">
        <v>-1</v>
      </c>
      <c r="T529" s="20">
        <v>1</v>
      </c>
      <c r="U529" s="20" t="s">
        <v>76</v>
      </c>
      <c r="V529" s="20"/>
      <c r="W529" s="20"/>
      <c r="X529" s="20" t="str">
        <f t="shared" si="118"/>
        <v/>
      </c>
      <c r="Y529" s="20"/>
      <c r="Z529" s="20" t="str">
        <f t="shared" si="111"/>
        <v/>
      </c>
      <c r="AA529" s="20" t="str">
        <f t="shared" si="111"/>
        <v/>
      </c>
      <c r="AB529" s="20"/>
      <c r="AC529" s="20" t="str">
        <f t="shared" si="119"/>
        <v/>
      </c>
      <c r="AD529" s="20" t="str">
        <f t="shared" si="119"/>
        <v/>
      </c>
      <c r="AE529" s="20"/>
      <c r="AF529" s="20" t="str">
        <f t="shared" si="120"/>
        <v/>
      </c>
      <c r="AG529" s="20"/>
      <c r="AH529" s="20"/>
      <c r="AI529" s="20"/>
      <c r="AJ529" s="21"/>
      <c r="AK529" s="21"/>
      <c r="AL529" s="21"/>
      <c r="AM529" s="22"/>
      <c r="AN529" s="124" t="s">
        <v>1525</v>
      </c>
    </row>
    <row r="530" spans="1:40">
      <c r="A530" s="94"/>
      <c r="B530" s="97" t="s">
        <v>1526</v>
      </c>
      <c r="C530" s="97" t="s">
        <v>1527</v>
      </c>
      <c r="D530" s="98"/>
      <c r="E530" s="121" t="str">
        <f t="shared" si="110"/>
        <v>a330</v>
      </c>
      <c r="F530" s="121">
        <f t="shared" si="112"/>
        <v>1</v>
      </c>
      <c r="G530" s="121">
        <f t="shared" si="113"/>
        <v>1</v>
      </c>
      <c r="H530" s="121">
        <v>0</v>
      </c>
      <c r="I530" s="121">
        <f t="shared" si="114"/>
        <v>0</v>
      </c>
      <c r="J530" s="121">
        <v>0</v>
      </c>
      <c r="K530" s="121">
        <f t="shared" si="115"/>
        <v>0</v>
      </c>
      <c r="L530" s="121">
        <f t="shared" si="116"/>
        <v>1</v>
      </c>
      <c r="M530" s="121">
        <f t="shared" si="116"/>
        <v>0</v>
      </c>
      <c r="N530" s="121">
        <f t="shared" si="117"/>
        <v>0</v>
      </c>
      <c r="O530" s="121">
        <v>0</v>
      </c>
      <c r="P530" s="121">
        <f t="shared" si="121"/>
        <v>0</v>
      </c>
      <c r="Q530" s="121"/>
      <c r="R530" s="121">
        <v>0</v>
      </c>
      <c r="S530" s="121">
        <v>-1</v>
      </c>
      <c r="T530" s="20">
        <v>1</v>
      </c>
      <c r="U530" s="20" t="s">
        <v>76</v>
      </c>
      <c r="V530" s="20"/>
      <c r="W530" s="20"/>
      <c r="X530" s="20" t="str">
        <f t="shared" si="118"/>
        <v/>
      </c>
      <c r="Y530" s="20"/>
      <c r="Z530" s="20" t="str">
        <f t="shared" si="111"/>
        <v/>
      </c>
      <c r="AA530" s="20" t="str">
        <f t="shared" si="111"/>
        <v/>
      </c>
      <c r="AB530" s="20"/>
      <c r="AC530" s="20" t="str">
        <f t="shared" si="119"/>
        <v/>
      </c>
      <c r="AD530" s="20" t="str">
        <f t="shared" si="119"/>
        <v/>
      </c>
      <c r="AE530" s="20"/>
      <c r="AF530" s="20" t="str">
        <f t="shared" si="120"/>
        <v/>
      </c>
      <c r="AG530" s="20"/>
      <c r="AH530" s="20"/>
      <c r="AI530" s="20"/>
      <c r="AJ530" s="21"/>
      <c r="AK530" s="21"/>
      <c r="AL530" s="21"/>
      <c r="AM530" s="22"/>
      <c r="AN530" s="124"/>
    </row>
    <row r="531" spans="1:40">
      <c r="A531" s="94"/>
      <c r="B531" s="98" t="s">
        <v>1528</v>
      </c>
      <c r="C531" s="98" t="s">
        <v>1529</v>
      </c>
      <c r="D531" s="98"/>
      <c r="E531" s="121" t="str">
        <f t="shared" si="110"/>
        <v>a3300</v>
      </c>
      <c r="F531" s="121">
        <f t="shared" si="112"/>
        <v>1</v>
      </c>
      <c r="G531" s="121">
        <f t="shared" si="113"/>
        <v>1</v>
      </c>
      <c r="H531" s="121">
        <v>0</v>
      </c>
      <c r="I531" s="121">
        <f t="shared" si="114"/>
        <v>0</v>
      </c>
      <c r="J531" s="121">
        <v>0</v>
      </c>
      <c r="K531" s="121">
        <f t="shared" si="115"/>
        <v>0</v>
      </c>
      <c r="L531" s="121">
        <f t="shared" si="116"/>
        <v>1</v>
      </c>
      <c r="M531" s="121">
        <f t="shared" si="116"/>
        <v>0</v>
      </c>
      <c r="N531" s="121">
        <f t="shared" si="117"/>
        <v>0</v>
      </c>
      <c r="O531" s="121">
        <v>0</v>
      </c>
      <c r="P531" s="121">
        <f t="shared" si="121"/>
        <v>0</v>
      </c>
      <c r="Q531" s="121"/>
      <c r="R531" s="121">
        <v>0</v>
      </c>
      <c r="S531" s="121">
        <v>-1</v>
      </c>
      <c r="T531" s="20">
        <v>1</v>
      </c>
      <c r="U531" s="20" t="s">
        <v>76</v>
      </c>
      <c r="V531" s="20"/>
      <c r="W531" s="20"/>
      <c r="X531" s="20" t="str">
        <f t="shared" si="118"/>
        <v/>
      </c>
      <c r="Y531" s="20"/>
      <c r="Z531" s="20" t="str">
        <f t="shared" si="111"/>
        <v/>
      </c>
      <c r="AA531" s="20" t="str">
        <f t="shared" si="111"/>
        <v/>
      </c>
      <c r="AB531" s="20"/>
      <c r="AC531" s="20" t="str">
        <f t="shared" si="119"/>
        <v/>
      </c>
      <c r="AD531" s="20" t="str">
        <f t="shared" si="119"/>
        <v/>
      </c>
      <c r="AE531" s="20"/>
      <c r="AF531" s="20" t="str">
        <f t="shared" si="120"/>
        <v/>
      </c>
      <c r="AG531" s="20"/>
      <c r="AH531" s="20"/>
      <c r="AI531" s="20"/>
      <c r="AJ531" s="21"/>
      <c r="AK531" s="21"/>
      <c r="AL531" s="21"/>
      <c r="AM531" s="22"/>
      <c r="AN531" s="124"/>
    </row>
    <row r="532" spans="1:40">
      <c r="A532" s="94"/>
      <c r="B532" s="99" t="s">
        <v>1530</v>
      </c>
      <c r="C532" s="99" t="s">
        <v>1531</v>
      </c>
      <c r="D532" s="98"/>
      <c r="E532" s="121" t="str">
        <f t="shared" ref="E532:E595" si="122">LOWER(C532)</f>
        <v>a330001</v>
      </c>
      <c r="F532" s="121">
        <f t="shared" si="112"/>
        <v>1</v>
      </c>
      <c r="G532" s="121">
        <f t="shared" si="113"/>
        <v>1</v>
      </c>
      <c r="H532" s="121">
        <v>0</v>
      </c>
      <c r="I532" s="121">
        <f t="shared" si="114"/>
        <v>0</v>
      </c>
      <c r="J532" s="121">
        <v>0</v>
      </c>
      <c r="K532" s="121">
        <f t="shared" si="115"/>
        <v>0</v>
      </c>
      <c r="L532" s="121">
        <f t="shared" si="116"/>
        <v>1</v>
      </c>
      <c r="M532" s="121">
        <f t="shared" si="116"/>
        <v>0</v>
      </c>
      <c r="N532" s="121">
        <f t="shared" si="117"/>
        <v>0</v>
      </c>
      <c r="O532" s="122">
        <v>0</v>
      </c>
      <c r="P532" s="122">
        <v>1</v>
      </c>
      <c r="Q532" s="122"/>
      <c r="R532" s="121">
        <v>0</v>
      </c>
      <c r="S532" s="121">
        <v>-1</v>
      </c>
      <c r="T532" s="20">
        <v>1</v>
      </c>
      <c r="U532" s="20" t="s">
        <v>76</v>
      </c>
      <c r="V532" s="20"/>
      <c r="W532" s="20"/>
      <c r="X532" s="20" t="str">
        <f t="shared" si="118"/>
        <v/>
      </c>
      <c r="Y532" s="20"/>
      <c r="Z532" s="20" t="str">
        <f t="shared" si="111"/>
        <v/>
      </c>
      <c r="AA532" s="20" t="str">
        <f t="shared" si="111"/>
        <v/>
      </c>
      <c r="AB532" s="20"/>
      <c r="AC532" s="20" t="str">
        <f t="shared" si="119"/>
        <v/>
      </c>
      <c r="AD532" s="20" t="str">
        <f t="shared" si="119"/>
        <v/>
      </c>
      <c r="AE532" s="20"/>
      <c r="AF532" s="20" t="str">
        <f t="shared" si="120"/>
        <v/>
      </c>
      <c r="AG532" s="20"/>
      <c r="AH532" s="20"/>
      <c r="AI532" s="20"/>
      <c r="AJ532" s="21"/>
      <c r="AK532" s="21"/>
      <c r="AL532" s="21"/>
      <c r="AM532" s="22"/>
      <c r="AN532" s="124"/>
    </row>
    <row r="533" spans="1:40">
      <c r="A533" s="94"/>
      <c r="B533" s="99" t="s">
        <v>1532</v>
      </c>
      <c r="C533" s="99" t="s">
        <v>1533</v>
      </c>
      <c r="D533" s="98"/>
      <c r="E533" s="121" t="str">
        <f t="shared" si="122"/>
        <v>a330002</v>
      </c>
      <c r="F533" s="121">
        <f t="shared" si="112"/>
        <v>1</v>
      </c>
      <c r="G533" s="121">
        <f t="shared" si="113"/>
        <v>1</v>
      </c>
      <c r="H533" s="121">
        <v>0</v>
      </c>
      <c r="I533" s="121">
        <f t="shared" si="114"/>
        <v>0</v>
      </c>
      <c r="J533" s="121">
        <v>0</v>
      </c>
      <c r="K533" s="121">
        <f t="shared" si="115"/>
        <v>0</v>
      </c>
      <c r="L533" s="121">
        <f t="shared" si="116"/>
        <v>1</v>
      </c>
      <c r="M533" s="121">
        <f t="shared" si="116"/>
        <v>0</v>
      </c>
      <c r="N533" s="121">
        <f t="shared" si="117"/>
        <v>0</v>
      </c>
      <c r="O533" s="122">
        <v>0</v>
      </c>
      <c r="P533" s="122">
        <v>1</v>
      </c>
      <c r="Q533" s="122"/>
      <c r="R533" s="121">
        <v>0</v>
      </c>
      <c r="S533" s="121">
        <v>-1</v>
      </c>
      <c r="T533" s="20">
        <v>4</v>
      </c>
      <c r="U533" s="20" t="s">
        <v>76</v>
      </c>
      <c r="V533" s="20"/>
      <c r="W533" s="20"/>
      <c r="X533" s="20" t="str">
        <f t="shared" si="118"/>
        <v/>
      </c>
      <c r="Y533" s="20"/>
      <c r="Z533" s="20" t="str">
        <f t="shared" si="111"/>
        <v/>
      </c>
      <c r="AA533" s="20" t="str">
        <f t="shared" si="111"/>
        <v/>
      </c>
      <c r="AB533" s="20"/>
      <c r="AC533" s="20" t="str">
        <f t="shared" si="119"/>
        <v/>
      </c>
      <c r="AD533" s="20" t="str">
        <f t="shared" si="119"/>
        <v/>
      </c>
      <c r="AE533" s="20"/>
      <c r="AF533" s="20" t="str">
        <f t="shared" si="120"/>
        <v/>
      </c>
      <c r="AG533" s="20"/>
      <c r="AH533" s="20"/>
      <c r="AI533" s="20"/>
      <c r="AJ533" s="21"/>
      <c r="AK533" s="21"/>
      <c r="AL533" s="21"/>
      <c r="AM533" s="22"/>
      <c r="AN533" s="124"/>
    </row>
    <row r="534" spans="1:40" ht="13.15">
      <c r="A534" s="94"/>
      <c r="B534" s="95" t="s">
        <v>1534</v>
      </c>
      <c r="C534" s="95" t="s">
        <v>1535</v>
      </c>
      <c r="D534" s="98"/>
      <c r="E534" s="121" t="str">
        <f t="shared" si="122"/>
        <v>a35</v>
      </c>
      <c r="F534" s="121">
        <f t="shared" si="112"/>
        <v>1</v>
      </c>
      <c r="G534" s="121">
        <f t="shared" si="113"/>
        <v>1</v>
      </c>
      <c r="H534" s="121">
        <v>0</v>
      </c>
      <c r="I534" s="121">
        <f t="shared" si="114"/>
        <v>0</v>
      </c>
      <c r="J534" s="121">
        <v>0</v>
      </c>
      <c r="K534" s="121">
        <f t="shared" si="115"/>
        <v>0</v>
      </c>
      <c r="L534" s="121">
        <f t="shared" si="116"/>
        <v>1</v>
      </c>
      <c r="M534" s="121">
        <f t="shared" si="116"/>
        <v>0</v>
      </c>
      <c r="N534" s="121">
        <f t="shared" si="117"/>
        <v>0</v>
      </c>
      <c r="O534" s="121">
        <v>0</v>
      </c>
      <c r="P534" s="121">
        <f t="shared" si="121"/>
        <v>0</v>
      </c>
      <c r="Q534" s="121"/>
      <c r="R534" s="121">
        <v>1</v>
      </c>
      <c r="S534" s="121">
        <v>-1</v>
      </c>
      <c r="T534" s="20">
        <v>4</v>
      </c>
      <c r="U534" s="20" t="s">
        <v>76</v>
      </c>
      <c r="V534" s="20"/>
      <c r="W534" s="20"/>
      <c r="X534" s="20" t="str">
        <f t="shared" si="118"/>
        <v/>
      </c>
      <c r="Y534" s="20"/>
      <c r="Z534" s="20" t="str">
        <f t="shared" si="111"/>
        <v/>
      </c>
      <c r="AA534" s="20" t="str">
        <f t="shared" si="111"/>
        <v/>
      </c>
      <c r="AB534" s="20"/>
      <c r="AC534" s="20" t="str">
        <f t="shared" si="119"/>
        <v/>
      </c>
      <c r="AD534" s="20" t="str">
        <f t="shared" si="119"/>
        <v/>
      </c>
      <c r="AE534" s="20"/>
      <c r="AF534" s="20" t="str">
        <f t="shared" si="120"/>
        <v/>
      </c>
      <c r="AG534" s="20"/>
      <c r="AH534" s="20"/>
      <c r="AI534" s="20"/>
      <c r="AJ534" s="21"/>
      <c r="AK534" s="21"/>
      <c r="AL534" s="21"/>
      <c r="AM534" s="22"/>
      <c r="AN534" s="124" t="s">
        <v>1536</v>
      </c>
    </row>
    <row r="535" spans="1:40" ht="13.15">
      <c r="A535" s="94"/>
      <c r="B535" s="95" t="s">
        <v>1537</v>
      </c>
      <c r="C535" s="95" t="s">
        <v>1538</v>
      </c>
      <c r="D535" s="98"/>
      <c r="E535" s="121" t="str">
        <f t="shared" si="122"/>
        <v>a36</v>
      </c>
      <c r="F535" s="121">
        <f t="shared" si="112"/>
        <v>1</v>
      </c>
      <c r="G535" s="121">
        <f t="shared" si="113"/>
        <v>1</v>
      </c>
      <c r="H535" s="121">
        <v>0</v>
      </c>
      <c r="I535" s="121">
        <f t="shared" si="114"/>
        <v>0</v>
      </c>
      <c r="J535" s="121">
        <v>0</v>
      </c>
      <c r="K535" s="121">
        <f t="shared" si="115"/>
        <v>0</v>
      </c>
      <c r="L535" s="121">
        <f t="shared" si="116"/>
        <v>1</v>
      </c>
      <c r="M535" s="121">
        <f t="shared" si="116"/>
        <v>0</v>
      </c>
      <c r="N535" s="121">
        <f t="shared" si="117"/>
        <v>0</v>
      </c>
      <c r="O535" s="121">
        <v>0</v>
      </c>
      <c r="P535" s="121">
        <f t="shared" si="121"/>
        <v>0</v>
      </c>
      <c r="Q535" s="121"/>
      <c r="R535" s="121">
        <v>0</v>
      </c>
      <c r="S535" s="121">
        <v>-1</v>
      </c>
      <c r="T535" s="20">
        <v>4</v>
      </c>
      <c r="U535" s="20" t="s">
        <v>76</v>
      </c>
      <c r="V535" s="20"/>
      <c r="W535" s="20"/>
      <c r="X535" s="20" t="str">
        <f t="shared" si="118"/>
        <v/>
      </c>
      <c r="Y535" s="20"/>
      <c r="Z535" s="20" t="str">
        <f t="shared" si="111"/>
        <v/>
      </c>
      <c r="AA535" s="20" t="str">
        <f t="shared" si="111"/>
        <v/>
      </c>
      <c r="AB535" s="20"/>
      <c r="AC535" s="20" t="str">
        <f t="shared" si="119"/>
        <v/>
      </c>
      <c r="AD535" s="20" t="str">
        <f t="shared" si="119"/>
        <v/>
      </c>
      <c r="AE535" s="20"/>
      <c r="AF535" s="20" t="str">
        <f t="shared" si="120"/>
        <v/>
      </c>
      <c r="AG535" s="20"/>
      <c r="AH535" s="20"/>
      <c r="AI535" s="20"/>
      <c r="AJ535" s="21"/>
      <c r="AK535" s="21"/>
      <c r="AL535" s="21"/>
      <c r="AM535" s="22"/>
      <c r="AN535" s="124"/>
    </row>
    <row r="536" spans="1:40">
      <c r="A536" s="94"/>
      <c r="B536" s="97" t="s">
        <v>1539</v>
      </c>
      <c r="C536" s="97" t="s">
        <v>1540</v>
      </c>
      <c r="D536" s="98"/>
      <c r="E536" s="121" t="str">
        <f t="shared" si="122"/>
        <v>a360</v>
      </c>
      <c r="F536" s="121">
        <f t="shared" si="112"/>
        <v>1</v>
      </c>
      <c r="G536" s="121">
        <f t="shared" si="113"/>
        <v>1</v>
      </c>
      <c r="H536" s="121">
        <v>0</v>
      </c>
      <c r="I536" s="121">
        <f t="shared" si="114"/>
        <v>0</v>
      </c>
      <c r="J536" s="121">
        <v>0</v>
      </c>
      <c r="K536" s="121">
        <f t="shared" si="115"/>
        <v>0</v>
      </c>
      <c r="L536" s="121">
        <f t="shared" si="116"/>
        <v>1</v>
      </c>
      <c r="M536" s="121">
        <f t="shared" si="116"/>
        <v>0</v>
      </c>
      <c r="N536" s="121">
        <f t="shared" si="117"/>
        <v>0</v>
      </c>
      <c r="O536" s="121">
        <v>0</v>
      </c>
      <c r="P536" s="121">
        <f t="shared" si="121"/>
        <v>0</v>
      </c>
      <c r="Q536" s="121"/>
      <c r="R536" s="121">
        <v>0</v>
      </c>
      <c r="S536" s="121">
        <v>-1</v>
      </c>
      <c r="T536" s="20">
        <v>4</v>
      </c>
      <c r="U536" s="20" t="s">
        <v>76</v>
      </c>
      <c r="V536" s="20"/>
      <c r="W536" s="20"/>
      <c r="X536" s="20" t="str">
        <f t="shared" si="118"/>
        <v/>
      </c>
      <c r="Y536" s="20"/>
      <c r="Z536" s="20" t="str">
        <f t="shared" si="111"/>
        <v/>
      </c>
      <c r="AA536" s="20" t="str">
        <f t="shared" si="111"/>
        <v/>
      </c>
      <c r="AB536" s="20"/>
      <c r="AC536" s="20" t="str">
        <f t="shared" si="119"/>
        <v/>
      </c>
      <c r="AD536" s="20" t="str">
        <f t="shared" si="119"/>
        <v/>
      </c>
      <c r="AE536" s="20"/>
      <c r="AF536" s="20" t="str">
        <f t="shared" si="120"/>
        <v/>
      </c>
      <c r="AG536" s="20"/>
      <c r="AH536" s="20"/>
      <c r="AI536" s="20"/>
      <c r="AJ536" s="21"/>
      <c r="AK536" s="21"/>
      <c r="AL536" s="21"/>
      <c r="AM536" s="22"/>
      <c r="AN536" s="124"/>
    </row>
    <row r="537" spans="1:40">
      <c r="A537" s="94"/>
      <c r="B537" s="98" t="s">
        <v>1541</v>
      </c>
      <c r="C537" s="98" t="s">
        <v>1542</v>
      </c>
      <c r="D537" s="98"/>
      <c r="E537" s="121" t="str">
        <f t="shared" si="122"/>
        <v>a3600</v>
      </c>
      <c r="F537" s="121">
        <f t="shared" si="112"/>
        <v>1</v>
      </c>
      <c r="G537" s="121">
        <f t="shared" si="113"/>
        <v>1</v>
      </c>
      <c r="H537" s="121">
        <v>0</v>
      </c>
      <c r="I537" s="121">
        <f t="shared" si="114"/>
        <v>0</v>
      </c>
      <c r="J537" s="121">
        <v>0</v>
      </c>
      <c r="K537" s="121">
        <f t="shared" si="115"/>
        <v>0</v>
      </c>
      <c r="L537" s="121">
        <f t="shared" si="116"/>
        <v>1</v>
      </c>
      <c r="M537" s="121">
        <f t="shared" si="116"/>
        <v>0</v>
      </c>
      <c r="N537" s="121">
        <f t="shared" si="117"/>
        <v>0</v>
      </c>
      <c r="O537" s="121">
        <v>0</v>
      </c>
      <c r="P537" s="121">
        <f t="shared" si="121"/>
        <v>0</v>
      </c>
      <c r="Q537" s="121"/>
      <c r="R537" s="121">
        <v>0</v>
      </c>
      <c r="S537" s="121">
        <v>-1</v>
      </c>
      <c r="T537" s="20">
        <v>4</v>
      </c>
      <c r="U537" s="20" t="s">
        <v>76</v>
      </c>
      <c r="V537" s="20"/>
      <c r="W537" s="20"/>
      <c r="X537" s="20" t="str">
        <f t="shared" si="118"/>
        <v/>
      </c>
      <c r="Y537" s="20"/>
      <c r="Z537" s="20" t="str">
        <f t="shared" si="111"/>
        <v/>
      </c>
      <c r="AA537" s="20" t="str">
        <f t="shared" si="111"/>
        <v/>
      </c>
      <c r="AB537" s="20"/>
      <c r="AC537" s="20" t="str">
        <f t="shared" si="119"/>
        <v/>
      </c>
      <c r="AD537" s="20" t="str">
        <f t="shared" si="119"/>
        <v/>
      </c>
      <c r="AE537" s="20"/>
      <c r="AF537" s="20" t="str">
        <f t="shared" si="120"/>
        <v/>
      </c>
      <c r="AG537" s="20"/>
      <c r="AH537" s="20"/>
      <c r="AI537" s="20"/>
      <c r="AJ537" s="21"/>
      <c r="AK537" s="21"/>
      <c r="AL537" s="21"/>
      <c r="AM537" s="22"/>
      <c r="AN537" s="124"/>
    </row>
    <row r="538" spans="1:40">
      <c r="A538" s="94"/>
      <c r="B538" s="99" t="s">
        <v>1543</v>
      </c>
      <c r="C538" s="99" t="s">
        <v>1544</v>
      </c>
      <c r="D538" s="98"/>
      <c r="E538" s="121" t="str">
        <f t="shared" si="122"/>
        <v>a360001</v>
      </c>
      <c r="F538" s="121">
        <f t="shared" si="112"/>
        <v>1</v>
      </c>
      <c r="G538" s="121">
        <f t="shared" si="113"/>
        <v>1</v>
      </c>
      <c r="H538" s="121">
        <v>0</v>
      </c>
      <c r="I538" s="121">
        <f t="shared" si="114"/>
        <v>0</v>
      </c>
      <c r="J538" s="121">
        <v>1</v>
      </c>
      <c r="K538" s="121">
        <f t="shared" si="115"/>
        <v>1</v>
      </c>
      <c r="L538" s="121">
        <f t="shared" si="116"/>
        <v>1</v>
      </c>
      <c r="M538" s="121">
        <f t="shared" si="116"/>
        <v>0</v>
      </c>
      <c r="N538" s="121">
        <f t="shared" si="117"/>
        <v>1</v>
      </c>
      <c r="O538" s="121">
        <v>1</v>
      </c>
      <c r="P538" s="121">
        <f t="shared" si="121"/>
        <v>1</v>
      </c>
      <c r="Q538" s="121"/>
      <c r="R538" s="121">
        <v>0</v>
      </c>
      <c r="S538" s="121">
        <v>-1</v>
      </c>
      <c r="T538" s="20">
        <v>4</v>
      </c>
      <c r="U538" s="20" t="s">
        <v>76</v>
      </c>
      <c r="V538" s="20"/>
      <c r="W538" s="20"/>
      <c r="X538" s="20" t="str">
        <f t="shared" si="118"/>
        <v/>
      </c>
      <c r="Y538" s="20"/>
      <c r="Z538" s="20" t="str">
        <f t="shared" si="111"/>
        <v/>
      </c>
      <c r="AA538" s="20" t="str">
        <f t="shared" si="111"/>
        <v/>
      </c>
      <c r="AB538" s="20"/>
      <c r="AC538" s="20" t="str">
        <f t="shared" si="119"/>
        <v/>
      </c>
      <c r="AD538" s="20" t="str">
        <f t="shared" si="119"/>
        <v/>
      </c>
      <c r="AE538" s="20"/>
      <c r="AF538" s="20" t="str">
        <f t="shared" si="120"/>
        <v/>
      </c>
      <c r="AG538" s="20"/>
      <c r="AH538" s="20"/>
      <c r="AI538" s="20"/>
      <c r="AJ538" s="21"/>
      <c r="AK538" s="21"/>
      <c r="AL538" s="21"/>
      <c r="AM538" s="22"/>
      <c r="AN538" s="124"/>
    </row>
    <row r="539" spans="1:40">
      <c r="A539" s="94"/>
      <c r="B539" s="99" t="s">
        <v>1545</v>
      </c>
      <c r="C539" s="99" t="s">
        <v>1546</v>
      </c>
      <c r="D539" s="98"/>
      <c r="E539" s="121" t="str">
        <f t="shared" si="122"/>
        <v>a360002</v>
      </c>
      <c r="F539" s="121">
        <f t="shared" si="112"/>
        <v>1</v>
      </c>
      <c r="G539" s="121">
        <f t="shared" si="113"/>
        <v>1</v>
      </c>
      <c r="H539" s="121">
        <v>0</v>
      </c>
      <c r="I539" s="121">
        <f t="shared" si="114"/>
        <v>0</v>
      </c>
      <c r="J539" s="121">
        <v>0</v>
      </c>
      <c r="K539" s="121">
        <f t="shared" si="115"/>
        <v>0</v>
      </c>
      <c r="L539" s="121">
        <f t="shared" si="116"/>
        <v>1</v>
      </c>
      <c r="M539" s="121">
        <f t="shared" si="116"/>
        <v>0</v>
      </c>
      <c r="N539" s="121">
        <f t="shared" si="117"/>
        <v>0</v>
      </c>
      <c r="O539" s="121">
        <v>0</v>
      </c>
      <c r="P539" s="121">
        <f t="shared" si="121"/>
        <v>0</v>
      </c>
      <c r="Q539" s="121"/>
      <c r="R539" s="121">
        <v>0</v>
      </c>
      <c r="S539" s="121">
        <v>-1</v>
      </c>
      <c r="T539" s="20">
        <v>4</v>
      </c>
      <c r="U539" s="20" t="s">
        <v>76</v>
      </c>
      <c r="V539" s="20"/>
      <c r="W539" s="20"/>
      <c r="X539" s="20" t="str">
        <f t="shared" si="118"/>
        <v/>
      </c>
      <c r="Y539" s="20"/>
      <c r="Z539" s="20" t="str">
        <f t="shared" si="111"/>
        <v/>
      </c>
      <c r="AA539" s="20" t="str">
        <f t="shared" si="111"/>
        <v/>
      </c>
      <c r="AB539" s="20"/>
      <c r="AC539" s="20" t="str">
        <f t="shared" si="119"/>
        <v/>
      </c>
      <c r="AD539" s="20" t="str">
        <f t="shared" si="119"/>
        <v/>
      </c>
      <c r="AE539" s="20"/>
      <c r="AF539" s="20" t="str">
        <f t="shared" si="120"/>
        <v/>
      </c>
      <c r="AG539" s="20"/>
      <c r="AH539" s="20"/>
      <c r="AI539" s="20"/>
      <c r="AJ539" s="21"/>
      <c r="AK539" s="21"/>
      <c r="AL539" s="21"/>
      <c r="AM539" s="22"/>
      <c r="AN539" s="124" t="s">
        <v>1547</v>
      </c>
    </row>
    <row r="540" spans="1:40">
      <c r="A540" s="94"/>
      <c r="B540" s="99" t="s">
        <v>1548</v>
      </c>
      <c r="C540" s="99" t="s">
        <v>1549</v>
      </c>
      <c r="D540" s="98"/>
      <c r="E540" s="121" t="str">
        <f t="shared" si="122"/>
        <v>a360003</v>
      </c>
      <c r="F540" s="121">
        <f t="shared" si="112"/>
        <v>1</v>
      </c>
      <c r="G540" s="121">
        <f t="shared" si="113"/>
        <v>1</v>
      </c>
      <c r="H540" s="121">
        <v>0</v>
      </c>
      <c r="I540" s="121">
        <f t="shared" si="114"/>
        <v>0</v>
      </c>
      <c r="J540" s="121">
        <v>0</v>
      </c>
      <c r="K540" s="121">
        <f t="shared" si="115"/>
        <v>0</v>
      </c>
      <c r="L540" s="121">
        <f t="shared" si="116"/>
        <v>1</v>
      </c>
      <c r="M540" s="121">
        <f t="shared" si="116"/>
        <v>0</v>
      </c>
      <c r="N540" s="121">
        <f t="shared" si="117"/>
        <v>0</v>
      </c>
      <c r="O540" s="123">
        <v>1</v>
      </c>
      <c r="P540" s="123">
        <f t="shared" si="121"/>
        <v>1</v>
      </c>
      <c r="Q540" s="123"/>
      <c r="R540" s="121">
        <v>0</v>
      </c>
      <c r="S540" s="121">
        <v>-1</v>
      </c>
      <c r="T540" s="20">
        <v>4</v>
      </c>
      <c r="U540" s="20" t="s">
        <v>76</v>
      </c>
      <c r="V540" s="20"/>
      <c r="W540" s="20"/>
      <c r="X540" s="20" t="str">
        <f t="shared" si="118"/>
        <v/>
      </c>
      <c r="Y540" s="20"/>
      <c r="Z540" s="20" t="str">
        <f t="shared" si="111"/>
        <v/>
      </c>
      <c r="AA540" s="20" t="str">
        <f t="shared" si="111"/>
        <v/>
      </c>
      <c r="AB540" s="20"/>
      <c r="AC540" s="20" t="str">
        <f t="shared" si="119"/>
        <v/>
      </c>
      <c r="AD540" s="20" t="str">
        <f t="shared" si="119"/>
        <v/>
      </c>
      <c r="AE540" s="20"/>
      <c r="AF540" s="20" t="str">
        <f t="shared" si="120"/>
        <v/>
      </c>
      <c r="AG540" s="20"/>
      <c r="AH540" s="20"/>
      <c r="AI540" s="20"/>
      <c r="AJ540" s="21"/>
      <c r="AK540" s="21"/>
      <c r="AL540" s="21"/>
      <c r="AM540" s="22"/>
      <c r="AN540" s="124"/>
    </row>
    <row r="541" spans="1:40" ht="13.15">
      <c r="A541" s="94"/>
      <c r="B541" s="95" t="s">
        <v>1550</v>
      </c>
      <c r="C541" s="95" t="s">
        <v>1551</v>
      </c>
      <c r="D541" s="98"/>
      <c r="E541" s="121" t="str">
        <f t="shared" si="122"/>
        <v>a40</v>
      </c>
      <c r="F541" s="121">
        <f t="shared" si="112"/>
        <v>1</v>
      </c>
      <c r="G541" s="121">
        <f t="shared" si="113"/>
        <v>1</v>
      </c>
      <c r="H541" s="121">
        <v>0</v>
      </c>
      <c r="I541" s="121">
        <f t="shared" si="114"/>
        <v>0</v>
      </c>
      <c r="J541" s="121">
        <v>0</v>
      </c>
      <c r="K541" s="121">
        <f t="shared" si="115"/>
        <v>0</v>
      </c>
      <c r="L541" s="121">
        <f t="shared" si="116"/>
        <v>1</v>
      </c>
      <c r="M541" s="121">
        <f t="shared" si="116"/>
        <v>0</v>
      </c>
      <c r="N541" s="121">
        <f t="shared" si="117"/>
        <v>0</v>
      </c>
      <c r="O541" s="123">
        <v>0</v>
      </c>
      <c r="P541" s="123">
        <f t="shared" si="121"/>
        <v>0</v>
      </c>
      <c r="Q541" s="123"/>
      <c r="R541" s="121">
        <v>0</v>
      </c>
      <c r="S541" s="121">
        <v>-1</v>
      </c>
      <c r="T541" s="20">
        <v>1</v>
      </c>
      <c r="U541" s="20" t="s">
        <v>66</v>
      </c>
      <c r="V541" s="20"/>
      <c r="W541" s="20"/>
      <c r="X541" s="20" t="str">
        <f t="shared" si="118"/>
        <v/>
      </c>
      <c r="Y541" s="20"/>
      <c r="Z541" s="20" t="str">
        <f t="shared" si="111"/>
        <v/>
      </c>
      <c r="AA541" s="20" t="str">
        <f t="shared" si="111"/>
        <v/>
      </c>
      <c r="AB541" s="20"/>
      <c r="AC541" s="20" t="str">
        <f t="shared" si="119"/>
        <v/>
      </c>
      <c r="AD541" s="20" t="str">
        <f t="shared" si="119"/>
        <v/>
      </c>
      <c r="AE541" s="20"/>
      <c r="AF541" s="20" t="str">
        <f t="shared" si="120"/>
        <v/>
      </c>
      <c r="AG541" s="20"/>
      <c r="AH541" s="20"/>
      <c r="AI541" s="20"/>
      <c r="AJ541" s="21"/>
      <c r="AK541" s="21"/>
      <c r="AL541" s="21"/>
      <c r="AM541" s="22"/>
      <c r="AN541" s="124"/>
    </row>
    <row r="542" spans="1:40" ht="13.15">
      <c r="A542" s="94"/>
      <c r="B542" s="95" t="s">
        <v>1552</v>
      </c>
      <c r="C542" s="95" t="s">
        <v>1553</v>
      </c>
      <c r="D542" s="98"/>
      <c r="E542" s="121" t="str">
        <f t="shared" si="122"/>
        <v>a41</v>
      </c>
      <c r="F542" s="121">
        <f t="shared" si="112"/>
        <v>1</v>
      </c>
      <c r="G542" s="121">
        <f t="shared" si="113"/>
        <v>1</v>
      </c>
      <c r="H542" s="121">
        <v>0</v>
      </c>
      <c r="I542" s="121">
        <f t="shared" si="114"/>
        <v>0</v>
      </c>
      <c r="J542" s="121">
        <v>1</v>
      </c>
      <c r="K542" s="121">
        <f t="shared" si="115"/>
        <v>1</v>
      </c>
      <c r="L542" s="121">
        <f t="shared" si="116"/>
        <v>1</v>
      </c>
      <c r="M542" s="121">
        <f t="shared" si="116"/>
        <v>0</v>
      </c>
      <c r="N542" s="121">
        <f t="shared" si="117"/>
        <v>1</v>
      </c>
      <c r="O542" s="122">
        <v>0</v>
      </c>
      <c r="P542" s="122">
        <v>1</v>
      </c>
      <c r="Q542" s="122"/>
      <c r="R542" s="121">
        <v>1</v>
      </c>
      <c r="S542" s="121">
        <v>-1</v>
      </c>
      <c r="T542" s="20">
        <v>3</v>
      </c>
      <c r="U542" s="20" t="s">
        <v>76</v>
      </c>
      <c r="V542" s="20"/>
      <c r="W542" s="20"/>
      <c r="X542" s="20" t="str">
        <f t="shared" si="118"/>
        <v/>
      </c>
      <c r="Y542" s="20"/>
      <c r="Z542" s="20" t="str">
        <f t="shared" si="111"/>
        <v/>
      </c>
      <c r="AA542" s="20" t="str">
        <f t="shared" si="111"/>
        <v/>
      </c>
      <c r="AB542" s="20"/>
      <c r="AC542" s="20" t="str">
        <f t="shared" si="119"/>
        <v/>
      </c>
      <c r="AD542" s="20" t="str">
        <f t="shared" si="119"/>
        <v/>
      </c>
      <c r="AE542" s="20"/>
      <c r="AF542" s="20" t="str">
        <f t="shared" si="120"/>
        <v/>
      </c>
      <c r="AG542" s="20"/>
      <c r="AH542" s="20"/>
      <c r="AI542" s="20"/>
      <c r="AJ542" s="21"/>
      <c r="AK542" s="21"/>
      <c r="AL542" s="21"/>
      <c r="AM542" s="22"/>
      <c r="AN542" s="124" t="s">
        <v>1525</v>
      </c>
    </row>
    <row r="543" spans="1:40">
      <c r="A543" s="94"/>
      <c r="B543" s="97" t="s">
        <v>1554</v>
      </c>
      <c r="C543" s="97" t="s">
        <v>1555</v>
      </c>
      <c r="D543" s="98"/>
      <c r="E543" s="121" t="str">
        <f t="shared" si="122"/>
        <v>a410</v>
      </c>
      <c r="F543" s="121">
        <f t="shared" si="112"/>
        <v>1</v>
      </c>
      <c r="G543" s="121">
        <f t="shared" si="113"/>
        <v>1</v>
      </c>
      <c r="H543" s="121">
        <v>0</v>
      </c>
      <c r="I543" s="121">
        <f t="shared" si="114"/>
        <v>0</v>
      </c>
      <c r="J543" s="121">
        <v>0</v>
      </c>
      <c r="K543" s="121">
        <f t="shared" si="115"/>
        <v>0</v>
      </c>
      <c r="L543" s="121">
        <f t="shared" si="116"/>
        <v>1</v>
      </c>
      <c r="M543" s="121">
        <f t="shared" si="116"/>
        <v>0</v>
      </c>
      <c r="N543" s="121">
        <f t="shared" si="117"/>
        <v>0</v>
      </c>
      <c r="O543" s="121">
        <v>0</v>
      </c>
      <c r="P543" s="121">
        <f t="shared" si="121"/>
        <v>0</v>
      </c>
      <c r="Q543" s="121"/>
      <c r="R543" s="121">
        <v>0</v>
      </c>
      <c r="S543" s="121">
        <v>-1</v>
      </c>
      <c r="T543" s="20">
        <v>3</v>
      </c>
      <c r="U543" s="20" t="s">
        <v>76</v>
      </c>
      <c r="V543" s="20"/>
      <c r="W543" s="20"/>
      <c r="X543" s="20" t="str">
        <f t="shared" si="118"/>
        <v/>
      </c>
      <c r="Y543" s="20"/>
      <c r="Z543" s="20" t="str">
        <f t="shared" si="111"/>
        <v/>
      </c>
      <c r="AA543" s="20" t="str">
        <f t="shared" si="111"/>
        <v/>
      </c>
      <c r="AB543" s="20"/>
      <c r="AC543" s="20" t="str">
        <f t="shared" si="119"/>
        <v/>
      </c>
      <c r="AD543" s="20" t="str">
        <f t="shared" si="119"/>
        <v/>
      </c>
      <c r="AE543" s="20"/>
      <c r="AF543" s="20" t="str">
        <f t="shared" si="120"/>
        <v/>
      </c>
      <c r="AG543" s="20"/>
      <c r="AH543" s="20"/>
      <c r="AI543" s="20"/>
      <c r="AJ543" s="21"/>
      <c r="AK543" s="21"/>
      <c r="AL543" s="21"/>
      <c r="AM543" s="22"/>
      <c r="AN543" s="124"/>
    </row>
    <row r="544" spans="1:40">
      <c r="A544" s="94"/>
      <c r="B544" s="98" t="s">
        <v>1556</v>
      </c>
      <c r="C544" s="98" t="s">
        <v>1557</v>
      </c>
      <c r="D544" s="98"/>
      <c r="E544" s="121" t="str">
        <f t="shared" si="122"/>
        <v>a4100</v>
      </c>
      <c r="F544" s="121">
        <f t="shared" si="112"/>
        <v>1</v>
      </c>
      <c r="G544" s="121">
        <f t="shared" si="113"/>
        <v>1</v>
      </c>
      <c r="H544" s="121">
        <v>0</v>
      </c>
      <c r="I544" s="121">
        <f t="shared" si="114"/>
        <v>0</v>
      </c>
      <c r="J544" s="121">
        <v>0</v>
      </c>
      <c r="K544" s="121">
        <f t="shared" si="115"/>
        <v>0</v>
      </c>
      <c r="L544" s="121">
        <f t="shared" si="116"/>
        <v>1</v>
      </c>
      <c r="M544" s="121">
        <f t="shared" si="116"/>
        <v>0</v>
      </c>
      <c r="N544" s="121">
        <f t="shared" si="117"/>
        <v>0</v>
      </c>
      <c r="O544" s="123">
        <v>0</v>
      </c>
      <c r="P544" s="123">
        <f t="shared" si="121"/>
        <v>0</v>
      </c>
      <c r="Q544" s="123"/>
      <c r="R544" s="121">
        <v>0</v>
      </c>
      <c r="S544" s="121">
        <v>-1</v>
      </c>
      <c r="T544" s="20">
        <v>3</v>
      </c>
      <c r="U544" s="20" t="s">
        <v>76</v>
      </c>
      <c r="V544" s="20"/>
      <c r="W544" s="20"/>
      <c r="X544" s="20" t="str">
        <f t="shared" si="118"/>
        <v/>
      </c>
      <c r="Y544" s="20"/>
      <c r="Z544" s="20" t="str">
        <f t="shared" si="111"/>
        <v/>
      </c>
      <c r="AA544" s="20" t="str">
        <f t="shared" si="111"/>
        <v/>
      </c>
      <c r="AB544" s="20"/>
      <c r="AC544" s="20" t="str">
        <f t="shared" si="119"/>
        <v/>
      </c>
      <c r="AD544" s="20" t="str">
        <f t="shared" si="119"/>
        <v/>
      </c>
      <c r="AE544" s="20"/>
      <c r="AF544" s="20" t="str">
        <f t="shared" si="120"/>
        <v/>
      </c>
      <c r="AG544" s="20"/>
      <c r="AH544" s="20"/>
      <c r="AI544" s="20"/>
      <c r="AJ544" s="21"/>
      <c r="AK544" s="21"/>
      <c r="AL544" s="21"/>
      <c r="AM544" s="22"/>
      <c r="AN544" s="124"/>
    </row>
    <row r="545" spans="1:40">
      <c r="A545" s="94"/>
      <c r="B545" s="99" t="s">
        <v>1558</v>
      </c>
      <c r="C545" s="99" t="s">
        <v>1559</v>
      </c>
      <c r="D545" s="98"/>
      <c r="E545" s="121" t="str">
        <f t="shared" si="122"/>
        <v>a410001</v>
      </c>
      <c r="F545" s="121">
        <f t="shared" si="112"/>
        <v>1</v>
      </c>
      <c r="G545" s="121">
        <f t="shared" si="113"/>
        <v>1</v>
      </c>
      <c r="H545" s="121">
        <v>0</v>
      </c>
      <c r="I545" s="121">
        <f t="shared" si="114"/>
        <v>0</v>
      </c>
      <c r="J545" s="121">
        <v>0</v>
      </c>
      <c r="K545" s="121">
        <f t="shared" si="115"/>
        <v>0</v>
      </c>
      <c r="L545" s="121">
        <f t="shared" si="116"/>
        <v>1</v>
      </c>
      <c r="M545" s="121">
        <f t="shared" si="116"/>
        <v>0</v>
      </c>
      <c r="N545" s="121">
        <f t="shared" si="117"/>
        <v>0</v>
      </c>
      <c r="O545" s="123">
        <v>1</v>
      </c>
      <c r="P545" s="123">
        <f t="shared" si="121"/>
        <v>1</v>
      </c>
      <c r="Q545" s="123"/>
      <c r="R545" s="121">
        <v>0</v>
      </c>
      <c r="S545" s="121">
        <v>-1</v>
      </c>
      <c r="T545" s="20">
        <v>3</v>
      </c>
      <c r="U545" s="20" t="s">
        <v>76</v>
      </c>
      <c r="V545" s="20"/>
      <c r="W545" s="20"/>
      <c r="X545" s="20" t="str">
        <f t="shared" si="118"/>
        <v/>
      </c>
      <c r="Y545" s="20"/>
      <c r="Z545" s="20" t="str">
        <f t="shared" si="111"/>
        <v/>
      </c>
      <c r="AA545" s="20" t="str">
        <f t="shared" si="111"/>
        <v/>
      </c>
      <c r="AB545" s="20"/>
      <c r="AC545" s="20" t="str">
        <f t="shared" si="119"/>
        <v/>
      </c>
      <c r="AD545" s="20" t="str">
        <f t="shared" si="119"/>
        <v/>
      </c>
      <c r="AE545" s="20"/>
      <c r="AF545" s="20" t="str">
        <f t="shared" si="120"/>
        <v/>
      </c>
      <c r="AG545" s="20"/>
      <c r="AH545" s="20"/>
      <c r="AI545" s="20"/>
      <c r="AJ545" s="21"/>
      <c r="AK545" s="21"/>
      <c r="AL545" s="21"/>
      <c r="AM545" s="22"/>
      <c r="AN545" s="124"/>
    </row>
    <row r="546" spans="1:40">
      <c r="A546" s="94"/>
      <c r="B546" s="99" t="s">
        <v>1560</v>
      </c>
      <c r="C546" s="99" t="s">
        <v>1561</v>
      </c>
      <c r="D546" s="98"/>
      <c r="E546" s="121" t="str">
        <f t="shared" si="122"/>
        <v>a410002</v>
      </c>
      <c r="F546" s="121">
        <f t="shared" si="112"/>
        <v>1</v>
      </c>
      <c r="G546" s="121">
        <f t="shared" si="113"/>
        <v>1</v>
      </c>
      <c r="H546" s="121">
        <v>0</v>
      </c>
      <c r="I546" s="121">
        <f t="shared" si="114"/>
        <v>0</v>
      </c>
      <c r="J546" s="121">
        <v>0</v>
      </c>
      <c r="K546" s="121">
        <f t="shared" si="115"/>
        <v>0</v>
      </c>
      <c r="L546" s="121">
        <f t="shared" si="116"/>
        <v>1</v>
      </c>
      <c r="M546" s="121">
        <f t="shared" si="116"/>
        <v>0</v>
      </c>
      <c r="N546" s="121">
        <f t="shared" si="117"/>
        <v>0</v>
      </c>
      <c r="O546" s="123">
        <v>1</v>
      </c>
      <c r="P546" s="123">
        <f t="shared" si="121"/>
        <v>1</v>
      </c>
      <c r="Q546" s="123"/>
      <c r="R546" s="121">
        <v>0</v>
      </c>
      <c r="S546" s="121">
        <v>-1</v>
      </c>
      <c r="T546" s="20">
        <v>3</v>
      </c>
      <c r="U546" s="20" t="s">
        <v>76</v>
      </c>
      <c r="V546" s="20"/>
      <c r="W546" s="20"/>
      <c r="X546" s="20" t="str">
        <f t="shared" si="118"/>
        <v/>
      </c>
      <c r="Y546" s="20"/>
      <c r="Z546" s="20" t="str">
        <f t="shared" si="111"/>
        <v/>
      </c>
      <c r="AA546" s="20" t="str">
        <f t="shared" si="111"/>
        <v/>
      </c>
      <c r="AB546" s="20"/>
      <c r="AC546" s="20" t="str">
        <f t="shared" si="119"/>
        <v/>
      </c>
      <c r="AD546" s="20" t="str">
        <f t="shared" si="119"/>
        <v/>
      </c>
      <c r="AE546" s="20"/>
      <c r="AF546" s="20" t="str">
        <f t="shared" si="120"/>
        <v/>
      </c>
      <c r="AG546" s="20"/>
      <c r="AH546" s="20"/>
      <c r="AI546" s="20"/>
      <c r="AJ546" s="21"/>
      <c r="AK546" s="21"/>
      <c r="AL546" s="21"/>
      <c r="AM546" s="22"/>
      <c r="AN546" s="124"/>
    </row>
    <row r="547" spans="1:40" ht="13.15">
      <c r="A547" s="94"/>
      <c r="B547" s="95" t="s">
        <v>1562</v>
      </c>
      <c r="C547" s="95" t="s">
        <v>1563</v>
      </c>
      <c r="D547" s="98"/>
      <c r="E547" s="121" t="str">
        <f t="shared" si="122"/>
        <v>a42</v>
      </c>
      <c r="F547" s="121">
        <f t="shared" si="112"/>
        <v>1</v>
      </c>
      <c r="G547" s="121">
        <f t="shared" si="113"/>
        <v>1</v>
      </c>
      <c r="H547" s="121">
        <v>0</v>
      </c>
      <c r="I547" s="121">
        <f t="shared" si="114"/>
        <v>0</v>
      </c>
      <c r="J547" s="121">
        <v>0</v>
      </c>
      <c r="K547" s="121">
        <f t="shared" si="115"/>
        <v>0</v>
      </c>
      <c r="L547" s="121">
        <f t="shared" si="116"/>
        <v>1</v>
      </c>
      <c r="M547" s="121">
        <f t="shared" si="116"/>
        <v>0</v>
      </c>
      <c r="N547" s="121">
        <f t="shared" si="117"/>
        <v>0</v>
      </c>
      <c r="O547" s="122">
        <v>0</v>
      </c>
      <c r="P547" s="122">
        <v>1</v>
      </c>
      <c r="Q547" s="122"/>
      <c r="R547" s="121">
        <v>0</v>
      </c>
      <c r="S547" s="121">
        <v>0</v>
      </c>
      <c r="T547" s="20">
        <v>3</v>
      </c>
      <c r="U547" s="20" t="s">
        <v>76</v>
      </c>
      <c r="V547" s="20"/>
      <c r="W547" s="20"/>
      <c r="X547" s="20" t="str">
        <f t="shared" si="118"/>
        <v/>
      </c>
      <c r="Y547" s="20"/>
      <c r="Z547" s="20" t="str">
        <f t="shared" si="111"/>
        <v/>
      </c>
      <c r="AA547" s="20" t="str">
        <f t="shared" si="111"/>
        <v/>
      </c>
      <c r="AB547" s="20"/>
      <c r="AC547" s="20" t="str">
        <f t="shared" si="119"/>
        <v/>
      </c>
      <c r="AD547" s="20" t="str">
        <f t="shared" si="119"/>
        <v/>
      </c>
      <c r="AE547" s="20"/>
      <c r="AF547" s="20" t="str">
        <f t="shared" si="120"/>
        <v/>
      </c>
      <c r="AG547" s="20"/>
      <c r="AH547" s="20"/>
      <c r="AI547" s="20"/>
      <c r="AJ547" s="21"/>
      <c r="AK547" s="21"/>
      <c r="AL547" s="21"/>
      <c r="AM547" s="22"/>
      <c r="AN547" s="124" t="s">
        <v>1564</v>
      </c>
    </row>
    <row r="548" spans="1:40">
      <c r="A548" s="94"/>
      <c r="B548" s="97" t="s">
        <v>1565</v>
      </c>
      <c r="C548" s="97" t="s">
        <v>1566</v>
      </c>
      <c r="D548" s="98"/>
      <c r="E548" s="121" t="str">
        <f t="shared" si="122"/>
        <v>a420</v>
      </c>
      <c r="F548" s="121">
        <f t="shared" si="112"/>
        <v>1</v>
      </c>
      <c r="G548" s="121">
        <f t="shared" si="113"/>
        <v>1</v>
      </c>
      <c r="H548" s="121">
        <v>0</v>
      </c>
      <c r="I548" s="121">
        <f t="shared" si="114"/>
        <v>0</v>
      </c>
      <c r="J548" s="121">
        <v>0</v>
      </c>
      <c r="K548" s="121">
        <f t="shared" si="115"/>
        <v>0</v>
      </c>
      <c r="L548" s="121">
        <f t="shared" si="116"/>
        <v>1</v>
      </c>
      <c r="M548" s="121">
        <f t="shared" si="116"/>
        <v>0</v>
      </c>
      <c r="N548" s="121">
        <f t="shared" si="117"/>
        <v>0</v>
      </c>
      <c r="O548" s="121">
        <v>0</v>
      </c>
      <c r="P548" s="121">
        <f t="shared" si="121"/>
        <v>0</v>
      </c>
      <c r="Q548" s="121"/>
      <c r="R548" s="121">
        <v>0</v>
      </c>
      <c r="S548" s="121">
        <v>-1</v>
      </c>
      <c r="T548" s="20">
        <v>3</v>
      </c>
      <c r="U548" s="20" t="s">
        <v>76</v>
      </c>
      <c r="V548" s="20"/>
      <c r="W548" s="20"/>
      <c r="X548" s="20" t="str">
        <f t="shared" si="118"/>
        <v/>
      </c>
      <c r="Y548" s="20"/>
      <c r="Z548" s="20" t="str">
        <f t="shared" si="111"/>
        <v/>
      </c>
      <c r="AA548" s="20" t="str">
        <f t="shared" si="111"/>
        <v/>
      </c>
      <c r="AB548" s="20"/>
      <c r="AC548" s="20" t="str">
        <f t="shared" si="119"/>
        <v/>
      </c>
      <c r="AD548" s="20" t="str">
        <f t="shared" si="119"/>
        <v/>
      </c>
      <c r="AE548" s="20"/>
      <c r="AF548" s="20" t="str">
        <f t="shared" si="120"/>
        <v/>
      </c>
      <c r="AG548" s="20"/>
      <c r="AH548" s="20"/>
      <c r="AI548" s="20"/>
      <c r="AJ548" s="21"/>
      <c r="AK548" s="21"/>
      <c r="AL548" s="21"/>
      <c r="AM548" s="22"/>
      <c r="AN548" s="124"/>
    </row>
    <row r="549" spans="1:40">
      <c r="A549" s="94"/>
      <c r="B549" s="98" t="s">
        <v>1567</v>
      </c>
      <c r="C549" s="98" t="s">
        <v>1568</v>
      </c>
      <c r="D549" s="98"/>
      <c r="E549" s="121" t="str">
        <f t="shared" si="122"/>
        <v>a4201</v>
      </c>
      <c r="F549" s="121">
        <f t="shared" si="112"/>
        <v>1</v>
      </c>
      <c r="G549" s="121">
        <f t="shared" si="113"/>
        <v>1</v>
      </c>
      <c r="H549" s="121">
        <v>1</v>
      </c>
      <c r="I549" s="121">
        <f t="shared" si="114"/>
        <v>1</v>
      </c>
      <c r="J549" s="121">
        <v>1</v>
      </c>
      <c r="K549" s="121">
        <f t="shared" si="115"/>
        <v>1</v>
      </c>
      <c r="L549" s="121">
        <f t="shared" si="116"/>
        <v>1</v>
      </c>
      <c r="M549" s="121">
        <f t="shared" si="116"/>
        <v>1</v>
      </c>
      <c r="N549" s="121">
        <f t="shared" si="117"/>
        <v>1</v>
      </c>
      <c r="O549" s="121">
        <v>1</v>
      </c>
      <c r="P549" s="121">
        <f t="shared" si="121"/>
        <v>1</v>
      </c>
      <c r="Q549" s="121"/>
      <c r="R549" s="121">
        <v>1</v>
      </c>
      <c r="S549" s="121">
        <v>-1</v>
      </c>
      <c r="T549" s="20">
        <v>2</v>
      </c>
      <c r="U549" s="20" t="s">
        <v>76</v>
      </c>
      <c r="V549" s="20"/>
      <c r="W549" s="20"/>
      <c r="X549" s="20" t="str">
        <f t="shared" si="118"/>
        <v/>
      </c>
      <c r="Y549" s="20"/>
      <c r="Z549" s="20" t="str">
        <f t="shared" si="111"/>
        <v/>
      </c>
      <c r="AA549" s="20" t="str">
        <f t="shared" si="111"/>
        <v/>
      </c>
      <c r="AB549" s="20"/>
      <c r="AC549" s="20" t="str">
        <f t="shared" si="119"/>
        <v/>
      </c>
      <c r="AD549" s="20" t="str">
        <f t="shared" si="119"/>
        <v/>
      </c>
      <c r="AE549" s="20"/>
      <c r="AF549" s="20" t="str">
        <f t="shared" si="120"/>
        <v/>
      </c>
      <c r="AG549" s="20"/>
      <c r="AH549" s="20"/>
      <c r="AI549" s="20"/>
      <c r="AJ549" s="21"/>
      <c r="AK549" s="21"/>
      <c r="AL549" s="21"/>
      <c r="AM549" s="22"/>
      <c r="AN549" s="124"/>
    </row>
    <row r="550" spans="1:40">
      <c r="A550" s="94"/>
      <c r="B550" s="99" t="s">
        <v>1569</v>
      </c>
      <c r="C550" s="99" t="s">
        <v>1570</v>
      </c>
      <c r="D550" s="98"/>
      <c r="E550" s="121" t="str">
        <f t="shared" si="122"/>
        <v>a420101</v>
      </c>
      <c r="F550" s="121">
        <f t="shared" si="112"/>
        <v>1</v>
      </c>
      <c r="G550" s="121">
        <f t="shared" si="113"/>
        <v>1</v>
      </c>
      <c r="H550" s="121">
        <v>0</v>
      </c>
      <c r="I550" s="121">
        <f t="shared" si="114"/>
        <v>0</v>
      </c>
      <c r="J550" s="121">
        <v>0</v>
      </c>
      <c r="K550" s="121">
        <f t="shared" si="115"/>
        <v>0</v>
      </c>
      <c r="L550" s="121">
        <f t="shared" si="116"/>
        <v>1</v>
      </c>
      <c r="M550" s="121">
        <f t="shared" si="116"/>
        <v>0</v>
      </c>
      <c r="N550" s="121">
        <f t="shared" si="117"/>
        <v>0</v>
      </c>
      <c r="O550" s="122">
        <v>0</v>
      </c>
      <c r="P550" s="122">
        <v>1</v>
      </c>
      <c r="Q550" s="122"/>
      <c r="R550" s="121">
        <v>0</v>
      </c>
      <c r="S550" s="121">
        <v>-1</v>
      </c>
      <c r="T550" s="20">
        <v>3</v>
      </c>
      <c r="U550" s="20" t="s">
        <v>76</v>
      </c>
      <c r="V550" s="20"/>
      <c r="W550" s="20"/>
      <c r="X550" s="20" t="str">
        <f t="shared" si="118"/>
        <v/>
      </c>
      <c r="Y550" s="20"/>
      <c r="Z550" s="20" t="str">
        <f t="shared" si="111"/>
        <v/>
      </c>
      <c r="AA550" s="20" t="str">
        <f t="shared" si="111"/>
        <v/>
      </c>
      <c r="AB550" s="20"/>
      <c r="AC550" s="20" t="str">
        <f t="shared" si="119"/>
        <v/>
      </c>
      <c r="AD550" s="20" t="str">
        <f t="shared" si="119"/>
        <v/>
      </c>
      <c r="AE550" s="20"/>
      <c r="AF550" s="20" t="str">
        <f t="shared" si="120"/>
        <v/>
      </c>
      <c r="AG550" s="20"/>
      <c r="AH550" s="20"/>
      <c r="AI550" s="20"/>
      <c r="AJ550" s="21"/>
      <c r="AK550" s="21"/>
      <c r="AL550" s="21"/>
      <c r="AM550" s="22"/>
      <c r="AN550" s="124"/>
    </row>
    <row r="551" spans="1:40">
      <c r="A551" s="94"/>
      <c r="B551" s="99" t="s">
        <v>1571</v>
      </c>
      <c r="C551" s="99" t="s">
        <v>1572</v>
      </c>
      <c r="D551" s="98"/>
      <c r="E551" s="121" t="str">
        <f t="shared" si="122"/>
        <v>a420102</v>
      </c>
      <c r="F551" s="121">
        <f t="shared" si="112"/>
        <v>1</v>
      </c>
      <c r="G551" s="121">
        <f t="shared" si="113"/>
        <v>1</v>
      </c>
      <c r="H551" s="121">
        <v>0</v>
      </c>
      <c r="I551" s="121">
        <f t="shared" si="114"/>
        <v>0</v>
      </c>
      <c r="J551" s="121">
        <v>0</v>
      </c>
      <c r="K551" s="121">
        <f t="shared" si="115"/>
        <v>0</v>
      </c>
      <c r="L551" s="121">
        <f t="shared" si="116"/>
        <v>1</v>
      </c>
      <c r="M551" s="121">
        <f t="shared" si="116"/>
        <v>0</v>
      </c>
      <c r="N551" s="121">
        <f t="shared" si="117"/>
        <v>0</v>
      </c>
      <c r="O551" s="122">
        <v>0</v>
      </c>
      <c r="P551" s="122">
        <v>1</v>
      </c>
      <c r="Q551" s="122"/>
      <c r="R551" s="121">
        <v>0</v>
      </c>
      <c r="S551" s="121">
        <v>-1</v>
      </c>
      <c r="T551" s="20">
        <v>3</v>
      </c>
      <c r="U551" s="20" t="s">
        <v>76</v>
      </c>
      <c r="V551" s="20"/>
      <c r="W551" s="20"/>
      <c r="X551" s="20" t="str">
        <f t="shared" si="118"/>
        <v/>
      </c>
      <c r="Y551" s="20"/>
      <c r="Z551" s="20" t="str">
        <f t="shared" si="111"/>
        <v/>
      </c>
      <c r="AA551" s="20" t="str">
        <f t="shared" si="111"/>
        <v/>
      </c>
      <c r="AB551" s="20"/>
      <c r="AC551" s="20" t="str">
        <f t="shared" si="119"/>
        <v/>
      </c>
      <c r="AD551" s="20" t="str">
        <f t="shared" si="119"/>
        <v/>
      </c>
      <c r="AE551" s="20"/>
      <c r="AF551" s="20" t="str">
        <f t="shared" si="120"/>
        <v/>
      </c>
      <c r="AG551" s="20"/>
      <c r="AH551" s="20"/>
      <c r="AI551" s="20"/>
      <c r="AJ551" s="21"/>
      <c r="AK551" s="21"/>
      <c r="AL551" s="21"/>
      <c r="AM551" s="22"/>
      <c r="AN551" s="124"/>
    </row>
    <row r="552" spans="1:40">
      <c r="A552" s="94"/>
      <c r="B552" s="99" t="s">
        <v>1573</v>
      </c>
      <c r="C552" s="99" t="s">
        <v>1574</v>
      </c>
      <c r="D552" s="98"/>
      <c r="E552" s="121" t="str">
        <f t="shared" si="122"/>
        <v>a420103</v>
      </c>
      <c r="F552" s="121">
        <f t="shared" si="112"/>
        <v>1</v>
      </c>
      <c r="G552" s="121">
        <f t="shared" si="113"/>
        <v>1</v>
      </c>
      <c r="H552" s="121">
        <v>0</v>
      </c>
      <c r="I552" s="121">
        <f t="shared" si="114"/>
        <v>0</v>
      </c>
      <c r="J552" s="121">
        <v>0</v>
      </c>
      <c r="K552" s="121">
        <f t="shared" si="115"/>
        <v>0</v>
      </c>
      <c r="L552" s="121">
        <f t="shared" si="116"/>
        <v>1</v>
      </c>
      <c r="M552" s="121">
        <f t="shared" si="116"/>
        <v>0</v>
      </c>
      <c r="N552" s="121">
        <f t="shared" si="117"/>
        <v>0</v>
      </c>
      <c r="O552" s="122">
        <v>0</v>
      </c>
      <c r="P552" s="122">
        <v>1</v>
      </c>
      <c r="Q552" s="122"/>
      <c r="R552" s="121">
        <v>0</v>
      </c>
      <c r="S552" s="121">
        <v>-1</v>
      </c>
      <c r="T552" s="20">
        <v>3</v>
      </c>
      <c r="U552" s="20" t="s">
        <v>76</v>
      </c>
      <c r="V552" s="20"/>
      <c r="W552" s="20"/>
      <c r="X552" s="20" t="str">
        <f t="shared" si="118"/>
        <v/>
      </c>
      <c r="Y552" s="20"/>
      <c r="Z552" s="20" t="str">
        <f t="shared" si="111"/>
        <v/>
      </c>
      <c r="AA552" s="20" t="str">
        <f t="shared" si="111"/>
        <v/>
      </c>
      <c r="AB552" s="20"/>
      <c r="AC552" s="20" t="str">
        <f t="shared" si="119"/>
        <v/>
      </c>
      <c r="AD552" s="20" t="str">
        <f t="shared" si="119"/>
        <v/>
      </c>
      <c r="AE552" s="20"/>
      <c r="AF552" s="20" t="str">
        <f t="shared" si="120"/>
        <v/>
      </c>
      <c r="AG552" s="20"/>
      <c r="AH552" s="20"/>
      <c r="AI552" s="20"/>
      <c r="AJ552" s="21"/>
      <c r="AK552" s="21"/>
      <c r="AL552" s="21"/>
      <c r="AM552" s="22"/>
      <c r="AN552" s="124"/>
    </row>
    <row r="553" spans="1:40">
      <c r="A553" s="94"/>
      <c r="B553" s="99" t="s">
        <v>1575</v>
      </c>
      <c r="C553" s="99" t="s">
        <v>1576</v>
      </c>
      <c r="D553" s="98"/>
      <c r="E553" s="121" t="str">
        <f t="shared" si="122"/>
        <v>a420104</v>
      </c>
      <c r="F553" s="121">
        <f t="shared" si="112"/>
        <v>1</v>
      </c>
      <c r="G553" s="121">
        <f t="shared" si="113"/>
        <v>1</v>
      </c>
      <c r="H553" s="121">
        <v>0</v>
      </c>
      <c r="I553" s="121">
        <f t="shared" si="114"/>
        <v>0</v>
      </c>
      <c r="J553" s="121">
        <v>1</v>
      </c>
      <c r="K553" s="121">
        <f t="shared" si="115"/>
        <v>1</v>
      </c>
      <c r="L553" s="121">
        <f t="shared" si="116"/>
        <v>1</v>
      </c>
      <c r="M553" s="121">
        <f t="shared" si="116"/>
        <v>0</v>
      </c>
      <c r="N553" s="121">
        <f t="shared" si="117"/>
        <v>1</v>
      </c>
      <c r="O553" s="126">
        <v>0</v>
      </c>
      <c r="P553" s="126">
        <v>1</v>
      </c>
      <c r="Q553" s="126"/>
      <c r="R553" s="121">
        <v>1</v>
      </c>
      <c r="S553" s="121">
        <v>-1</v>
      </c>
      <c r="T553" s="20">
        <v>3</v>
      </c>
      <c r="U553" s="20" t="s">
        <v>76</v>
      </c>
      <c r="V553" s="20"/>
      <c r="W553" s="20"/>
      <c r="X553" s="20" t="str">
        <f t="shared" si="118"/>
        <v/>
      </c>
      <c r="Y553" s="20"/>
      <c r="Z553" s="20" t="str">
        <f t="shared" ref="Z553:AA616" si="123">IF(Y553&lt;&gt;"",Y553,"")</f>
        <v/>
      </c>
      <c r="AA553" s="20" t="str">
        <f t="shared" si="123"/>
        <v/>
      </c>
      <c r="AB553" s="20"/>
      <c r="AC553" s="20" t="str">
        <f t="shared" si="119"/>
        <v/>
      </c>
      <c r="AD553" s="20" t="str">
        <f t="shared" si="119"/>
        <v/>
      </c>
      <c r="AE553" s="20"/>
      <c r="AF553" s="20" t="str">
        <f t="shared" si="120"/>
        <v/>
      </c>
      <c r="AG553" s="20"/>
      <c r="AH553" s="20"/>
      <c r="AI553" s="20"/>
      <c r="AJ553" s="21"/>
      <c r="AK553" s="21"/>
      <c r="AL553" s="21"/>
      <c r="AM553" s="22"/>
      <c r="AN553" s="124"/>
    </row>
    <row r="554" spans="1:40">
      <c r="A554" s="94"/>
      <c r="B554" s="98" t="s">
        <v>1577</v>
      </c>
      <c r="C554" s="98" t="s">
        <v>1578</v>
      </c>
      <c r="D554" s="98"/>
      <c r="E554" s="121" t="str">
        <f t="shared" si="122"/>
        <v>a4202</v>
      </c>
      <c r="F554" s="121">
        <f t="shared" si="112"/>
        <v>1</v>
      </c>
      <c r="G554" s="121">
        <f t="shared" si="113"/>
        <v>1</v>
      </c>
      <c r="H554" s="121">
        <v>0</v>
      </c>
      <c r="I554" s="121">
        <f t="shared" si="114"/>
        <v>0</v>
      </c>
      <c r="J554" s="121">
        <v>1</v>
      </c>
      <c r="K554" s="121">
        <f t="shared" si="115"/>
        <v>1</v>
      </c>
      <c r="L554" s="121">
        <f t="shared" si="116"/>
        <v>1</v>
      </c>
      <c r="M554" s="121">
        <f t="shared" si="116"/>
        <v>0</v>
      </c>
      <c r="N554" s="121">
        <f t="shared" si="117"/>
        <v>1</v>
      </c>
      <c r="O554" s="121">
        <v>1</v>
      </c>
      <c r="P554" s="121">
        <f t="shared" si="121"/>
        <v>1</v>
      </c>
      <c r="Q554" s="121"/>
      <c r="R554" s="121">
        <v>1</v>
      </c>
      <c r="S554" s="121">
        <v>-1</v>
      </c>
      <c r="T554" s="20">
        <v>3</v>
      </c>
      <c r="U554" s="20" t="s">
        <v>76</v>
      </c>
      <c r="V554" s="20"/>
      <c r="W554" s="20"/>
      <c r="X554" s="20" t="str">
        <f t="shared" si="118"/>
        <v/>
      </c>
      <c r="Y554" s="20"/>
      <c r="Z554" s="20" t="str">
        <f t="shared" si="123"/>
        <v/>
      </c>
      <c r="AA554" s="20" t="str">
        <f t="shared" si="123"/>
        <v/>
      </c>
      <c r="AB554" s="20"/>
      <c r="AC554" s="20" t="str">
        <f t="shared" si="119"/>
        <v/>
      </c>
      <c r="AD554" s="20" t="str">
        <f t="shared" si="119"/>
        <v/>
      </c>
      <c r="AE554" s="20"/>
      <c r="AF554" s="20" t="str">
        <f t="shared" si="120"/>
        <v/>
      </c>
      <c r="AG554" s="20"/>
      <c r="AH554" s="20"/>
      <c r="AI554" s="20"/>
      <c r="AJ554" s="21"/>
      <c r="AK554" s="21"/>
      <c r="AL554" s="21"/>
      <c r="AM554" s="22"/>
      <c r="AN554" s="124"/>
    </row>
    <row r="555" spans="1:40">
      <c r="A555" s="94"/>
      <c r="B555" s="99" t="s">
        <v>1579</v>
      </c>
      <c r="C555" s="99" t="s">
        <v>1580</v>
      </c>
      <c r="D555" s="98"/>
      <c r="E555" s="121" t="str">
        <f t="shared" si="122"/>
        <v>a420201</v>
      </c>
      <c r="F555" s="121">
        <f t="shared" si="112"/>
        <v>1</v>
      </c>
      <c r="G555" s="121">
        <f t="shared" si="113"/>
        <v>1</v>
      </c>
      <c r="H555" s="121">
        <v>0</v>
      </c>
      <c r="I555" s="121">
        <f t="shared" si="114"/>
        <v>0</v>
      </c>
      <c r="J555" s="121">
        <v>0</v>
      </c>
      <c r="K555" s="121">
        <f t="shared" si="115"/>
        <v>0</v>
      </c>
      <c r="L555" s="121">
        <f t="shared" si="116"/>
        <v>1</v>
      </c>
      <c r="M555" s="121">
        <f t="shared" si="116"/>
        <v>0</v>
      </c>
      <c r="N555" s="121">
        <f t="shared" si="117"/>
        <v>0</v>
      </c>
      <c r="O555" s="122">
        <v>0</v>
      </c>
      <c r="P555" s="122">
        <v>1</v>
      </c>
      <c r="Q555" s="122"/>
      <c r="R555" s="121">
        <v>0</v>
      </c>
      <c r="S555" s="121">
        <v>-1</v>
      </c>
      <c r="T555" s="20">
        <v>3</v>
      </c>
      <c r="U555" s="20" t="s">
        <v>76</v>
      </c>
      <c r="V555" s="20"/>
      <c r="W555" s="20"/>
      <c r="X555" s="20" t="str">
        <f t="shared" si="118"/>
        <v/>
      </c>
      <c r="Y555" s="20"/>
      <c r="Z555" s="20" t="str">
        <f t="shared" si="123"/>
        <v/>
      </c>
      <c r="AA555" s="20" t="str">
        <f t="shared" si="123"/>
        <v/>
      </c>
      <c r="AB555" s="20"/>
      <c r="AC555" s="20" t="str">
        <f t="shared" si="119"/>
        <v/>
      </c>
      <c r="AD555" s="20" t="str">
        <f t="shared" si="119"/>
        <v/>
      </c>
      <c r="AE555" s="20"/>
      <c r="AF555" s="20" t="str">
        <f t="shared" si="120"/>
        <v/>
      </c>
      <c r="AG555" s="20"/>
      <c r="AH555" s="20"/>
      <c r="AI555" s="20"/>
      <c r="AJ555" s="21"/>
      <c r="AK555" s="21"/>
      <c r="AL555" s="21"/>
      <c r="AM555" s="22"/>
      <c r="AN555" s="124"/>
    </row>
    <row r="556" spans="1:40">
      <c r="A556" s="94"/>
      <c r="B556" s="99" t="s">
        <v>1581</v>
      </c>
      <c r="C556" s="99" t="s">
        <v>1582</v>
      </c>
      <c r="D556" s="98"/>
      <c r="E556" s="121" t="str">
        <f t="shared" si="122"/>
        <v>a420202</v>
      </c>
      <c r="F556" s="121">
        <f t="shared" si="112"/>
        <v>1</v>
      </c>
      <c r="G556" s="121">
        <f t="shared" si="113"/>
        <v>1</v>
      </c>
      <c r="H556" s="121">
        <v>0</v>
      </c>
      <c r="I556" s="121">
        <f t="shared" si="114"/>
        <v>0</v>
      </c>
      <c r="J556" s="121">
        <v>0</v>
      </c>
      <c r="K556" s="121">
        <f t="shared" si="115"/>
        <v>0</v>
      </c>
      <c r="L556" s="121">
        <f t="shared" si="116"/>
        <v>1</v>
      </c>
      <c r="M556" s="121">
        <f t="shared" si="116"/>
        <v>0</v>
      </c>
      <c r="N556" s="121">
        <f t="shared" si="117"/>
        <v>0</v>
      </c>
      <c r="O556" s="122">
        <v>0</v>
      </c>
      <c r="P556" s="122">
        <v>1</v>
      </c>
      <c r="Q556" s="122"/>
      <c r="R556" s="121">
        <v>0</v>
      </c>
      <c r="S556" s="121">
        <v>-1</v>
      </c>
      <c r="T556" s="20">
        <v>3</v>
      </c>
      <c r="U556" s="20" t="s">
        <v>76</v>
      </c>
      <c r="V556" s="20"/>
      <c r="W556" s="20"/>
      <c r="X556" s="20" t="str">
        <f t="shared" si="118"/>
        <v/>
      </c>
      <c r="Y556" s="20"/>
      <c r="Z556" s="20" t="str">
        <f t="shared" si="123"/>
        <v/>
      </c>
      <c r="AA556" s="20" t="str">
        <f t="shared" si="123"/>
        <v/>
      </c>
      <c r="AB556" s="20"/>
      <c r="AC556" s="20" t="str">
        <f t="shared" si="119"/>
        <v/>
      </c>
      <c r="AD556" s="20" t="str">
        <f t="shared" si="119"/>
        <v/>
      </c>
      <c r="AE556" s="20"/>
      <c r="AF556" s="20" t="str">
        <f t="shared" si="120"/>
        <v/>
      </c>
      <c r="AG556" s="20"/>
      <c r="AH556" s="20"/>
      <c r="AI556" s="20"/>
      <c r="AJ556" s="21"/>
      <c r="AK556" s="21"/>
      <c r="AL556" s="21"/>
      <c r="AM556" s="22"/>
      <c r="AN556" s="124"/>
    </row>
    <row r="557" spans="1:40">
      <c r="A557" s="94"/>
      <c r="B557" s="98" t="s">
        <v>1583</v>
      </c>
      <c r="C557" s="98" t="s">
        <v>1584</v>
      </c>
      <c r="D557" s="98"/>
      <c r="E557" s="121" t="str">
        <f t="shared" si="122"/>
        <v>a4203</v>
      </c>
      <c r="F557" s="121">
        <f t="shared" si="112"/>
        <v>1</v>
      </c>
      <c r="G557" s="121">
        <f t="shared" si="113"/>
        <v>1</v>
      </c>
      <c r="H557" s="121">
        <v>0</v>
      </c>
      <c r="I557" s="121">
        <f t="shared" si="114"/>
        <v>0</v>
      </c>
      <c r="J557" s="121">
        <v>1</v>
      </c>
      <c r="K557" s="121">
        <f t="shared" si="115"/>
        <v>1</v>
      </c>
      <c r="L557" s="121">
        <f t="shared" si="116"/>
        <v>1</v>
      </c>
      <c r="M557" s="121">
        <f t="shared" si="116"/>
        <v>0</v>
      </c>
      <c r="N557" s="121">
        <f t="shared" si="117"/>
        <v>1</v>
      </c>
      <c r="O557" s="121">
        <v>1</v>
      </c>
      <c r="P557" s="121">
        <f t="shared" si="121"/>
        <v>1</v>
      </c>
      <c r="Q557" s="121"/>
      <c r="R557" s="121">
        <v>1</v>
      </c>
      <c r="S557" s="121">
        <v>-1</v>
      </c>
      <c r="T557" s="20">
        <v>4</v>
      </c>
      <c r="U557" s="20" t="s">
        <v>76</v>
      </c>
      <c r="V557" s="20"/>
      <c r="W557" s="20"/>
      <c r="X557" s="20" t="str">
        <f t="shared" si="118"/>
        <v/>
      </c>
      <c r="Y557" s="20"/>
      <c r="Z557" s="20" t="str">
        <f t="shared" si="123"/>
        <v/>
      </c>
      <c r="AA557" s="20" t="str">
        <f t="shared" si="123"/>
        <v/>
      </c>
      <c r="AB557" s="20"/>
      <c r="AC557" s="20" t="str">
        <f t="shared" si="119"/>
        <v/>
      </c>
      <c r="AD557" s="20" t="str">
        <f t="shared" si="119"/>
        <v/>
      </c>
      <c r="AE557" s="20"/>
      <c r="AF557" s="20" t="str">
        <f t="shared" si="120"/>
        <v/>
      </c>
      <c r="AG557" s="20"/>
      <c r="AH557" s="20"/>
      <c r="AI557" s="20"/>
      <c r="AJ557" s="21"/>
      <c r="AK557" s="21"/>
      <c r="AL557" s="21"/>
      <c r="AM557" s="22"/>
      <c r="AN557" s="124"/>
    </row>
    <row r="558" spans="1:40">
      <c r="A558" s="94"/>
      <c r="B558" s="99" t="s">
        <v>1585</v>
      </c>
      <c r="C558" s="99" t="s">
        <v>1586</v>
      </c>
      <c r="D558" s="98"/>
      <c r="E558" s="121" t="str">
        <f t="shared" si="122"/>
        <v>a420301</v>
      </c>
      <c r="F558" s="121">
        <f t="shared" si="112"/>
        <v>1</v>
      </c>
      <c r="G558" s="121">
        <f t="shared" si="113"/>
        <v>1</v>
      </c>
      <c r="H558" s="121">
        <v>0</v>
      </c>
      <c r="I558" s="121">
        <f t="shared" si="114"/>
        <v>0</v>
      </c>
      <c r="J558" s="121">
        <v>0</v>
      </c>
      <c r="K558" s="121">
        <f t="shared" si="115"/>
        <v>0</v>
      </c>
      <c r="L558" s="121">
        <f t="shared" si="116"/>
        <v>1</v>
      </c>
      <c r="M558" s="121">
        <f t="shared" si="116"/>
        <v>0</v>
      </c>
      <c r="N558" s="121">
        <f t="shared" si="117"/>
        <v>0</v>
      </c>
      <c r="O558" s="122">
        <v>0</v>
      </c>
      <c r="P558" s="122">
        <v>1</v>
      </c>
      <c r="Q558" s="122"/>
      <c r="R558" s="121">
        <v>0</v>
      </c>
      <c r="S558" s="121">
        <v>-1</v>
      </c>
      <c r="T558" s="20">
        <v>4</v>
      </c>
      <c r="U558" s="20" t="s">
        <v>76</v>
      </c>
      <c r="V558" s="20"/>
      <c r="W558" s="20"/>
      <c r="X558" s="20" t="str">
        <f t="shared" si="118"/>
        <v/>
      </c>
      <c r="Y558" s="20"/>
      <c r="Z558" s="20" t="str">
        <f t="shared" si="123"/>
        <v/>
      </c>
      <c r="AA558" s="20" t="str">
        <f t="shared" si="123"/>
        <v/>
      </c>
      <c r="AB558" s="20"/>
      <c r="AC558" s="20" t="str">
        <f t="shared" si="119"/>
        <v/>
      </c>
      <c r="AD558" s="20" t="str">
        <f t="shared" si="119"/>
        <v/>
      </c>
      <c r="AE558" s="20"/>
      <c r="AF558" s="20" t="str">
        <f t="shared" si="120"/>
        <v/>
      </c>
      <c r="AG558" s="20"/>
      <c r="AH558" s="20"/>
      <c r="AI558" s="20"/>
      <c r="AJ558" s="21"/>
      <c r="AK558" s="21"/>
      <c r="AL558" s="21"/>
      <c r="AM558" s="22"/>
      <c r="AN558" s="124"/>
    </row>
    <row r="559" spans="1:40">
      <c r="A559" s="94"/>
      <c r="B559" s="99" t="s">
        <v>1587</v>
      </c>
      <c r="C559" s="99" t="s">
        <v>1588</v>
      </c>
      <c r="D559" s="98"/>
      <c r="E559" s="121" t="str">
        <f t="shared" si="122"/>
        <v>a420302</v>
      </c>
      <c r="F559" s="121">
        <f t="shared" si="112"/>
        <v>1</v>
      </c>
      <c r="G559" s="121">
        <f t="shared" si="113"/>
        <v>1</v>
      </c>
      <c r="H559" s="121">
        <v>0</v>
      </c>
      <c r="I559" s="121">
        <f t="shared" si="114"/>
        <v>0</v>
      </c>
      <c r="J559" s="121">
        <v>0</v>
      </c>
      <c r="K559" s="121">
        <f t="shared" si="115"/>
        <v>0</v>
      </c>
      <c r="L559" s="121">
        <f t="shared" si="116"/>
        <v>1</v>
      </c>
      <c r="M559" s="121">
        <f t="shared" si="116"/>
        <v>0</v>
      </c>
      <c r="N559" s="121">
        <f t="shared" si="117"/>
        <v>0</v>
      </c>
      <c r="O559" s="122">
        <v>0</v>
      </c>
      <c r="P559" s="122">
        <v>1</v>
      </c>
      <c r="Q559" s="122"/>
      <c r="R559" s="121">
        <v>0</v>
      </c>
      <c r="S559" s="121">
        <v>-1</v>
      </c>
      <c r="T559" s="20">
        <v>4</v>
      </c>
      <c r="U559" s="20" t="s">
        <v>76</v>
      </c>
      <c r="V559" s="20"/>
      <c r="W559" s="20"/>
      <c r="X559" s="20" t="str">
        <f t="shared" si="118"/>
        <v/>
      </c>
      <c r="Y559" s="20"/>
      <c r="Z559" s="20" t="str">
        <f t="shared" si="123"/>
        <v/>
      </c>
      <c r="AA559" s="20" t="str">
        <f t="shared" si="123"/>
        <v/>
      </c>
      <c r="AB559" s="20"/>
      <c r="AC559" s="20" t="str">
        <f t="shared" si="119"/>
        <v/>
      </c>
      <c r="AD559" s="20" t="str">
        <f t="shared" si="119"/>
        <v/>
      </c>
      <c r="AE559" s="20"/>
      <c r="AF559" s="20" t="str">
        <f t="shared" si="120"/>
        <v/>
      </c>
      <c r="AG559" s="20"/>
      <c r="AH559" s="20"/>
      <c r="AI559" s="20"/>
      <c r="AJ559" s="21"/>
      <c r="AK559" s="21"/>
      <c r="AL559" s="21"/>
      <c r="AM559" s="22"/>
      <c r="AN559" s="124"/>
    </row>
    <row r="560" spans="1:40">
      <c r="A560" s="94"/>
      <c r="B560" s="99" t="s">
        <v>1589</v>
      </c>
      <c r="C560" s="99" t="s">
        <v>1590</v>
      </c>
      <c r="D560" s="98"/>
      <c r="E560" s="121" t="str">
        <f t="shared" si="122"/>
        <v>a420303</v>
      </c>
      <c r="F560" s="121">
        <f t="shared" si="112"/>
        <v>1</v>
      </c>
      <c r="G560" s="121">
        <f t="shared" si="113"/>
        <v>1</v>
      </c>
      <c r="H560" s="121">
        <v>0</v>
      </c>
      <c r="I560" s="121">
        <f t="shared" si="114"/>
        <v>0</v>
      </c>
      <c r="J560" s="121">
        <v>0</v>
      </c>
      <c r="K560" s="121">
        <f t="shared" si="115"/>
        <v>0</v>
      </c>
      <c r="L560" s="121">
        <f t="shared" si="116"/>
        <v>1</v>
      </c>
      <c r="M560" s="121">
        <f t="shared" si="116"/>
        <v>0</v>
      </c>
      <c r="N560" s="121">
        <f t="shared" si="117"/>
        <v>0</v>
      </c>
      <c r="O560" s="122">
        <v>0</v>
      </c>
      <c r="P560" s="122">
        <v>1</v>
      </c>
      <c r="Q560" s="122"/>
      <c r="R560" s="121">
        <v>0</v>
      </c>
      <c r="S560" s="121">
        <v>-1</v>
      </c>
      <c r="T560" s="20">
        <v>4</v>
      </c>
      <c r="U560" s="20" t="s">
        <v>76</v>
      </c>
      <c r="V560" s="20"/>
      <c r="W560" s="20"/>
      <c r="X560" s="20" t="str">
        <f t="shared" si="118"/>
        <v/>
      </c>
      <c r="Y560" s="20"/>
      <c r="Z560" s="20" t="str">
        <f t="shared" si="123"/>
        <v/>
      </c>
      <c r="AA560" s="20" t="str">
        <f t="shared" si="123"/>
        <v/>
      </c>
      <c r="AB560" s="20"/>
      <c r="AC560" s="20" t="str">
        <f t="shared" si="119"/>
        <v/>
      </c>
      <c r="AD560" s="20" t="str">
        <f t="shared" si="119"/>
        <v/>
      </c>
      <c r="AE560" s="20"/>
      <c r="AF560" s="20" t="str">
        <f t="shared" si="120"/>
        <v/>
      </c>
      <c r="AG560" s="20"/>
      <c r="AH560" s="20"/>
      <c r="AI560" s="20"/>
      <c r="AJ560" s="21"/>
      <c r="AK560" s="21"/>
      <c r="AL560" s="21"/>
      <c r="AM560" s="22"/>
      <c r="AN560" s="124"/>
    </row>
    <row r="561" spans="1:40">
      <c r="A561" s="94"/>
      <c r="B561" s="99" t="s">
        <v>1591</v>
      </c>
      <c r="C561" s="99" t="s">
        <v>1592</v>
      </c>
      <c r="D561" s="98"/>
      <c r="E561" s="121" t="str">
        <f t="shared" si="122"/>
        <v>a420304</v>
      </c>
      <c r="F561" s="121">
        <f t="shared" si="112"/>
        <v>1</v>
      </c>
      <c r="G561" s="121">
        <f t="shared" si="113"/>
        <v>1</v>
      </c>
      <c r="H561" s="121">
        <v>0</v>
      </c>
      <c r="I561" s="121">
        <f t="shared" si="114"/>
        <v>0</v>
      </c>
      <c r="J561" s="121">
        <v>0</v>
      </c>
      <c r="K561" s="121">
        <f t="shared" si="115"/>
        <v>0</v>
      </c>
      <c r="L561" s="121">
        <f t="shared" si="116"/>
        <v>1</v>
      </c>
      <c r="M561" s="121">
        <f t="shared" si="116"/>
        <v>0</v>
      </c>
      <c r="N561" s="121">
        <f t="shared" si="117"/>
        <v>0</v>
      </c>
      <c r="O561" s="122">
        <v>0</v>
      </c>
      <c r="P561" s="122">
        <v>1</v>
      </c>
      <c r="Q561" s="122"/>
      <c r="R561" s="121">
        <v>0</v>
      </c>
      <c r="S561" s="121">
        <v>-1</v>
      </c>
      <c r="T561" s="20">
        <v>4</v>
      </c>
      <c r="U561" s="20" t="s">
        <v>76</v>
      </c>
      <c r="V561" s="20"/>
      <c r="W561" s="20"/>
      <c r="X561" s="20" t="str">
        <f t="shared" si="118"/>
        <v/>
      </c>
      <c r="Y561" s="20"/>
      <c r="Z561" s="20" t="str">
        <f t="shared" si="123"/>
        <v/>
      </c>
      <c r="AA561" s="20" t="str">
        <f t="shared" si="123"/>
        <v/>
      </c>
      <c r="AB561" s="20"/>
      <c r="AC561" s="20" t="str">
        <f t="shared" si="119"/>
        <v/>
      </c>
      <c r="AD561" s="20" t="str">
        <f t="shared" si="119"/>
        <v/>
      </c>
      <c r="AE561" s="20"/>
      <c r="AF561" s="20" t="str">
        <f t="shared" si="120"/>
        <v/>
      </c>
      <c r="AG561" s="20"/>
      <c r="AH561" s="20"/>
      <c r="AI561" s="20"/>
      <c r="AJ561" s="21"/>
      <c r="AK561" s="21"/>
      <c r="AL561" s="21"/>
      <c r="AM561" s="22"/>
      <c r="AN561" s="124"/>
    </row>
    <row r="562" spans="1:40" ht="13.15">
      <c r="A562" s="94"/>
      <c r="B562" s="95" t="s">
        <v>1593</v>
      </c>
      <c r="C562" s="95" t="s">
        <v>1594</v>
      </c>
      <c r="D562" s="98"/>
      <c r="E562" s="121" t="str">
        <f t="shared" si="122"/>
        <v>a43</v>
      </c>
      <c r="F562" s="121">
        <f t="shared" si="112"/>
        <v>1</v>
      </c>
      <c r="G562" s="121">
        <f t="shared" si="113"/>
        <v>1</v>
      </c>
      <c r="H562" s="121">
        <v>0</v>
      </c>
      <c r="I562" s="121">
        <f t="shared" si="114"/>
        <v>0</v>
      </c>
      <c r="J562" s="121">
        <v>0</v>
      </c>
      <c r="K562" s="121">
        <f t="shared" si="115"/>
        <v>0</v>
      </c>
      <c r="L562" s="121">
        <f t="shared" si="116"/>
        <v>1</v>
      </c>
      <c r="M562" s="121">
        <f t="shared" si="116"/>
        <v>0</v>
      </c>
      <c r="N562" s="121">
        <f t="shared" si="117"/>
        <v>0</v>
      </c>
      <c r="O562" s="121">
        <v>0</v>
      </c>
      <c r="P562" s="121">
        <f t="shared" si="121"/>
        <v>0</v>
      </c>
      <c r="Q562" s="121"/>
      <c r="R562" s="121">
        <v>0</v>
      </c>
      <c r="S562" s="121">
        <v>0</v>
      </c>
      <c r="T562" s="20">
        <v>3</v>
      </c>
      <c r="U562" s="20" t="s">
        <v>66</v>
      </c>
      <c r="V562" s="20"/>
      <c r="W562" s="20"/>
      <c r="X562" s="20" t="str">
        <f t="shared" si="118"/>
        <v/>
      </c>
      <c r="Y562" s="20"/>
      <c r="Z562" s="20" t="str">
        <f t="shared" si="123"/>
        <v/>
      </c>
      <c r="AA562" s="20" t="str">
        <f t="shared" si="123"/>
        <v/>
      </c>
      <c r="AB562" s="20"/>
      <c r="AC562" s="20" t="str">
        <f t="shared" si="119"/>
        <v/>
      </c>
      <c r="AD562" s="20" t="str">
        <f t="shared" si="119"/>
        <v/>
      </c>
      <c r="AE562" s="20"/>
      <c r="AF562" s="20" t="str">
        <f t="shared" si="120"/>
        <v/>
      </c>
      <c r="AG562" s="20"/>
      <c r="AH562" s="20"/>
      <c r="AI562" s="20"/>
      <c r="AJ562" s="21"/>
      <c r="AK562" s="21"/>
      <c r="AL562" s="21"/>
      <c r="AM562" s="22"/>
      <c r="AN562" s="124" t="s">
        <v>1595</v>
      </c>
    </row>
    <row r="563" spans="1:40">
      <c r="A563" s="94"/>
      <c r="B563" s="97" t="s">
        <v>1596</v>
      </c>
      <c r="C563" s="97" t="s">
        <v>1597</v>
      </c>
      <c r="D563" s="99"/>
      <c r="E563" s="121" t="str">
        <f t="shared" si="122"/>
        <v>a430</v>
      </c>
      <c r="F563" s="121">
        <f t="shared" si="112"/>
        <v>1</v>
      </c>
      <c r="G563" s="121">
        <f t="shared" si="113"/>
        <v>1</v>
      </c>
      <c r="H563" s="121">
        <v>0</v>
      </c>
      <c r="I563" s="121">
        <f t="shared" si="114"/>
        <v>0</v>
      </c>
      <c r="J563" s="121">
        <v>0</v>
      </c>
      <c r="K563" s="121">
        <f t="shared" si="115"/>
        <v>0</v>
      </c>
      <c r="L563" s="121">
        <f t="shared" si="116"/>
        <v>1</v>
      </c>
      <c r="M563" s="121">
        <f t="shared" si="116"/>
        <v>0</v>
      </c>
      <c r="N563" s="121">
        <f t="shared" si="117"/>
        <v>0</v>
      </c>
      <c r="O563" s="121">
        <v>0</v>
      </c>
      <c r="P563" s="121">
        <f t="shared" si="121"/>
        <v>0</v>
      </c>
      <c r="Q563" s="121"/>
      <c r="R563" s="121">
        <v>0</v>
      </c>
      <c r="S563" s="121">
        <v>-1</v>
      </c>
      <c r="T563" s="20">
        <v>3</v>
      </c>
      <c r="U563" s="20" t="s">
        <v>66</v>
      </c>
      <c r="V563" s="20"/>
      <c r="W563" s="20"/>
      <c r="X563" s="20" t="str">
        <f t="shared" si="118"/>
        <v/>
      </c>
      <c r="Y563" s="20"/>
      <c r="Z563" s="20" t="str">
        <f t="shared" si="123"/>
        <v/>
      </c>
      <c r="AA563" s="20" t="str">
        <f t="shared" si="123"/>
        <v/>
      </c>
      <c r="AB563" s="20"/>
      <c r="AC563" s="20" t="str">
        <f t="shared" si="119"/>
        <v/>
      </c>
      <c r="AD563" s="20" t="str">
        <f t="shared" si="119"/>
        <v/>
      </c>
      <c r="AE563" s="20"/>
      <c r="AF563" s="20" t="str">
        <f t="shared" si="120"/>
        <v/>
      </c>
      <c r="AG563" s="20"/>
      <c r="AH563" s="20"/>
      <c r="AI563" s="20"/>
      <c r="AJ563" s="21"/>
      <c r="AK563" s="21"/>
      <c r="AL563" s="21"/>
      <c r="AM563" s="22"/>
      <c r="AN563" s="124"/>
    </row>
    <row r="564" spans="1:40">
      <c r="A564" s="94"/>
      <c r="B564" s="98" t="s">
        <v>1598</v>
      </c>
      <c r="C564" s="98" t="s">
        <v>1599</v>
      </c>
      <c r="D564" s="98"/>
      <c r="E564" s="121" t="str">
        <f t="shared" si="122"/>
        <v>a4300</v>
      </c>
      <c r="F564" s="121">
        <f t="shared" si="112"/>
        <v>1</v>
      </c>
      <c r="G564" s="121">
        <f t="shared" si="113"/>
        <v>1</v>
      </c>
      <c r="H564" s="121">
        <v>0</v>
      </c>
      <c r="I564" s="121">
        <f t="shared" si="114"/>
        <v>0</v>
      </c>
      <c r="J564" s="121">
        <v>0</v>
      </c>
      <c r="K564" s="121">
        <f t="shared" si="115"/>
        <v>0</v>
      </c>
      <c r="L564" s="121">
        <f t="shared" si="116"/>
        <v>1</v>
      </c>
      <c r="M564" s="121">
        <f t="shared" si="116"/>
        <v>0</v>
      </c>
      <c r="N564" s="121">
        <f t="shared" si="117"/>
        <v>0</v>
      </c>
      <c r="O564" s="121">
        <v>0</v>
      </c>
      <c r="P564" s="121">
        <f t="shared" si="121"/>
        <v>0</v>
      </c>
      <c r="Q564" s="121"/>
      <c r="R564" s="121">
        <v>0</v>
      </c>
      <c r="S564" s="121">
        <v>-1</v>
      </c>
      <c r="T564" s="20">
        <v>3</v>
      </c>
      <c r="U564" s="20" t="s">
        <v>66</v>
      </c>
      <c r="V564" s="20"/>
      <c r="W564" s="20"/>
      <c r="X564" s="20" t="str">
        <f t="shared" si="118"/>
        <v/>
      </c>
      <c r="Y564" s="20"/>
      <c r="Z564" s="20" t="str">
        <f t="shared" si="123"/>
        <v/>
      </c>
      <c r="AA564" s="20" t="str">
        <f t="shared" si="123"/>
        <v/>
      </c>
      <c r="AB564" s="20"/>
      <c r="AC564" s="20" t="str">
        <f t="shared" si="119"/>
        <v/>
      </c>
      <c r="AD564" s="20" t="str">
        <f t="shared" si="119"/>
        <v/>
      </c>
      <c r="AE564" s="20"/>
      <c r="AF564" s="20" t="str">
        <f t="shared" si="120"/>
        <v/>
      </c>
      <c r="AG564" s="20"/>
      <c r="AH564" s="20"/>
      <c r="AI564" s="20"/>
      <c r="AJ564" s="21"/>
      <c r="AK564" s="21"/>
      <c r="AL564" s="21"/>
      <c r="AM564" s="22"/>
      <c r="AN564" s="124"/>
    </row>
    <row r="565" spans="1:40">
      <c r="A565" s="94"/>
      <c r="B565" s="99" t="s">
        <v>1600</v>
      </c>
      <c r="C565" s="99" t="s">
        <v>1601</v>
      </c>
      <c r="D565" s="98"/>
      <c r="E565" s="121" t="str">
        <f t="shared" si="122"/>
        <v>a430001</v>
      </c>
      <c r="F565" s="121">
        <f t="shared" si="112"/>
        <v>1</v>
      </c>
      <c r="G565" s="121">
        <f t="shared" si="113"/>
        <v>1</v>
      </c>
      <c r="H565" s="121">
        <v>1</v>
      </c>
      <c r="I565" s="121">
        <f t="shared" si="114"/>
        <v>1</v>
      </c>
      <c r="J565" s="121">
        <v>0</v>
      </c>
      <c r="K565" s="121">
        <f t="shared" si="115"/>
        <v>0</v>
      </c>
      <c r="L565" s="121">
        <f t="shared" si="116"/>
        <v>1</v>
      </c>
      <c r="M565" s="121">
        <f t="shared" si="116"/>
        <v>1</v>
      </c>
      <c r="N565" s="121">
        <f t="shared" si="117"/>
        <v>0</v>
      </c>
      <c r="O565" s="123">
        <v>1</v>
      </c>
      <c r="P565" s="123">
        <f t="shared" si="121"/>
        <v>1</v>
      </c>
      <c r="Q565" s="123"/>
      <c r="R565" s="121">
        <v>0</v>
      </c>
      <c r="S565" s="121">
        <v>-1</v>
      </c>
      <c r="T565" s="20">
        <v>3</v>
      </c>
      <c r="U565" s="20" t="s">
        <v>76</v>
      </c>
      <c r="V565" s="20"/>
      <c r="W565" s="20"/>
      <c r="X565" s="20" t="str">
        <f t="shared" si="118"/>
        <v/>
      </c>
      <c r="Y565" s="20"/>
      <c r="Z565" s="20" t="str">
        <f t="shared" si="123"/>
        <v/>
      </c>
      <c r="AA565" s="20" t="str">
        <f t="shared" si="123"/>
        <v/>
      </c>
      <c r="AB565" s="20"/>
      <c r="AC565" s="20" t="str">
        <f t="shared" si="119"/>
        <v/>
      </c>
      <c r="AD565" s="20" t="str">
        <f t="shared" si="119"/>
        <v/>
      </c>
      <c r="AE565" s="20"/>
      <c r="AF565" s="20" t="str">
        <f t="shared" si="120"/>
        <v/>
      </c>
      <c r="AG565" s="20"/>
      <c r="AH565" s="20"/>
      <c r="AI565" s="20"/>
      <c r="AJ565" s="21"/>
      <c r="AK565" s="21"/>
      <c r="AL565" s="21"/>
      <c r="AM565" s="22"/>
      <c r="AN565" s="124"/>
    </row>
    <row r="566" spans="1:40">
      <c r="A566" s="94"/>
      <c r="B566" s="99" t="s">
        <v>1602</v>
      </c>
      <c r="C566" s="99" t="s">
        <v>1603</v>
      </c>
      <c r="D566" s="98"/>
      <c r="E566" s="121" t="str">
        <f t="shared" si="122"/>
        <v>a430002</v>
      </c>
      <c r="F566" s="121">
        <f t="shared" si="112"/>
        <v>1</v>
      </c>
      <c r="G566" s="121">
        <f t="shared" si="113"/>
        <v>1</v>
      </c>
      <c r="H566" s="121">
        <v>0</v>
      </c>
      <c r="I566" s="121">
        <f t="shared" si="114"/>
        <v>0</v>
      </c>
      <c r="J566" s="121">
        <v>0</v>
      </c>
      <c r="K566" s="121">
        <f t="shared" si="115"/>
        <v>0</v>
      </c>
      <c r="L566" s="121">
        <f t="shared" si="116"/>
        <v>1</v>
      </c>
      <c r="M566" s="121">
        <f t="shared" si="116"/>
        <v>0</v>
      </c>
      <c r="N566" s="121">
        <f t="shared" si="117"/>
        <v>0</v>
      </c>
      <c r="O566" s="123">
        <v>1</v>
      </c>
      <c r="P566" s="123">
        <f t="shared" si="121"/>
        <v>1</v>
      </c>
      <c r="Q566" s="123"/>
      <c r="R566" s="121">
        <v>0</v>
      </c>
      <c r="S566" s="121">
        <v>-1</v>
      </c>
      <c r="T566" s="20">
        <v>3</v>
      </c>
      <c r="U566" s="20" t="s">
        <v>76</v>
      </c>
      <c r="V566" s="20"/>
      <c r="W566" s="20"/>
      <c r="X566" s="20" t="str">
        <f t="shared" si="118"/>
        <v/>
      </c>
      <c r="Y566" s="20"/>
      <c r="Z566" s="20" t="str">
        <f t="shared" si="123"/>
        <v/>
      </c>
      <c r="AA566" s="20" t="str">
        <f t="shared" si="123"/>
        <v/>
      </c>
      <c r="AB566" s="20"/>
      <c r="AC566" s="20" t="str">
        <f t="shared" si="119"/>
        <v/>
      </c>
      <c r="AD566" s="20" t="str">
        <f t="shared" si="119"/>
        <v/>
      </c>
      <c r="AE566" s="20"/>
      <c r="AF566" s="20" t="str">
        <f t="shared" si="120"/>
        <v/>
      </c>
      <c r="AG566" s="20"/>
      <c r="AH566" s="20"/>
      <c r="AI566" s="20"/>
      <c r="AJ566" s="21"/>
      <c r="AK566" s="21"/>
      <c r="AL566" s="21"/>
      <c r="AM566" s="22"/>
      <c r="AN566" s="124"/>
    </row>
    <row r="567" spans="1:40">
      <c r="A567" s="94"/>
      <c r="B567" s="99" t="s">
        <v>1604</v>
      </c>
      <c r="C567" s="99" t="s">
        <v>1605</v>
      </c>
      <c r="D567" s="98"/>
      <c r="E567" s="121" t="str">
        <f t="shared" si="122"/>
        <v>a430003</v>
      </c>
      <c r="F567" s="121">
        <f t="shared" si="112"/>
        <v>1</v>
      </c>
      <c r="G567" s="121">
        <f t="shared" si="113"/>
        <v>1</v>
      </c>
      <c r="H567" s="121">
        <v>0</v>
      </c>
      <c r="I567" s="121">
        <f t="shared" si="114"/>
        <v>0</v>
      </c>
      <c r="J567" s="121">
        <v>0</v>
      </c>
      <c r="K567" s="121">
        <f t="shared" si="115"/>
        <v>0</v>
      </c>
      <c r="L567" s="121">
        <f t="shared" si="116"/>
        <v>1</v>
      </c>
      <c r="M567" s="121">
        <f t="shared" si="116"/>
        <v>0</v>
      </c>
      <c r="N567" s="121">
        <f t="shared" si="117"/>
        <v>0</v>
      </c>
      <c r="O567" s="123">
        <v>1</v>
      </c>
      <c r="P567" s="123">
        <f t="shared" si="121"/>
        <v>1</v>
      </c>
      <c r="Q567" s="123"/>
      <c r="R567" s="121">
        <v>0</v>
      </c>
      <c r="S567" s="121">
        <v>-1</v>
      </c>
      <c r="T567" s="20">
        <v>4</v>
      </c>
      <c r="U567" s="20" t="s">
        <v>76</v>
      </c>
      <c r="V567" s="20"/>
      <c r="W567" s="20"/>
      <c r="X567" s="20" t="str">
        <f t="shared" si="118"/>
        <v/>
      </c>
      <c r="Y567" s="20"/>
      <c r="Z567" s="20" t="str">
        <f t="shared" si="123"/>
        <v/>
      </c>
      <c r="AA567" s="20" t="str">
        <f t="shared" si="123"/>
        <v/>
      </c>
      <c r="AB567" s="20"/>
      <c r="AC567" s="20" t="str">
        <f t="shared" si="119"/>
        <v/>
      </c>
      <c r="AD567" s="20" t="str">
        <f t="shared" si="119"/>
        <v/>
      </c>
      <c r="AE567" s="20"/>
      <c r="AF567" s="20" t="str">
        <f t="shared" si="120"/>
        <v/>
      </c>
      <c r="AG567" s="20"/>
      <c r="AH567" s="20"/>
      <c r="AI567" s="20"/>
      <c r="AJ567" s="21"/>
      <c r="AK567" s="21"/>
      <c r="AL567" s="21"/>
      <c r="AM567" s="22"/>
      <c r="AN567" s="124"/>
    </row>
    <row r="568" spans="1:40">
      <c r="A568" s="94"/>
      <c r="B568" s="99" t="s">
        <v>1606</v>
      </c>
      <c r="C568" s="99" t="s">
        <v>1607</v>
      </c>
      <c r="D568" s="98"/>
      <c r="E568" s="121" t="str">
        <f t="shared" si="122"/>
        <v>a430004</v>
      </c>
      <c r="F568" s="121">
        <f t="shared" si="112"/>
        <v>1</v>
      </c>
      <c r="G568" s="121">
        <f t="shared" si="113"/>
        <v>1</v>
      </c>
      <c r="H568" s="121">
        <v>0</v>
      </c>
      <c r="I568" s="121">
        <f t="shared" si="114"/>
        <v>0</v>
      </c>
      <c r="J568" s="121">
        <v>0</v>
      </c>
      <c r="K568" s="121">
        <f t="shared" si="115"/>
        <v>0</v>
      </c>
      <c r="L568" s="121">
        <f t="shared" si="116"/>
        <v>1</v>
      </c>
      <c r="M568" s="121">
        <f t="shared" si="116"/>
        <v>0</v>
      </c>
      <c r="N568" s="121">
        <f t="shared" si="117"/>
        <v>0</v>
      </c>
      <c r="O568" s="121">
        <v>0</v>
      </c>
      <c r="P568" s="121">
        <f t="shared" si="121"/>
        <v>0</v>
      </c>
      <c r="Q568" s="121"/>
      <c r="R568" s="121">
        <v>0</v>
      </c>
      <c r="S568" s="121">
        <v>-1</v>
      </c>
      <c r="T568" s="20">
        <v>4</v>
      </c>
      <c r="U568" s="20" t="s">
        <v>154</v>
      </c>
      <c r="V568" s="20"/>
      <c r="W568" s="20"/>
      <c r="X568" s="20" t="str">
        <f t="shared" si="118"/>
        <v/>
      </c>
      <c r="Y568" s="20"/>
      <c r="Z568" s="20" t="str">
        <f t="shared" si="123"/>
        <v/>
      </c>
      <c r="AA568" s="20" t="str">
        <f t="shared" si="123"/>
        <v/>
      </c>
      <c r="AB568" s="20"/>
      <c r="AC568" s="20" t="str">
        <f t="shared" si="119"/>
        <v/>
      </c>
      <c r="AD568" s="20" t="str">
        <f t="shared" si="119"/>
        <v/>
      </c>
      <c r="AE568" s="20"/>
      <c r="AF568" s="20" t="str">
        <f t="shared" si="120"/>
        <v/>
      </c>
      <c r="AG568" s="20"/>
      <c r="AH568" s="20"/>
      <c r="AI568" s="20"/>
      <c r="AJ568" s="21"/>
      <c r="AK568" s="21"/>
      <c r="AL568" s="21"/>
      <c r="AM568" s="22"/>
      <c r="AN568" s="124"/>
    </row>
    <row r="569" spans="1:40">
      <c r="A569" s="94"/>
      <c r="B569" s="99" t="s">
        <v>1608</v>
      </c>
      <c r="C569" s="99" t="s">
        <v>1609</v>
      </c>
      <c r="D569" s="98"/>
      <c r="E569" s="121" t="str">
        <f t="shared" si="122"/>
        <v>a430005</v>
      </c>
      <c r="F569" s="121">
        <f t="shared" si="112"/>
        <v>1</v>
      </c>
      <c r="G569" s="121">
        <f t="shared" si="113"/>
        <v>1</v>
      </c>
      <c r="H569" s="121">
        <v>0</v>
      </c>
      <c r="I569" s="121">
        <f t="shared" si="114"/>
        <v>0</v>
      </c>
      <c r="J569" s="121">
        <v>0</v>
      </c>
      <c r="K569" s="121">
        <f t="shared" si="115"/>
        <v>0</v>
      </c>
      <c r="L569" s="121">
        <f t="shared" si="116"/>
        <v>1</v>
      </c>
      <c r="M569" s="121">
        <f t="shared" si="116"/>
        <v>0</v>
      </c>
      <c r="N569" s="121">
        <f t="shared" si="117"/>
        <v>0</v>
      </c>
      <c r="O569" s="121">
        <v>0</v>
      </c>
      <c r="P569" s="121">
        <f t="shared" si="121"/>
        <v>0</v>
      </c>
      <c r="Q569" s="121"/>
      <c r="R569" s="121">
        <v>0</v>
      </c>
      <c r="S569" s="121">
        <v>-1</v>
      </c>
      <c r="T569" s="20">
        <v>4</v>
      </c>
      <c r="U569" s="20" t="s">
        <v>154</v>
      </c>
      <c r="V569" s="20"/>
      <c r="W569" s="20"/>
      <c r="X569" s="20" t="str">
        <f t="shared" si="118"/>
        <v/>
      </c>
      <c r="Y569" s="20"/>
      <c r="Z569" s="20" t="str">
        <f t="shared" si="123"/>
        <v/>
      </c>
      <c r="AA569" s="20" t="str">
        <f t="shared" si="123"/>
        <v/>
      </c>
      <c r="AB569" s="20"/>
      <c r="AC569" s="20" t="str">
        <f t="shared" si="119"/>
        <v/>
      </c>
      <c r="AD569" s="20" t="str">
        <f t="shared" si="119"/>
        <v/>
      </c>
      <c r="AE569" s="20"/>
      <c r="AF569" s="20" t="str">
        <f t="shared" si="120"/>
        <v/>
      </c>
      <c r="AG569" s="20"/>
      <c r="AH569" s="20"/>
      <c r="AI569" s="20"/>
      <c r="AJ569" s="21"/>
      <c r="AK569" s="21"/>
      <c r="AL569" s="21"/>
      <c r="AM569" s="22"/>
      <c r="AN569" s="124"/>
    </row>
    <row r="570" spans="1:40">
      <c r="A570" s="94"/>
      <c r="B570" s="99" t="s">
        <v>1610</v>
      </c>
      <c r="C570" s="99" t="s">
        <v>1611</v>
      </c>
      <c r="D570" s="98"/>
      <c r="E570" s="121" t="str">
        <f t="shared" si="122"/>
        <v>a430006</v>
      </c>
      <c r="F570" s="121">
        <f t="shared" si="112"/>
        <v>1</v>
      </c>
      <c r="G570" s="121">
        <f t="shared" si="113"/>
        <v>1</v>
      </c>
      <c r="H570" s="121">
        <v>0</v>
      </c>
      <c r="I570" s="121">
        <f t="shared" si="114"/>
        <v>0</v>
      </c>
      <c r="J570" s="121">
        <v>0</v>
      </c>
      <c r="K570" s="121">
        <f t="shared" si="115"/>
        <v>0</v>
      </c>
      <c r="L570" s="121">
        <f t="shared" si="116"/>
        <v>1</v>
      </c>
      <c r="M570" s="121">
        <f t="shared" si="116"/>
        <v>0</v>
      </c>
      <c r="N570" s="121">
        <f t="shared" si="117"/>
        <v>0</v>
      </c>
      <c r="O570" s="121">
        <v>0</v>
      </c>
      <c r="P570" s="121">
        <f t="shared" si="121"/>
        <v>0</v>
      </c>
      <c r="Q570" s="121"/>
      <c r="R570" s="121">
        <v>0</v>
      </c>
      <c r="S570" s="121">
        <v>-1</v>
      </c>
      <c r="T570" s="20">
        <v>4</v>
      </c>
      <c r="U570" s="20" t="s">
        <v>154</v>
      </c>
      <c r="V570" s="20"/>
      <c r="W570" s="20"/>
      <c r="X570" s="20" t="str">
        <f t="shared" si="118"/>
        <v/>
      </c>
      <c r="Y570" s="20"/>
      <c r="Z570" s="20" t="str">
        <f t="shared" si="123"/>
        <v/>
      </c>
      <c r="AA570" s="20" t="str">
        <f t="shared" si="123"/>
        <v/>
      </c>
      <c r="AB570" s="20"/>
      <c r="AC570" s="20" t="str">
        <f t="shared" si="119"/>
        <v/>
      </c>
      <c r="AD570" s="20" t="str">
        <f t="shared" si="119"/>
        <v/>
      </c>
      <c r="AE570" s="20"/>
      <c r="AF570" s="20" t="str">
        <f t="shared" si="120"/>
        <v/>
      </c>
      <c r="AG570" s="20"/>
      <c r="AH570" s="20"/>
      <c r="AI570" s="20"/>
      <c r="AJ570" s="21"/>
      <c r="AK570" s="21"/>
      <c r="AL570" s="21"/>
      <c r="AM570" s="22"/>
      <c r="AN570" s="124"/>
    </row>
    <row r="571" spans="1:40" ht="13.15">
      <c r="A571" s="94"/>
      <c r="B571" s="95" t="s">
        <v>1612</v>
      </c>
      <c r="C571" s="95" t="s">
        <v>1613</v>
      </c>
      <c r="D571" s="98"/>
      <c r="E571" s="121" t="str">
        <f t="shared" si="122"/>
        <v>a44</v>
      </c>
      <c r="F571" s="121">
        <f t="shared" si="112"/>
        <v>1</v>
      </c>
      <c r="G571" s="121">
        <f t="shared" si="113"/>
        <v>1</v>
      </c>
      <c r="H571" s="121">
        <v>0</v>
      </c>
      <c r="I571" s="121">
        <f t="shared" si="114"/>
        <v>0</v>
      </c>
      <c r="J571" s="121">
        <v>0</v>
      </c>
      <c r="K571" s="121">
        <f t="shared" si="115"/>
        <v>0</v>
      </c>
      <c r="L571" s="121">
        <f t="shared" si="116"/>
        <v>1</v>
      </c>
      <c r="M571" s="121">
        <f t="shared" si="116"/>
        <v>0</v>
      </c>
      <c r="N571" s="121">
        <f t="shared" si="117"/>
        <v>0</v>
      </c>
      <c r="O571" s="121">
        <v>0</v>
      </c>
      <c r="P571" s="121">
        <f t="shared" si="121"/>
        <v>0</v>
      </c>
      <c r="Q571" s="121"/>
      <c r="R571" s="121">
        <v>0</v>
      </c>
      <c r="S571" s="121">
        <v>-1</v>
      </c>
      <c r="T571" s="20">
        <v>2</v>
      </c>
      <c r="U571" s="20" t="s">
        <v>154</v>
      </c>
      <c r="V571" s="20"/>
      <c r="W571" s="20"/>
      <c r="X571" s="20" t="str">
        <f t="shared" si="118"/>
        <v/>
      </c>
      <c r="Y571" s="20"/>
      <c r="Z571" s="20" t="str">
        <f t="shared" si="123"/>
        <v/>
      </c>
      <c r="AA571" s="20" t="str">
        <f t="shared" si="123"/>
        <v/>
      </c>
      <c r="AB571" s="20"/>
      <c r="AC571" s="20" t="str">
        <f t="shared" si="119"/>
        <v/>
      </c>
      <c r="AD571" s="20" t="str">
        <f t="shared" si="119"/>
        <v/>
      </c>
      <c r="AE571" s="20"/>
      <c r="AF571" s="20" t="str">
        <f t="shared" si="120"/>
        <v/>
      </c>
      <c r="AG571" s="20"/>
      <c r="AH571" s="20"/>
      <c r="AI571" s="20"/>
      <c r="AJ571" s="21"/>
      <c r="AK571" s="21"/>
      <c r="AL571" s="21"/>
      <c r="AM571" s="22"/>
      <c r="AN571" s="124"/>
    </row>
    <row r="572" spans="1:40">
      <c r="A572" s="94"/>
      <c r="B572" s="97" t="s">
        <v>1614</v>
      </c>
      <c r="C572" s="97" t="s">
        <v>1615</v>
      </c>
      <c r="D572" s="99"/>
      <c r="E572" s="121" t="str">
        <f t="shared" si="122"/>
        <v>a441</v>
      </c>
      <c r="F572" s="121">
        <f t="shared" si="112"/>
        <v>1</v>
      </c>
      <c r="G572" s="121">
        <f t="shared" si="113"/>
        <v>1</v>
      </c>
      <c r="H572" s="121">
        <v>0</v>
      </c>
      <c r="I572" s="121">
        <f t="shared" si="114"/>
        <v>0</v>
      </c>
      <c r="J572" s="121">
        <v>0</v>
      </c>
      <c r="K572" s="121">
        <f t="shared" si="115"/>
        <v>0</v>
      </c>
      <c r="L572" s="121">
        <f t="shared" si="116"/>
        <v>1</v>
      </c>
      <c r="M572" s="121">
        <f t="shared" si="116"/>
        <v>0</v>
      </c>
      <c r="N572" s="121">
        <f t="shared" si="117"/>
        <v>0</v>
      </c>
      <c r="O572" s="121">
        <v>0</v>
      </c>
      <c r="P572" s="121">
        <f t="shared" si="121"/>
        <v>0</v>
      </c>
      <c r="Q572" s="121"/>
      <c r="R572" s="121">
        <v>0</v>
      </c>
      <c r="S572" s="121">
        <v>-1</v>
      </c>
      <c r="T572" s="20">
        <v>4</v>
      </c>
      <c r="U572" s="20" t="s">
        <v>838</v>
      </c>
      <c r="V572" s="20"/>
      <c r="W572" s="20"/>
      <c r="X572" s="20" t="str">
        <f t="shared" si="118"/>
        <v/>
      </c>
      <c r="Y572" s="20"/>
      <c r="Z572" s="20" t="str">
        <f t="shared" si="123"/>
        <v/>
      </c>
      <c r="AA572" s="20" t="str">
        <f t="shared" si="123"/>
        <v/>
      </c>
      <c r="AB572" s="20"/>
      <c r="AC572" s="20" t="str">
        <f t="shared" si="119"/>
        <v/>
      </c>
      <c r="AD572" s="20" t="str">
        <f t="shared" si="119"/>
        <v/>
      </c>
      <c r="AE572" s="20"/>
      <c r="AF572" s="20" t="str">
        <f t="shared" si="120"/>
        <v/>
      </c>
      <c r="AG572" s="20"/>
      <c r="AH572" s="20"/>
      <c r="AI572" s="20"/>
      <c r="AJ572" s="21"/>
      <c r="AK572" s="21"/>
      <c r="AL572" s="21"/>
      <c r="AM572" s="22"/>
      <c r="AN572" s="124" t="s">
        <v>1616</v>
      </c>
    </row>
    <row r="573" spans="1:40">
      <c r="A573" s="94"/>
      <c r="B573" s="98" t="s">
        <v>1617</v>
      </c>
      <c r="C573" s="98" t="s">
        <v>1618</v>
      </c>
      <c r="D573" s="98"/>
      <c r="E573" s="121" t="str">
        <f t="shared" si="122"/>
        <v>a4410</v>
      </c>
      <c r="F573" s="121">
        <f t="shared" si="112"/>
        <v>1</v>
      </c>
      <c r="G573" s="121">
        <f t="shared" si="113"/>
        <v>1</v>
      </c>
      <c r="H573" s="121">
        <v>0</v>
      </c>
      <c r="I573" s="121">
        <f t="shared" si="114"/>
        <v>0</v>
      </c>
      <c r="J573" s="121">
        <v>0</v>
      </c>
      <c r="K573" s="121">
        <f t="shared" si="115"/>
        <v>0</v>
      </c>
      <c r="L573" s="121">
        <f t="shared" si="116"/>
        <v>1</v>
      </c>
      <c r="M573" s="121">
        <f t="shared" si="116"/>
        <v>0</v>
      </c>
      <c r="N573" s="121">
        <f t="shared" si="117"/>
        <v>0</v>
      </c>
      <c r="O573" s="121">
        <v>0</v>
      </c>
      <c r="P573" s="121">
        <f t="shared" si="121"/>
        <v>0</v>
      </c>
      <c r="Q573" s="121"/>
      <c r="R573" s="121">
        <v>0</v>
      </c>
      <c r="S573" s="121">
        <v>-1</v>
      </c>
      <c r="T573" s="20">
        <v>4</v>
      </c>
      <c r="U573" s="20" t="s">
        <v>838</v>
      </c>
      <c r="V573" s="20"/>
      <c r="W573" s="20"/>
      <c r="X573" s="20" t="str">
        <f t="shared" si="118"/>
        <v/>
      </c>
      <c r="Y573" s="20"/>
      <c r="Z573" s="20" t="str">
        <f t="shared" si="123"/>
        <v/>
      </c>
      <c r="AA573" s="20" t="str">
        <f t="shared" si="123"/>
        <v/>
      </c>
      <c r="AB573" s="20"/>
      <c r="AC573" s="20" t="str">
        <f t="shared" si="119"/>
        <v/>
      </c>
      <c r="AD573" s="20" t="str">
        <f t="shared" si="119"/>
        <v/>
      </c>
      <c r="AE573" s="20"/>
      <c r="AF573" s="20" t="str">
        <f t="shared" si="120"/>
        <v/>
      </c>
      <c r="AG573" s="20"/>
      <c r="AH573" s="20"/>
      <c r="AI573" s="20"/>
      <c r="AJ573" s="21"/>
      <c r="AK573" s="21"/>
      <c r="AL573" s="21"/>
      <c r="AM573" s="22"/>
      <c r="AN573" s="124"/>
    </row>
    <row r="574" spans="1:40">
      <c r="A574" s="94"/>
      <c r="B574" s="99" t="s">
        <v>1619</v>
      </c>
      <c r="C574" s="99" t="s">
        <v>1620</v>
      </c>
      <c r="D574" s="98"/>
      <c r="E574" s="121" t="str">
        <f t="shared" si="122"/>
        <v>a441000</v>
      </c>
      <c r="F574" s="121">
        <f t="shared" si="112"/>
        <v>1</v>
      </c>
      <c r="G574" s="121">
        <f t="shared" si="113"/>
        <v>1</v>
      </c>
      <c r="H574" s="121">
        <v>0</v>
      </c>
      <c r="I574" s="121">
        <f t="shared" si="114"/>
        <v>0</v>
      </c>
      <c r="J574" s="121">
        <v>0</v>
      </c>
      <c r="K574" s="121">
        <f t="shared" si="115"/>
        <v>0</v>
      </c>
      <c r="L574" s="121">
        <f t="shared" si="116"/>
        <v>1</v>
      </c>
      <c r="M574" s="121">
        <f t="shared" si="116"/>
        <v>0</v>
      </c>
      <c r="N574" s="121">
        <f t="shared" si="117"/>
        <v>0</v>
      </c>
      <c r="O574" s="121">
        <v>0</v>
      </c>
      <c r="P574" s="121">
        <f t="shared" si="121"/>
        <v>0</v>
      </c>
      <c r="Q574" s="121"/>
      <c r="R574" s="121">
        <v>0</v>
      </c>
      <c r="S574" s="121">
        <v>-1</v>
      </c>
      <c r="T574" s="20">
        <v>4</v>
      </c>
      <c r="U574" s="20" t="s">
        <v>838</v>
      </c>
      <c r="V574" s="20"/>
      <c r="W574" s="20"/>
      <c r="X574" s="20" t="str">
        <f t="shared" si="118"/>
        <v/>
      </c>
      <c r="Y574" s="20"/>
      <c r="Z574" s="20" t="str">
        <f t="shared" si="123"/>
        <v/>
      </c>
      <c r="AA574" s="20" t="str">
        <f t="shared" si="123"/>
        <v/>
      </c>
      <c r="AB574" s="20"/>
      <c r="AC574" s="20" t="str">
        <f t="shared" si="119"/>
        <v/>
      </c>
      <c r="AD574" s="20" t="str">
        <f t="shared" si="119"/>
        <v/>
      </c>
      <c r="AE574" s="20"/>
      <c r="AF574" s="20" t="str">
        <f t="shared" si="120"/>
        <v/>
      </c>
      <c r="AG574" s="20"/>
      <c r="AH574" s="20"/>
      <c r="AI574" s="20"/>
      <c r="AJ574" s="21"/>
      <c r="AK574" s="21"/>
      <c r="AL574" s="21"/>
      <c r="AM574" s="22"/>
      <c r="AN574" s="124"/>
    </row>
    <row r="575" spans="1:40">
      <c r="A575" s="94"/>
      <c r="B575" s="97" t="s">
        <v>1621</v>
      </c>
      <c r="C575" s="97" t="s">
        <v>1622</v>
      </c>
      <c r="D575" s="98"/>
      <c r="E575" s="121" t="str">
        <f t="shared" si="122"/>
        <v>a442</v>
      </c>
      <c r="F575" s="121">
        <f t="shared" si="112"/>
        <v>1</v>
      </c>
      <c r="G575" s="121">
        <f t="shared" si="113"/>
        <v>1</v>
      </c>
      <c r="H575" s="121">
        <v>0</v>
      </c>
      <c r="I575" s="121">
        <f t="shared" si="114"/>
        <v>0</v>
      </c>
      <c r="J575" s="121">
        <v>0</v>
      </c>
      <c r="K575" s="121">
        <f t="shared" si="115"/>
        <v>0</v>
      </c>
      <c r="L575" s="121">
        <f t="shared" si="116"/>
        <v>1</v>
      </c>
      <c r="M575" s="121">
        <f t="shared" si="116"/>
        <v>0</v>
      </c>
      <c r="N575" s="121">
        <f t="shared" si="117"/>
        <v>0</v>
      </c>
      <c r="O575" s="121">
        <v>0</v>
      </c>
      <c r="P575" s="121">
        <f t="shared" si="121"/>
        <v>0</v>
      </c>
      <c r="Q575" s="121"/>
      <c r="R575" s="121">
        <v>0</v>
      </c>
      <c r="S575" s="121">
        <v>-1</v>
      </c>
      <c r="T575" s="20">
        <v>3</v>
      </c>
      <c r="U575" s="20" t="s">
        <v>154</v>
      </c>
      <c r="V575" s="20"/>
      <c r="W575" s="20"/>
      <c r="X575" s="20" t="str">
        <f t="shared" si="118"/>
        <v/>
      </c>
      <c r="Y575" s="20"/>
      <c r="Z575" s="20" t="str">
        <f t="shared" si="123"/>
        <v/>
      </c>
      <c r="AA575" s="20" t="str">
        <f t="shared" si="123"/>
        <v/>
      </c>
      <c r="AB575" s="20"/>
      <c r="AC575" s="20" t="str">
        <f t="shared" si="119"/>
        <v/>
      </c>
      <c r="AD575" s="20" t="str">
        <f t="shared" si="119"/>
        <v/>
      </c>
      <c r="AE575" s="20"/>
      <c r="AF575" s="20" t="str">
        <f t="shared" si="120"/>
        <v/>
      </c>
      <c r="AG575" s="20"/>
      <c r="AH575" s="20"/>
      <c r="AI575" s="20"/>
      <c r="AJ575" s="21"/>
      <c r="AK575" s="21"/>
      <c r="AL575" s="21"/>
      <c r="AM575" s="22"/>
      <c r="AN575" s="124" t="s">
        <v>1623</v>
      </c>
    </row>
    <row r="576" spans="1:40">
      <c r="A576" s="94"/>
      <c r="B576" s="98" t="s">
        <v>1624</v>
      </c>
      <c r="C576" s="98" t="s">
        <v>1625</v>
      </c>
      <c r="D576" s="98"/>
      <c r="E576" s="121" t="str">
        <f t="shared" si="122"/>
        <v>a4421</v>
      </c>
      <c r="F576" s="121">
        <f t="shared" si="112"/>
        <v>1</v>
      </c>
      <c r="G576" s="121">
        <f t="shared" si="113"/>
        <v>1</v>
      </c>
      <c r="H576" s="121">
        <v>0</v>
      </c>
      <c r="I576" s="121">
        <f t="shared" si="114"/>
        <v>0</v>
      </c>
      <c r="J576" s="121">
        <v>0</v>
      </c>
      <c r="K576" s="121">
        <f t="shared" si="115"/>
        <v>0</v>
      </c>
      <c r="L576" s="121">
        <f t="shared" si="116"/>
        <v>1</v>
      </c>
      <c r="M576" s="121">
        <f t="shared" si="116"/>
        <v>0</v>
      </c>
      <c r="N576" s="121">
        <f t="shared" si="117"/>
        <v>0</v>
      </c>
      <c r="O576" s="121">
        <v>0</v>
      </c>
      <c r="P576" s="121">
        <f t="shared" si="121"/>
        <v>0</v>
      </c>
      <c r="Q576" s="121"/>
      <c r="R576" s="121">
        <v>0</v>
      </c>
      <c r="S576" s="121">
        <v>-1</v>
      </c>
      <c r="T576" s="20">
        <v>4</v>
      </c>
      <c r="U576" s="20" t="s">
        <v>154</v>
      </c>
      <c r="V576" s="20"/>
      <c r="W576" s="20"/>
      <c r="X576" s="20" t="str">
        <f t="shared" si="118"/>
        <v/>
      </c>
      <c r="Y576" s="20"/>
      <c r="Z576" s="20" t="str">
        <f t="shared" si="123"/>
        <v/>
      </c>
      <c r="AA576" s="20" t="str">
        <f t="shared" si="123"/>
        <v/>
      </c>
      <c r="AB576" s="20"/>
      <c r="AC576" s="20" t="str">
        <f t="shared" si="119"/>
        <v/>
      </c>
      <c r="AD576" s="20" t="str">
        <f t="shared" si="119"/>
        <v/>
      </c>
      <c r="AE576" s="20"/>
      <c r="AF576" s="20" t="str">
        <f t="shared" si="120"/>
        <v/>
      </c>
      <c r="AG576" s="20"/>
      <c r="AH576" s="20"/>
      <c r="AI576" s="20"/>
      <c r="AJ576" s="21"/>
      <c r="AK576" s="21"/>
      <c r="AL576" s="21"/>
      <c r="AM576" s="22"/>
      <c r="AN576" s="124" t="s">
        <v>1626</v>
      </c>
    </row>
    <row r="577" spans="1:40">
      <c r="A577" s="94"/>
      <c r="B577" s="99" t="s">
        <v>1627</v>
      </c>
      <c r="C577" s="99" t="s">
        <v>1628</v>
      </c>
      <c r="D577" s="98"/>
      <c r="E577" s="121" t="str">
        <f t="shared" si="122"/>
        <v>a442101</v>
      </c>
      <c r="F577" s="121">
        <f t="shared" si="112"/>
        <v>1</v>
      </c>
      <c r="G577" s="121">
        <f t="shared" si="113"/>
        <v>1</v>
      </c>
      <c r="H577" s="121">
        <v>0</v>
      </c>
      <c r="I577" s="121">
        <f t="shared" si="114"/>
        <v>0</v>
      </c>
      <c r="J577" s="121">
        <v>0</v>
      </c>
      <c r="K577" s="121">
        <f t="shared" si="115"/>
        <v>0</v>
      </c>
      <c r="L577" s="121">
        <f t="shared" si="116"/>
        <v>1</v>
      </c>
      <c r="M577" s="121">
        <f t="shared" si="116"/>
        <v>0</v>
      </c>
      <c r="N577" s="121">
        <f t="shared" si="117"/>
        <v>0</v>
      </c>
      <c r="O577" s="121">
        <v>0</v>
      </c>
      <c r="P577" s="121">
        <f t="shared" si="121"/>
        <v>0</v>
      </c>
      <c r="Q577" s="121"/>
      <c r="R577" s="121">
        <v>0</v>
      </c>
      <c r="S577" s="121">
        <v>-1</v>
      </c>
      <c r="T577" s="20">
        <v>4</v>
      </c>
      <c r="U577" s="20" t="s">
        <v>154</v>
      </c>
      <c r="V577" s="20"/>
      <c r="W577" s="20"/>
      <c r="X577" s="20" t="str">
        <f t="shared" si="118"/>
        <v/>
      </c>
      <c r="Y577" s="20"/>
      <c r="Z577" s="20" t="str">
        <f t="shared" si="123"/>
        <v/>
      </c>
      <c r="AA577" s="20" t="str">
        <f t="shared" si="123"/>
        <v/>
      </c>
      <c r="AB577" s="20"/>
      <c r="AC577" s="20" t="str">
        <f t="shared" si="119"/>
        <v/>
      </c>
      <c r="AD577" s="20" t="str">
        <f t="shared" si="119"/>
        <v/>
      </c>
      <c r="AE577" s="20"/>
      <c r="AF577" s="20" t="str">
        <f t="shared" si="120"/>
        <v/>
      </c>
      <c r="AG577" s="20"/>
      <c r="AH577" s="20"/>
      <c r="AI577" s="20"/>
      <c r="AJ577" s="21"/>
      <c r="AK577" s="21"/>
      <c r="AL577" s="21"/>
      <c r="AM577" s="22"/>
      <c r="AN577" s="124" t="s">
        <v>1629</v>
      </c>
    </row>
    <row r="578" spans="1:40">
      <c r="A578" s="94"/>
      <c r="B578" s="99" t="s">
        <v>1630</v>
      </c>
      <c r="C578" s="99" t="s">
        <v>1631</v>
      </c>
      <c r="D578" s="98"/>
      <c r="E578" s="121" t="str">
        <f t="shared" si="122"/>
        <v>a442102</v>
      </c>
      <c r="F578" s="121">
        <f t="shared" si="112"/>
        <v>1</v>
      </c>
      <c r="G578" s="121">
        <f t="shared" si="113"/>
        <v>1</v>
      </c>
      <c r="H578" s="121">
        <v>0</v>
      </c>
      <c r="I578" s="121">
        <f t="shared" si="114"/>
        <v>0</v>
      </c>
      <c r="J578" s="121">
        <v>0</v>
      </c>
      <c r="K578" s="121">
        <f t="shared" si="115"/>
        <v>0</v>
      </c>
      <c r="L578" s="121">
        <f t="shared" si="116"/>
        <v>1</v>
      </c>
      <c r="M578" s="121">
        <f t="shared" si="116"/>
        <v>0</v>
      </c>
      <c r="N578" s="121">
        <f t="shared" si="117"/>
        <v>0</v>
      </c>
      <c r="O578" s="121">
        <v>0</v>
      </c>
      <c r="P578" s="121">
        <f t="shared" si="121"/>
        <v>0</v>
      </c>
      <c r="Q578" s="121"/>
      <c r="R578" s="121">
        <v>0</v>
      </c>
      <c r="S578" s="121">
        <v>-1</v>
      </c>
      <c r="T578" s="20">
        <v>4</v>
      </c>
      <c r="U578" s="20" t="s">
        <v>154</v>
      </c>
      <c r="V578" s="20"/>
      <c r="W578" s="20"/>
      <c r="X578" s="20" t="str">
        <f t="shared" si="118"/>
        <v/>
      </c>
      <c r="Y578" s="20"/>
      <c r="Z578" s="20" t="str">
        <f t="shared" si="123"/>
        <v/>
      </c>
      <c r="AA578" s="20" t="str">
        <f t="shared" si="123"/>
        <v/>
      </c>
      <c r="AB578" s="20"/>
      <c r="AC578" s="20" t="str">
        <f t="shared" si="119"/>
        <v/>
      </c>
      <c r="AD578" s="20" t="str">
        <f t="shared" si="119"/>
        <v/>
      </c>
      <c r="AE578" s="20"/>
      <c r="AF578" s="20" t="str">
        <f t="shared" si="120"/>
        <v/>
      </c>
      <c r="AG578" s="20"/>
      <c r="AH578" s="20"/>
      <c r="AI578" s="20"/>
      <c r="AJ578" s="21"/>
      <c r="AK578" s="21"/>
      <c r="AL578" s="21"/>
      <c r="AM578" s="22"/>
      <c r="AN578" s="124" t="s">
        <v>1632</v>
      </c>
    </row>
    <row r="579" spans="1:40">
      <c r="A579" s="94"/>
      <c r="B579" s="98" t="s">
        <v>1633</v>
      </c>
      <c r="C579" s="98" t="s">
        <v>1634</v>
      </c>
      <c r="D579" s="98"/>
      <c r="E579" s="121" t="str">
        <f t="shared" si="122"/>
        <v>a4422</v>
      </c>
      <c r="F579" s="121">
        <f t="shared" si="112"/>
        <v>1</v>
      </c>
      <c r="G579" s="121">
        <f t="shared" si="113"/>
        <v>1</v>
      </c>
      <c r="H579" s="121">
        <v>0</v>
      </c>
      <c r="I579" s="121">
        <f t="shared" si="114"/>
        <v>0</v>
      </c>
      <c r="J579" s="121">
        <v>0</v>
      </c>
      <c r="K579" s="121">
        <f t="shared" si="115"/>
        <v>0</v>
      </c>
      <c r="L579" s="121">
        <f t="shared" si="116"/>
        <v>1</v>
      </c>
      <c r="M579" s="121">
        <f t="shared" si="116"/>
        <v>0</v>
      </c>
      <c r="N579" s="121">
        <f t="shared" si="117"/>
        <v>0</v>
      </c>
      <c r="O579" s="121">
        <v>0</v>
      </c>
      <c r="P579" s="121">
        <f t="shared" si="121"/>
        <v>0</v>
      </c>
      <c r="Q579" s="121"/>
      <c r="R579" s="121">
        <v>0</v>
      </c>
      <c r="S579" s="121">
        <v>-1</v>
      </c>
      <c r="T579" s="20">
        <v>4</v>
      </c>
      <c r="U579" s="20" t="s">
        <v>154</v>
      </c>
      <c r="V579" s="20"/>
      <c r="W579" s="20"/>
      <c r="X579" s="20" t="str">
        <f t="shared" si="118"/>
        <v/>
      </c>
      <c r="Y579" s="20"/>
      <c r="Z579" s="20" t="str">
        <f t="shared" si="123"/>
        <v/>
      </c>
      <c r="AA579" s="20" t="str">
        <f t="shared" si="123"/>
        <v/>
      </c>
      <c r="AB579" s="20"/>
      <c r="AC579" s="20" t="str">
        <f t="shared" si="119"/>
        <v/>
      </c>
      <c r="AD579" s="20" t="str">
        <f t="shared" si="119"/>
        <v/>
      </c>
      <c r="AE579" s="20"/>
      <c r="AF579" s="20" t="str">
        <f t="shared" si="120"/>
        <v/>
      </c>
      <c r="AG579" s="20"/>
      <c r="AH579" s="20"/>
      <c r="AI579" s="20"/>
      <c r="AJ579" s="21"/>
      <c r="AK579" s="21"/>
      <c r="AL579" s="21"/>
      <c r="AM579" s="22"/>
      <c r="AN579" s="124" t="s">
        <v>1635</v>
      </c>
    </row>
    <row r="580" spans="1:40">
      <c r="A580" s="94"/>
      <c r="B580" s="99" t="s">
        <v>1636</v>
      </c>
      <c r="C580" s="99" t="s">
        <v>1637</v>
      </c>
      <c r="D580" s="98"/>
      <c r="E580" s="121" t="str">
        <f t="shared" si="122"/>
        <v>a442200</v>
      </c>
      <c r="F580" s="121">
        <f t="shared" si="112"/>
        <v>1</v>
      </c>
      <c r="G580" s="121">
        <f t="shared" si="113"/>
        <v>1</v>
      </c>
      <c r="H580" s="121">
        <v>0</v>
      </c>
      <c r="I580" s="121">
        <f t="shared" si="114"/>
        <v>0</v>
      </c>
      <c r="J580" s="121">
        <v>0</v>
      </c>
      <c r="K580" s="121">
        <f t="shared" si="115"/>
        <v>0</v>
      </c>
      <c r="L580" s="121">
        <f t="shared" si="116"/>
        <v>1</v>
      </c>
      <c r="M580" s="121">
        <f t="shared" si="116"/>
        <v>0</v>
      </c>
      <c r="N580" s="121">
        <f t="shared" si="117"/>
        <v>0</v>
      </c>
      <c r="O580" s="121">
        <v>0</v>
      </c>
      <c r="P580" s="121">
        <f t="shared" si="121"/>
        <v>0</v>
      </c>
      <c r="Q580" s="121"/>
      <c r="R580" s="121">
        <v>0</v>
      </c>
      <c r="S580" s="121">
        <v>-1</v>
      </c>
      <c r="T580" s="20">
        <v>4</v>
      </c>
      <c r="U580" s="20" t="s">
        <v>154</v>
      </c>
      <c r="V580" s="20"/>
      <c r="W580" s="20"/>
      <c r="X580" s="20" t="str">
        <f t="shared" si="118"/>
        <v/>
      </c>
      <c r="Y580" s="20"/>
      <c r="Z580" s="20" t="str">
        <f t="shared" si="123"/>
        <v/>
      </c>
      <c r="AA580" s="20" t="str">
        <f t="shared" si="123"/>
        <v/>
      </c>
      <c r="AB580" s="20"/>
      <c r="AC580" s="20" t="str">
        <f t="shared" si="119"/>
        <v/>
      </c>
      <c r="AD580" s="20" t="str">
        <f t="shared" si="119"/>
        <v/>
      </c>
      <c r="AE580" s="20"/>
      <c r="AF580" s="20" t="str">
        <f t="shared" si="120"/>
        <v/>
      </c>
      <c r="AG580" s="20"/>
      <c r="AH580" s="20"/>
      <c r="AI580" s="20"/>
      <c r="AJ580" s="21"/>
      <c r="AK580" s="21"/>
      <c r="AL580" s="21"/>
      <c r="AM580" s="22"/>
      <c r="AN580" s="124"/>
    </row>
    <row r="581" spans="1:40">
      <c r="A581" s="94"/>
      <c r="B581" s="98" t="s">
        <v>1638</v>
      </c>
      <c r="C581" s="98" t="s">
        <v>1639</v>
      </c>
      <c r="D581" s="98"/>
      <c r="E581" s="121" t="str">
        <f t="shared" si="122"/>
        <v>a4423</v>
      </c>
      <c r="F581" s="121">
        <f t="shared" si="112"/>
        <v>1</v>
      </c>
      <c r="G581" s="121">
        <f t="shared" si="113"/>
        <v>1</v>
      </c>
      <c r="H581" s="121">
        <v>0</v>
      </c>
      <c r="I581" s="121">
        <f t="shared" si="114"/>
        <v>0</v>
      </c>
      <c r="J581" s="121">
        <v>1</v>
      </c>
      <c r="K581" s="121">
        <f t="shared" si="115"/>
        <v>1</v>
      </c>
      <c r="L581" s="121">
        <f t="shared" si="116"/>
        <v>1</v>
      </c>
      <c r="M581" s="121">
        <f t="shared" si="116"/>
        <v>0</v>
      </c>
      <c r="N581" s="121">
        <f t="shared" si="117"/>
        <v>1</v>
      </c>
      <c r="O581" s="121">
        <v>1</v>
      </c>
      <c r="P581" s="121">
        <f t="shared" si="121"/>
        <v>1</v>
      </c>
      <c r="Q581" s="121">
        <v>1</v>
      </c>
      <c r="R581" s="121">
        <v>1</v>
      </c>
      <c r="S581" s="121">
        <v>-1</v>
      </c>
      <c r="T581" s="20">
        <v>3</v>
      </c>
      <c r="U581" s="20" t="s">
        <v>154</v>
      </c>
      <c r="V581" s="20"/>
      <c r="W581" s="20"/>
      <c r="X581" s="20" t="str">
        <f t="shared" si="118"/>
        <v/>
      </c>
      <c r="Y581" s="20"/>
      <c r="Z581" s="20" t="str">
        <f t="shared" si="123"/>
        <v/>
      </c>
      <c r="AA581" s="20" t="str">
        <f t="shared" si="123"/>
        <v/>
      </c>
      <c r="AB581" s="20"/>
      <c r="AC581" s="20" t="str">
        <f t="shared" si="119"/>
        <v/>
      </c>
      <c r="AD581" s="20" t="str">
        <f t="shared" si="119"/>
        <v/>
      </c>
      <c r="AE581" s="20"/>
      <c r="AF581" s="20" t="str">
        <f t="shared" si="120"/>
        <v/>
      </c>
      <c r="AG581" s="20"/>
      <c r="AH581" s="20"/>
      <c r="AI581" s="20"/>
      <c r="AJ581" s="21"/>
      <c r="AK581" s="21"/>
      <c r="AL581" s="21"/>
      <c r="AM581" s="22"/>
      <c r="AN581" s="124"/>
    </row>
    <row r="582" spans="1:40">
      <c r="A582" s="94"/>
      <c r="B582" s="99" t="s">
        <v>1640</v>
      </c>
      <c r="C582" s="99" t="s">
        <v>1641</v>
      </c>
      <c r="D582" s="98"/>
      <c r="E582" s="121" t="str">
        <f t="shared" si="122"/>
        <v>a442301</v>
      </c>
      <c r="F582" s="121">
        <f t="shared" si="112"/>
        <v>1</v>
      </c>
      <c r="G582" s="121">
        <f t="shared" si="113"/>
        <v>1</v>
      </c>
      <c r="H582" s="121">
        <v>0</v>
      </c>
      <c r="I582" s="121">
        <f t="shared" si="114"/>
        <v>0</v>
      </c>
      <c r="J582" s="121">
        <v>0</v>
      </c>
      <c r="K582" s="121">
        <f t="shared" si="115"/>
        <v>0</v>
      </c>
      <c r="L582" s="121">
        <f t="shared" si="116"/>
        <v>1</v>
      </c>
      <c r="M582" s="121">
        <f t="shared" si="116"/>
        <v>0</v>
      </c>
      <c r="N582" s="121">
        <f t="shared" si="117"/>
        <v>0</v>
      </c>
      <c r="O582" s="123">
        <v>0</v>
      </c>
      <c r="P582" s="123">
        <f t="shared" si="121"/>
        <v>0</v>
      </c>
      <c r="Q582" s="123"/>
      <c r="R582" s="121">
        <v>0</v>
      </c>
      <c r="S582" s="121">
        <v>-1</v>
      </c>
      <c r="T582" s="20">
        <v>4</v>
      </c>
      <c r="U582" s="20" t="s">
        <v>154</v>
      </c>
      <c r="V582" s="20"/>
      <c r="W582" s="20"/>
      <c r="X582" s="20" t="str">
        <f t="shared" si="118"/>
        <v/>
      </c>
      <c r="Y582" s="20"/>
      <c r="Z582" s="20" t="str">
        <f t="shared" si="123"/>
        <v/>
      </c>
      <c r="AA582" s="20" t="str">
        <f t="shared" si="123"/>
        <v/>
      </c>
      <c r="AB582" s="20"/>
      <c r="AC582" s="20" t="str">
        <f t="shared" si="119"/>
        <v/>
      </c>
      <c r="AD582" s="20" t="str">
        <f t="shared" si="119"/>
        <v/>
      </c>
      <c r="AE582" s="20"/>
      <c r="AF582" s="20" t="str">
        <f t="shared" si="120"/>
        <v/>
      </c>
      <c r="AG582" s="20"/>
      <c r="AH582" s="20"/>
      <c r="AI582" s="20"/>
      <c r="AJ582" s="21"/>
      <c r="AK582" s="21"/>
      <c r="AL582" s="21"/>
      <c r="AM582" s="22"/>
      <c r="AN582" s="124"/>
    </row>
    <row r="583" spans="1:40">
      <c r="A583" s="94"/>
      <c r="B583" s="99" t="s">
        <v>1642</v>
      </c>
      <c r="C583" s="99" t="s">
        <v>1643</v>
      </c>
      <c r="D583" s="98"/>
      <c r="E583" s="121" t="str">
        <f t="shared" si="122"/>
        <v>a442302</v>
      </c>
      <c r="F583" s="121">
        <f t="shared" ref="F583:F646" si="124">IF(E583&lt;&gt;"",1,"")</f>
        <v>1</v>
      </c>
      <c r="G583" s="121">
        <f t="shared" ref="G583:G633" si="125">IF(F583&lt;&gt;"",F583,"")</f>
        <v>1</v>
      </c>
      <c r="H583" s="121">
        <v>0</v>
      </c>
      <c r="I583" s="121">
        <f t="shared" ref="I583:I633" si="126">IF(H583&lt;&gt;"",H583,"")</f>
        <v>0</v>
      </c>
      <c r="J583" s="121">
        <v>0</v>
      </c>
      <c r="K583" s="121">
        <f t="shared" ref="K583:K633" si="127">IF(J583&lt;&gt;"",J583,"")</f>
        <v>0</v>
      </c>
      <c r="L583" s="121">
        <f t="shared" ref="L583:M646" si="128">IF(G583&lt;&gt;"",G583,"")</f>
        <v>1</v>
      </c>
      <c r="M583" s="121">
        <f t="shared" si="128"/>
        <v>0</v>
      </c>
      <c r="N583" s="121">
        <f t="shared" ref="N583:N646" si="129">IF(J583&lt;&gt;"",J583,"")</f>
        <v>0</v>
      </c>
      <c r="O583" s="123">
        <v>0</v>
      </c>
      <c r="P583" s="123">
        <f t="shared" si="121"/>
        <v>0</v>
      </c>
      <c r="Q583" s="123"/>
      <c r="R583" s="121">
        <v>0</v>
      </c>
      <c r="S583" s="121">
        <v>-1</v>
      </c>
      <c r="T583" s="20">
        <v>4</v>
      </c>
      <c r="U583" s="20" t="s">
        <v>154</v>
      </c>
      <c r="V583" s="20"/>
      <c r="W583" s="20"/>
      <c r="X583" s="20" t="str">
        <f t="shared" ref="X583:X646" si="130">IF(W583&lt;&gt;"",1,"")</f>
        <v/>
      </c>
      <c r="Y583" s="20"/>
      <c r="Z583" s="20" t="str">
        <f t="shared" si="123"/>
        <v/>
      </c>
      <c r="AA583" s="20" t="str">
        <f t="shared" si="123"/>
        <v/>
      </c>
      <c r="AB583" s="20"/>
      <c r="AC583" s="20" t="str">
        <f t="shared" ref="AC583:AD646" si="131">IF(AB583&lt;&gt;"",AB583,"")</f>
        <v/>
      </c>
      <c r="AD583" s="20" t="str">
        <f t="shared" si="131"/>
        <v/>
      </c>
      <c r="AE583" s="20"/>
      <c r="AF583" s="20" t="str">
        <f t="shared" si="120"/>
        <v/>
      </c>
      <c r="AG583" s="20"/>
      <c r="AH583" s="20"/>
      <c r="AI583" s="20"/>
      <c r="AJ583" s="21"/>
      <c r="AK583" s="21"/>
      <c r="AL583" s="21"/>
      <c r="AM583" s="22"/>
      <c r="AN583" s="124"/>
    </row>
    <row r="584" spans="1:40">
      <c r="A584" s="94"/>
      <c r="B584" s="99" t="s">
        <v>1644</v>
      </c>
      <c r="C584" s="99" t="s">
        <v>1645</v>
      </c>
      <c r="D584" s="98"/>
      <c r="E584" s="121" t="str">
        <f t="shared" si="122"/>
        <v>a442303</v>
      </c>
      <c r="F584" s="121">
        <f t="shared" si="124"/>
        <v>1</v>
      </c>
      <c r="G584" s="121">
        <f t="shared" si="125"/>
        <v>1</v>
      </c>
      <c r="H584" s="121">
        <v>0</v>
      </c>
      <c r="I584" s="121">
        <f t="shared" si="126"/>
        <v>0</v>
      </c>
      <c r="J584" s="121">
        <v>0</v>
      </c>
      <c r="K584" s="121">
        <f t="shared" si="127"/>
        <v>0</v>
      </c>
      <c r="L584" s="121">
        <f t="shared" si="128"/>
        <v>1</v>
      </c>
      <c r="M584" s="121">
        <f t="shared" si="128"/>
        <v>0</v>
      </c>
      <c r="N584" s="121">
        <f t="shared" si="129"/>
        <v>0</v>
      </c>
      <c r="O584" s="123">
        <v>0</v>
      </c>
      <c r="P584" s="123">
        <f t="shared" si="121"/>
        <v>0</v>
      </c>
      <c r="Q584" s="123"/>
      <c r="R584" s="121">
        <v>0</v>
      </c>
      <c r="S584" s="121">
        <v>-1</v>
      </c>
      <c r="T584" s="20">
        <v>4</v>
      </c>
      <c r="U584" s="20" t="s">
        <v>154</v>
      </c>
      <c r="V584" s="20"/>
      <c r="W584" s="20"/>
      <c r="X584" s="20" t="str">
        <f t="shared" si="130"/>
        <v/>
      </c>
      <c r="Y584" s="20"/>
      <c r="Z584" s="20" t="str">
        <f t="shared" si="123"/>
        <v/>
      </c>
      <c r="AA584" s="20" t="str">
        <f t="shared" si="123"/>
        <v/>
      </c>
      <c r="AB584" s="20"/>
      <c r="AC584" s="20" t="str">
        <f t="shared" si="131"/>
        <v/>
      </c>
      <c r="AD584" s="20" t="str">
        <f t="shared" si="131"/>
        <v/>
      </c>
      <c r="AE584" s="20"/>
      <c r="AF584" s="20" t="str">
        <f t="shared" si="120"/>
        <v/>
      </c>
      <c r="AG584" s="20"/>
      <c r="AH584" s="20"/>
      <c r="AI584" s="20"/>
      <c r="AJ584" s="21"/>
      <c r="AK584" s="21"/>
      <c r="AL584" s="21"/>
      <c r="AM584" s="22"/>
      <c r="AN584" s="124"/>
    </row>
    <row r="585" spans="1:40">
      <c r="A585" s="94"/>
      <c r="B585" s="99" t="s">
        <v>1646</v>
      </c>
      <c r="C585" s="99" t="s">
        <v>1647</v>
      </c>
      <c r="D585" s="98"/>
      <c r="E585" s="121" t="str">
        <f t="shared" si="122"/>
        <v>a442304</v>
      </c>
      <c r="F585" s="121">
        <f t="shared" si="124"/>
        <v>1</v>
      </c>
      <c r="G585" s="121">
        <f t="shared" si="125"/>
        <v>1</v>
      </c>
      <c r="H585" s="121">
        <v>0</v>
      </c>
      <c r="I585" s="121">
        <f t="shared" si="126"/>
        <v>0</v>
      </c>
      <c r="J585" s="121">
        <v>0</v>
      </c>
      <c r="K585" s="121">
        <f t="shared" si="127"/>
        <v>0</v>
      </c>
      <c r="L585" s="121">
        <f t="shared" si="128"/>
        <v>1</v>
      </c>
      <c r="M585" s="121">
        <f t="shared" si="128"/>
        <v>0</v>
      </c>
      <c r="N585" s="121">
        <f t="shared" si="129"/>
        <v>0</v>
      </c>
      <c r="O585" s="123">
        <v>0</v>
      </c>
      <c r="P585" s="123">
        <f t="shared" si="121"/>
        <v>0</v>
      </c>
      <c r="Q585" s="123"/>
      <c r="R585" s="121">
        <v>0</v>
      </c>
      <c r="S585" s="121">
        <v>-1</v>
      </c>
      <c r="T585" s="20">
        <v>4</v>
      </c>
      <c r="U585" s="20" t="s">
        <v>154</v>
      </c>
      <c r="V585" s="20"/>
      <c r="W585" s="20"/>
      <c r="X585" s="20" t="str">
        <f t="shared" si="130"/>
        <v/>
      </c>
      <c r="Y585" s="20"/>
      <c r="Z585" s="20" t="str">
        <f t="shared" si="123"/>
        <v/>
      </c>
      <c r="AA585" s="20" t="str">
        <f t="shared" si="123"/>
        <v/>
      </c>
      <c r="AB585" s="20"/>
      <c r="AC585" s="20" t="str">
        <f t="shared" si="131"/>
        <v/>
      </c>
      <c r="AD585" s="20" t="str">
        <f t="shared" si="131"/>
        <v/>
      </c>
      <c r="AE585" s="20"/>
      <c r="AF585" s="20" t="str">
        <f t="shared" ref="AF585:AF648" si="132">IF(AE585&lt;&gt;"",AE585,"")</f>
        <v/>
      </c>
      <c r="AG585" s="20"/>
      <c r="AH585" s="20"/>
      <c r="AI585" s="20"/>
      <c r="AJ585" s="21"/>
      <c r="AK585" s="21"/>
      <c r="AL585" s="21"/>
      <c r="AM585" s="22"/>
      <c r="AN585" s="124"/>
    </row>
    <row r="586" spans="1:40">
      <c r="A586" s="94"/>
      <c r="B586" s="99" t="s">
        <v>1648</v>
      </c>
      <c r="C586" s="99" t="s">
        <v>1649</v>
      </c>
      <c r="D586" s="98"/>
      <c r="E586" s="121" t="str">
        <f t="shared" si="122"/>
        <v>a442305</v>
      </c>
      <c r="F586" s="121">
        <f t="shared" si="124"/>
        <v>1</v>
      </c>
      <c r="G586" s="121">
        <f t="shared" si="125"/>
        <v>1</v>
      </c>
      <c r="H586" s="121">
        <v>0</v>
      </c>
      <c r="I586" s="121">
        <f t="shared" si="126"/>
        <v>0</v>
      </c>
      <c r="J586" s="121">
        <v>0</v>
      </c>
      <c r="K586" s="121">
        <f t="shared" si="127"/>
        <v>0</v>
      </c>
      <c r="L586" s="121">
        <f t="shared" si="128"/>
        <v>1</v>
      </c>
      <c r="M586" s="121">
        <f t="shared" si="128"/>
        <v>0</v>
      </c>
      <c r="N586" s="121">
        <f t="shared" si="129"/>
        <v>0</v>
      </c>
      <c r="O586" s="123">
        <v>0</v>
      </c>
      <c r="P586" s="123">
        <f t="shared" si="121"/>
        <v>0</v>
      </c>
      <c r="Q586" s="123"/>
      <c r="R586" s="121">
        <v>0</v>
      </c>
      <c r="S586" s="121">
        <v>-1</v>
      </c>
      <c r="T586" s="20">
        <v>4</v>
      </c>
      <c r="U586" s="20" t="s">
        <v>154</v>
      </c>
      <c r="V586" s="20"/>
      <c r="W586" s="20"/>
      <c r="X586" s="20" t="str">
        <f t="shared" si="130"/>
        <v/>
      </c>
      <c r="Y586" s="20"/>
      <c r="Z586" s="20" t="str">
        <f t="shared" si="123"/>
        <v/>
      </c>
      <c r="AA586" s="20" t="str">
        <f t="shared" si="123"/>
        <v/>
      </c>
      <c r="AB586" s="20"/>
      <c r="AC586" s="20" t="str">
        <f t="shared" si="131"/>
        <v/>
      </c>
      <c r="AD586" s="20" t="str">
        <f t="shared" si="131"/>
        <v/>
      </c>
      <c r="AE586" s="20"/>
      <c r="AF586" s="20" t="str">
        <f t="shared" si="132"/>
        <v/>
      </c>
      <c r="AG586" s="20"/>
      <c r="AH586" s="20"/>
      <c r="AI586" s="20"/>
      <c r="AJ586" s="21"/>
      <c r="AK586" s="21"/>
      <c r="AL586" s="21"/>
      <c r="AM586" s="22"/>
      <c r="AN586" s="124"/>
    </row>
    <row r="587" spans="1:40">
      <c r="A587" s="94"/>
      <c r="B587" s="99" t="s">
        <v>1650</v>
      </c>
      <c r="C587" s="99" t="s">
        <v>1651</v>
      </c>
      <c r="D587" s="98"/>
      <c r="E587" s="121" t="str">
        <f t="shared" si="122"/>
        <v>a442306</v>
      </c>
      <c r="F587" s="121">
        <f t="shared" si="124"/>
        <v>1</v>
      </c>
      <c r="G587" s="121">
        <f t="shared" si="125"/>
        <v>1</v>
      </c>
      <c r="H587" s="121">
        <v>0</v>
      </c>
      <c r="I587" s="121">
        <f t="shared" si="126"/>
        <v>0</v>
      </c>
      <c r="J587" s="121">
        <v>0</v>
      </c>
      <c r="K587" s="121">
        <f t="shared" si="127"/>
        <v>0</v>
      </c>
      <c r="L587" s="121">
        <f t="shared" si="128"/>
        <v>1</v>
      </c>
      <c r="M587" s="121">
        <f t="shared" si="128"/>
        <v>0</v>
      </c>
      <c r="N587" s="121">
        <f t="shared" si="129"/>
        <v>0</v>
      </c>
      <c r="O587" s="123">
        <v>0</v>
      </c>
      <c r="P587" s="123">
        <f t="shared" si="121"/>
        <v>0</v>
      </c>
      <c r="Q587" s="123"/>
      <c r="R587" s="121">
        <v>0</v>
      </c>
      <c r="S587" s="121">
        <v>-1</v>
      </c>
      <c r="T587" s="20">
        <v>4</v>
      </c>
      <c r="U587" s="20" t="s">
        <v>154</v>
      </c>
      <c r="V587" s="20"/>
      <c r="W587" s="20"/>
      <c r="X587" s="20" t="str">
        <f t="shared" si="130"/>
        <v/>
      </c>
      <c r="Y587" s="20"/>
      <c r="Z587" s="20" t="str">
        <f t="shared" si="123"/>
        <v/>
      </c>
      <c r="AA587" s="20" t="str">
        <f t="shared" si="123"/>
        <v/>
      </c>
      <c r="AB587" s="20"/>
      <c r="AC587" s="20" t="str">
        <f t="shared" si="131"/>
        <v/>
      </c>
      <c r="AD587" s="20" t="str">
        <f t="shared" si="131"/>
        <v/>
      </c>
      <c r="AE587" s="20"/>
      <c r="AF587" s="20" t="str">
        <f t="shared" si="132"/>
        <v/>
      </c>
      <c r="AG587" s="20"/>
      <c r="AH587" s="20"/>
      <c r="AI587" s="20"/>
      <c r="AJ587" s="21"/>
      <c r="AK587" s="21"/>
      <c r="AL587" s="21"/>
      <c r="AM587" s="22"/>
      <c r="AN587" s="124"/>
    </row>
    <row r="588" spans="1:40">
      <c r="A588" s="94"/>
      <c r="B588" s="99" t="s">
        <v>1652</v>
      </c>
      <c r="C588" s="99" t="s">
        <v>1653</v>
      </c>
      <c r="D588" s="98"/>
      <c r="E588" s="121" t="str">
        <f t="shared" si="122"/>
        <v>a442307</v>
      </c>
      <c r="F588" s="121">
        <f t="shared" si="124"/>
        <v>1</v>
      </c>
      <c r="G588" s="121">
        <f t="shared" si="125"/>
        <v>1</v>
      </c>
      <c r="H588" s="121">
        <v>0</v>
      </c>
      <c r="I588" s="121">
        <f t="shared" si="126"/>
        <v>0</v>
      </c>
      <c r="J588" s="121">
        <v>0</v>
      </c>
      <c r="K588" s="121">
        <f t="shared" si="127"/>
        <v>0</v>
      </c>
      <c r="L588" s="121">
        <f t="shared" si="128"/>
        <v>1</v>
      </c>
      <c r="M588" s="121">
        <f t="shared" si="128"/>
        <v>0</v>
      </c>
      <c r="N588" s="121">
        <f t="shared" si="129"/>
        <v>0</v>
      </c>
      <c r="O588" s="123">
        <v>0</v>
      </c>
      <c r="P588" s="123">
        <f t="shared" si="121"/>
        <v>0</v>
      </c>
      <c r="Q588" s="123"/>
      <c r="R588" s="121">
        <v>0</v>
      </c>
      <c r="S588" s="121">
        <v>-1</v>
      </c>
      <c r="T588" s="20">
        <v>4</v>
      </c>
      <c r="U588" s="20" t="s">
        <v>154</v>
      </c>
      <c r="V588" s="20"/>
      <c r="W588" s="20"/>
      <c r="X588" s="20" t="str">
        <f t="shared" si="130"/>
        <v/>
      </c>
      <c r="Y588" s="20"/>
      <c r="Z588" s="20" t="str">
        <f t="shared" si="123"/>
        <v/>
      </c>
      <c r="AA588" s="20" t="str">
        <f t="shared" si="123"/>
        <v/>
      </c>
      <c r="AB588" s="20"/>
      <c r="AC588" s="20" t="str">
        <f t="shared" si="131"/>
        <v/>
      </c>
      <c r="AD588" s="20" t="str">
        <f t="shared" si="131"/>
        <v/>
      </c>
      <c r="AE588" s="20"/>
      <c r="AF588" s="20" t="str">
        <f t="shared" si="132"/>
        <v/>
      </c>
      <c r="AG588" s="20"/>
      <c r="AH588" s="20"/>
      <c r="AI588" s="20"/>
      <c r="AJ588" s="21"/>
      <c r="AK588" s="21"/>
      <c r="AL588" s="21"/>
      <c r="AM588" s="22"/>
      <c r="AN588" s="124"/>
    </row>
    <row r="589" spans="1:40">
      <c r="A589" s="94"/>
      <c r="B589" s="99" t="s">
        <v>1654</v>
      </c>
      <c r="C589" s="99" t="s">
        <v>1655</v>
      </c>
      <c r="D589" s="98"/>
      <c r="E589" s="121" t="str">
        <f t="shared" si="122"/>
        <v>a442308</v>
      </c>
      <c r="F589" s="121">
        <f t="shared" si="124"/>
        <v>1</v>
      </c>
      <c r="G589" s="121">
        <f t="shared" si="125"/>
        <v>1</v>
      </c>
      <c r="H589" s="121">
        <v>0</v>
      </c>
      <c r="I589" s="121">
        <f t="shared" si="126"/>
        <v>0</v>
      </c>
      <c r="J589" s="121">
        <v>0</v>
      </c>
      <c r="K589" s="121">
        <f t="shared" si="127"/>
        <v>0</v>
      </c>
      <c r="L589" s="121">
        <f t="shared" si="128"/>
        <v>1</v>
      </c>
      <c r="M589" s="121">
        <f t="shared" si="128"/>
        <v>0</v>
      </c>
      <c r="N589" s="121">
        <f t="shared" si="129"/>
        <v>0</v>
      </c>
      <c r="O589" s="123">
        <v>0</v>
      </c>
      <c r="P589" s="123">
        <f t="shared" ref="P589:P652" si="133">IF(O589&lt;&gt;"",O589,"")</f>
        <v>0</v>
      </c>
      <c r="Q589" s="123"/>
      <c r="R589" s="121">
        <v>0</v>
      </c>
      <c r="S589" s="121">
        <v>-1</v>
      </c>
      <c r="T589" s="20">
        <v>4</v>
      </c>
      <c r="U589" s="20" t="s">
        <v>154</v>
      </c>
      <c r="V589" s="20"/>
      <c r="W589" s="20"/>
      <c r="X589" s="20" t="str">
        <f t="shared" si="130"/>
        <v/>
      </c>
      <c r="Y589" s="20"/>
      <c r="Z589" s="20" t="str">
        <f t="shared" si="123"/>
        <v/>
      </c>
      <c r="AA589" s="20" t="str">
        <f t="shared" si="123"/>
        <v/>
      </c>
      <c r="AB589" s="20"/>
      <c r="AC589" s="20" t="str">
        <f t="shared" si="131"/>
        <v/>
      </c>
      <c r="AD589" s="20" t="str">
        <f t="shared" si="131"/>
        <v/>
      </c>
      <c r="AE589" s="20"/>
      <c r="AF589" s="20" t="str">
        <f t="shared" si="132"/>
        <v/>
      </c>
      <c r="AG589" s="20"/>
      <c r="AH589" s="20"/>
      <c r="AI589" s="20"/>
      <c r="AJ589" s="21"/>
      <c r="AK589" s="21"/>
      <c r="AL589" s="21"/>
      <c r="AM589" s="22"/>
      <c r="AN589" s="124"/>
    </row>
    <row r="590" spans="1:40">
      <c r="A590" s="94"/>
      <c r="B590" s="98" t="s">
        <v>1656</v>
      </c>
      <c r="C590" s="98" t="s">
        <v>1657</v>
      </c>
      <c r="D590" s="98"/>
      <c r="E590" s="121" t="str">
        <f t="shared" si="122"/>
        <v>a4424</v>
      </c>
      <c r="F590" s="121">
        <f t="shared" si="124"/>
        <v>1</v>
      </c>
      <c r="G590" s="121">
        <f t="shared" si="125"/>
        <v>1</v>
      </c>
      <c r="H590" s="121">
        <v>0</v>
      </c>
      <c r="I590" s="121">
        <f t="shared" si="126"/>
        <v>0</v>
      </c>
      <c r="J590" s="121">
        <v>0</v>
      </c>
      <c r="K590" s="121">
        <f t="shared" si="127"/>
        <v>0</v>
      </c>
      <c r="L590" s="121">
        <f t="shared" si="128"/>
        <v>1</v>
      </c>
      <c r="M590" s="121">
        <f t="shared" si="128"/>
        <v>0</v>
      </c>
      <c r="N590" s="121">
        <f t="shared" si="129"/>
        <v>0</v>
      </c>
      <c r="O590" s="123">
        <v>0</v>
      </c>
      <c r="P590" s="123">
        <f t="shared" si="133"/>
        <v>0</v>
      </c>
      <c r="Q590" s="123"/>
      <c r="R590" s="121">
        <v>0</v>
      </c>
      <c r="S590" s="121">
        <v>-1</v>
      </c>
      <c r="T590" s="20">
        <v>4</v>
      </c>
      <c r="U590" s="20" t="s">
        <v>154</v>
      </c>
      <c r="V590" s="20"/>
      <c r="W590" s="20"/>
      <c r="X590" s="20" t="str">
        <f t="shared" si="130"/>
        <v/>
      </c>
      <c r="Y590" s="20"/>
      <c r="Z590" s="20" t="str">
        <f t="shared" si="123"/>
        <v/>
      </c>
      <c r="AA590" s="20" t="str">
        <f t="shared" si="123"/>
        <v/>
      </c>
      <c r="AB590" s="20"/>
      <c r="AC590" s="20" t="str">
        <f t="shared" si="131"/>
        <v/>
      </c>
      <c r="AD590" s="20" t="str">
        <f t="shared" si="131"/>
        <v/>
      </c>
      <c r="AE590" s="20"/>
      <c r="AF590" s="20" t="str">
        <f t="shared" si="132"/>
        <v/>
      </c>
      <c r="AG590" s="20"/>
      <c r="AH590" s="20"/>
      <c r="AI590" s="20"/>
      <c r="AJ590" s="21"/>
      <c r="AK590" s="21"/>
      <c r="AL590" s="21"/>
      <c r="AM590" s="22"/>
      <c r="AN590" s="124"/>
    </row>
    <row r="591" spans="1:40">
      <c r="A591" s="94"/>
      <c r="B591" s="99" t="s">
        <v>1658</v>
      </c>
      <c r="C591" s="99" t="s">
        <v>1659</v>
      </c>
      <c r="D591" s="98"/>
      <c r="E591" s="121" t="str">
        <f t="shared" si="122"/>
        <v>a442401</v>
      </c>
      <c r="F591" s="121">
        <f t="shared" si="124"/>
        <v>1</v>
      </c>
      <c r="G591" s="121">
        <f t="shared" si="125"/>
        <v>1</v>
      </c>
      <c r="H591" s="121">
        <v>0</v>
      </c>
      <c r="I591" s="121">
        <f t="shared" si="126"/>
        <v>0</v>
      </c>
      <c r="J591" s="121">
        <v>0</v>
      </c>
      <c r="K591" s="121">
        <f t="shared" si="127"/>
        <v>0</v>
      </c>
      <c r="L591" s="121">
        <f t="shared" si="128"/>
        <v>1</v>
      </c>
      <c r="M591" s="121">
        <f t="shared" si="128"/>
        <v>0</v>
      </c>
      <c r="N591" s="121">
        <f t="shared" si="129"/>
        <v>0</v>
      </c>
      <c r="O591" s="123">
        <v>0</v>
      </c>
      <c r="P591" s="123">
        <f t="shared" si="133"/>
        <v>0</v>
      </c>
      <c r="Q591" s="123"/>
      <c r="R591" s="121">
        <v>0</v>
      </c>
      <c r="S591" s="121">
        <v>-1</v>
      </c>
      <c r="T591" s="20">
        <v>4</v>
      </c>
      <c r="U591" s="20" t="s">
        <v>154</v>
      </c>
      <c r="V591" s="20"/>
      <c r="W591" s="20"/>
      <c r="X591" s="20" t="str">
        <f t="shared" si="130"/>
        <v/>
      </c>
      <c r="Y591" s="20"/>
      <c r="Z591" s="20" t="str">
        <f t="shared" si="123"/>
        <v/>
      </c>
      <c r="AA591" s="20" t="str">
        <f t="shared" si="123"/>
        <v/>
      </c>
      <c r="AB591" s="20"/>
      <c r="AC591" s="20" t="str">
        <f t="shared" si="131"/>
        <v/>
      </c>
      <c r="AD591" s="20" t="str">
        <f t="shared" si="131"/>
        <v/>
      </c>
      <c r="AE591" s="20"/>
      <c r="AF591" s="20" t="str">
        <f t="shared" si="132"/>
        <v/>
      </c>
      <c r="AG591" s="20"/>
      <c r="AH591" s="20"/>
      <c r="AI591" s="20"/>
      <c r="AJ591" s="21"/>
      <c r="AK591" s="21"/>
      <c r="AL591" s="21"/>
      <c r="AM591" s="22"/>
      <c r="AN591" s="124"/>
    </row>
    <row r="592" spans="1:40">
      <c r="A592" s="94"/>
      <c r="B592" s="99" t="s">
        <v>1660</v>
      </c>
      <c r="C592" s="99" t="s">
        <v>1661</v>
      </c>
      <c r="D592" s="98"/>
      <c r="E592" s="121" t="str">
        <f t="shared" si="122"/>
        <v>a442402</v>
      </c>
      <c r="F592" s="121">
        <f t="shared" si="124"/>
        <v>1</v>
      </c>
      <c r="G592" s="121">
        <f t="shared" si="125"/>
        <v>1</v>
      </c>
      <c r="H592" s="121">
        <v>0</v>
      </c>
      <c r="I592" s="121">
        <f t="shared" si="126"/>
        <v>0</v>
      </c>
      <c r="J592" s="121">
        <v>0</v>
      </c>
      <c r="K592" s="121">
        <f t="shared" si="127"/>
        <v>0</v>
      </c>
      <c r="L592" s="121">
        <f t="shared" si="128"/>
        <v>1</v>
      </c>
      <c r="M592" s="121">
        <f t="shared" si="128"/>
        <v>0</v>
      </c>
      <c r="N592" s="121">
        <f t="shared" si="129"/>
        <v>0</v>
      </c>
      <c r="O592" s="123">
        <v>0</v>
      </c>
      <c r="P592" s="123">
        <f t="shared" si="133"/>
        <v>0</v>
      </c>
      <c r="Q592" s="123"/>
      <c r="R592" s="121">
        <v>0</v>
      </c>
      <c r="S592" s="121">
        <v>-1</v>
      </c>
      <c r="T592" s="20">
        <v>4</v>
      </c>
      <c r="U592" s="20" t="s">
        <v>154</v>
      </c>
      <c r="V592" s="20"/>
      <c r="W592" s="20"/>
      <c r="X592" s="20" t="str">
        <f t="shared" si="130"/>
        <v/>
      </c>
      <c r="Y592" s="20"/>
      <c r="Z592" s="20" t="str">
        <f t="shared" si="123"/>
        <v/>
      </c>
      <c r="AA592" s="20" t="str">
        <f t="shared" si="123"/>
        <v/>
      </c>
      <c r="AB592" s="20"/>
      <c r="AC592" s="20" t="str">
        <f t="shared" si="131"/>
        <v/>
      </c>
      <c r="AD592" s="20" t="str">
        <f t="shared" si="131"/>
        <v/>
      </c>
      <c r="AE592" s="20"/>
      <c r="AF592" s="20" t="str">
        <f t="shared" si="132"/>
        <v/>
      </c>
      <c r="AG592" s="20"/>
      <c r="AH592" s="20"/>
      <c r="AI592" s="20"/>
      <c r="AJ592" s="21"/>
      <c r="AK592" s="21"/>
      <c r="AL592" s="21"/>
      <c r="AM592" s="22"/>
      <c r="AN592" s="124"/>
    </row>
    <row r="593" spans="1:40">
      <c r="A593" s="94"/>
      <c r="B593" s="98" t="s">
        <v>1662</v>
      </c>
      <c r="C593" s="98" t="s">
        <v>1663</v>
      </c>
      <c r="D593" s="98"/>
      <c r="E593" s="121" t="str">
        <f t="shared" si="122"/>
        <v>a4425</v>
      </c>
      <c r="F593" s="121">
        <f t="shared" si="124"/>
        <v>1</v>
      </c>
      <c r="G593" s="121">
        <f t="shared" si="125"/>
        <v>1</v>
      </c>
      <c r="H593" s="121">
        <v>0</v>
      </c>
      <c r="I593" s="121">
        <f t="shared" si="126"/>
        <v>0</v>
      </c>
      <c r="J593" s="121">
        <v>0</v>
      </c>
      <c r="K593" s="121">
        <f t="shared" si="127"/>
        <v>0</v>
      </c>
      <c r="L593" s="121">
        <f t="shared" si="128"/>
        <v>1</v>
      </c>
      <c r="M593" s="121">
        <f t="shared" si="128"/>
        <v>0</v>
      </c>
      <c r="N593" s="121">
        <f t="shared" si="129"/>
        <v>0</v>
      </c>
      <c r="O593" s="123">
        <v>0</v>
      </c>
      <c r="P593" s="123">
        <f t="shared" si="133"/>
        <v>0</v>
      </c>
      <c r="Q593" s="123"/>
      <c r="R593" s="121">
        <v>0</v>
      </c>
      <c r="S593" s="121">
        <v>-1</v>
      </c>
      <c r="T593" s="20">
        <v>4</v>
      </c>
      <c r="U593" s="20" t="s">
        <v>154</v>
      </c>
      <c r="V593" s="20"/>
      <c r="W593" s="20"/>
      <c r="X593" s="20" t="str">
        <f t="shared" si="130"/>
        <v/>
      </c>
      <c r="Y593" s="20"/>
      <c r="Z593" s="20" t="str">
        <f t="shared" si="123"/>
        <v/>
      </c>
      <c r="AA593" s="20" t="str">
        <f t="shared" si="123"/>
        <v/>
      </c>
      <c r="AB593" s="20"/>
      <c r="AC593" s="20" t="str">
        <f t="shared" si="131"/>
        <v/>
      </c>
      <c r="AD593" s="20" t="str">
        <f t="shared" si="131"/>
        <v/>
      </c>
      <c r="AE593" s="20"/>
      <c r="AF593" s="20" t="str">
        <f t="shared" si="132"/>
        <v/>
      </c>
      <c r="AG593" s="20"/>
      <c r="AH593" s="20"/>
      <c r="AI593" s="20"/>
      <c r="AJ593" s="21"/>
      <c r="AK593" s="21"/>
      <c r="AL593" s="21"/>
      <c r="AM593" s="22"/>
      <c r="AN593" s="124"/>
    </row>
    <row r="594" spans="1:40">
      <c r="A594" s="94"/>
      <c r="B594" s="99" t="s">
        <v>1664</v>
      </c>
      <c r="C594" s="99" t="s">
        <v>1665</v>
      </c>
      <c r="D594" s="98"/>
      <c r="E594" s="121" t="str">
        <f t="shared" si="122"/>
        <v>a442500</v>
      </c>
      <c r="F594" s="121">
        <f t="shared" si="124"/>
        <v>1</v>
      </c>
      <c r="G594" s="121">
        <f t="shared" si="125"/>
        <v>1</v>
      </c>
      <c r="H594" s="121">
        <v>0</v>
      </c>
      <c r="I594" s="121">
        <f t="shared" si="126"/>
        <v>0</v>
      </c>
      <c r="J594" s="121">
        <v>0</v>
      </c>
      <c r="K594" s="121">
        <f t="shared" si="127"/>
        <v>0</v>
      </c>
      <c r="L594" s="121">
        <f t="shared" si="128"/>
        <v>1</v>
      </c>
      <c r="M594" s="121">
        <f t="shared" si="128"/>
        <v>0</v>
      </c>
      <c r="N594" s="121">
        <f t="shared" si="129"/>
        <v>0</v>
      </c>
      <c r="O594" s="121">
        <v>0</v>
      </c>
      <c r="P594" s="121">
        <f t="shared" si="133"/>
        <v>0</v>
      </c>
      <c r="Q594" s="121"/>
      <c r="R594" s="121">
        <v>0</v>
      </c>
      <c r="S594" s="121">
        <v>-1</v>
      </c>
      <c r="T594" s="20">
        <v>4</v>
      </c>
      <c r="U594" s="20" t="s">
        <v>154</v>
      </c>
      <c r="V594" s="20"/>
      <c r="W594" s="20"/>
      <c r="X594" s="20" t="str">
        <f t="shared" si="130"/>
        <v/>
      </c>
      <c r="Y594" s="20"/>
      <c r="Z594" s="20" t="str">
        <f t="shared" si="123"/>
        <v/>
      </c>
      <c r="AA594" s="20" t="str">
        <f t="shared" si="123"/>
        <v/>
      </c>
      <c r="AB594" s="20"/>
      <c r="AC594" s="20" t="str">
        <f t="shared" si="131"/>
        <v/>
      </c>
      <c r="AD594" s="20" t="str">
        <f t="shared" si="131"/>
        <v/>
      </c>
      <c r="AE594" s="20"/>
      <c r="AF594" s="20" t="str">
        <f t="shared" si="132"/>
        <v/>
      </c>
      <c r="AG594" s="20"/>
      <c r="AH594" s="20"/>
      <c r="AI594" s="20"/>
      <c r="AJ594" s="21"/>
      <c r="AK594" s="21"/>
      <c r="AL594" s="21"/>
      <c r="AM594" s="22"/>
      <c r="AN594" s="124"/>
    </row>
    <row r="595" spans="1:40">
      <c r="A595" s="94"/>
      <c r="B595" s="98" t="s">
        <v>1666</v>
      </c>
      <c r="C595" s="98" t="s">
        <v>1667</v>
      </c>
      <c r="D595" s="98"/>
      <c r="E595" s="121" t="str">
        <f t="shared" si="122"/>
        <v>a4426</v>
      </c>
      <c r="F595" s="121">
        <f t="shared" si="124"/>
        <v>1</v>
      </c>
      <c r="G595" s="121">
        <f t="shared" si="125"/>
        <v>1</v>
      </c>
      <c r="H595" s="121">
        <v>0</v>
      </c>
      <c r="I595" s="121">
        <f t="shared" si="126"/>
        <v>0</v>
      </c>
      <c r="J595" s="121">
        <v>0</v>
      </c>
      <c r="K595" s="121">
        <f t="shared" si="127"/>
        <v>0</v>
      </c>
      <c r="L595" s="121">
        <f t="shared" si="128"/>
        <v>1</v>
      </c>
      <c r="M595" s="121">
        <f t="shared" si="128"/>
        <v>0</v>
      </c>
      <c r="N595" s="121">
        <f t="shared" si="129"/>
        <v>0</v>
      </c>
      <c r="O595" s="123">
        <v>0</v>
      </c>
      <c r="P595" s="123">
        <f t="shared" si="133"/>
        <v>0</v>
      </c>
      <c r="Q595" s="123"/>
      <c r="R595" s="121">
        <v>0</v>
      </c>
      <c r="S595" s="121">
        <v>-1</v>
      </c>
      <c r="T595" s="20">
        <v>4</v>
      </c>
      <c r="U595" s="20" t="s">
        <v>154</v>
      </c>
      <c r="V595" s="20"/>
      <c r="W595" s="20"/>
      <c r="X595" s="20" t="str">
        <f t="shared" si="130"/>
        <v/>
      </c>
      <c r="Y595" s="20"/>
      <c r="Z595" s="20" t="str">
        <f t="shared" si="123"/>
        <v/>
      </c>
      <c r="AA595" s="20" t="str">
        <f t="shared" si="123"/>
        <v/>
      </c>
      <c r="AB595" s="20"/>
      <c r="AC595" s="20" t="str">
        <f t="shared" si="131"/>
        <v/>
      </c>
      <c r="AD595" s="20" t="str">
        <f t="shared" si="131"/>
        <v/>
      </c>
      <c r="AE595" s="20"/>
      <c r="AF595" s="20" t="str">
        <f t="shared" si="132"/>
        <v/>
      </c>
      <c r="AG595" s="20"/>
      <c r="AH595" s="20"/>
      <c r="AI595" s="20"/>
      <c r="AJ595" s="21"/>
      <c r="AK595" s="21"/>
      <c r="AL595" s="21"/>
      <c r="AM595" s="22"/>
      <c r="AN595" s="124"/>
    </row>
    <row r="596" spans="1:40">
      <c r="A596" s="94"/>
      <c r="B596" s="99" t="s">
        <v>1668</v>
      </c>
      <c r="C596" s="99" t="s">
        <v>1669</v>
      </c>
      <c r="D596" s="98"/>
      <c r="E596" s="121" t="str">
        <f t="shared" ref="E596:E613" si="134">LOWER(C596)</f>
        <v>a442600</v>
      </c>
      <c r="F596" s="121">
        <f t="shared" si="124"/>
        <v>1</v>
      </c>
      <c r="G596" s="121">
        <f t="shared" si="125"/>
        <v>1</v>
      </c>
      <c r="H596" s="121">
        <v>0</v>
      </c>
      <c r="I596" s="121">
        <f t="shared" si="126"/>
        <v>0</v>
      </c>
      <c r="J596" s="121">
        <v>0</v>
      </c>
      <c r="K596" s="121">
        <f t="shared" si="127"/>
        <v>0</v>
      </c>
      <c r="L596" s="121">
        <f t="shared" si="128"/>
        <v>1</v>
      </c>
      <c r="M596" s="121">
        <f t="shared" si="128"/>
        <v>0</v>
      </c>
      <c r="N596" s="121">
        <f t="shared" si="129"/>
        <v>0</v>
      </c>
      <c r="O596" s="121">
        <v>0</v>
      </c>
      <c r="P596" s="121">
        <f t="shared" si="133"/>
        <v>0</v>
      </c>
      <c r="Q596" s="121"/>
      <c r="R596" s="121">
        <v>0</v>
      </c>
      <c r="S596" s="121">
        <v>-1</v>
      </c>
      <c r="T596" s="20">
        <v>4</v>
      </c>
      <c r="U596" s="20" t="s">
        <v>154</v>
      </c>
      <c r="V596" s="20"/>
      <c r="W596" s="20"/>
      <c r="X596" s="20" t="str">
        <f t="shared" si="130"/>
        <v/>
      </c>
      <c r="Y596" s="20"/>
      <c r="Z596" s="20" t="str">
        <f t="shared" si="123"/>
        <v/>
      </c>
      <c r="AA596" s="20" t="str">
        <f t="shared" si="123"/>
        <v/>
      </c>
      <c r="AB596" s="20"/>
      <c r="AC596" s="20" t="str">
        <f t="shared" si="131"/>
        <v/>
      </c>
      <c r="AD596" s="20" t="str">
        <f t="shared" si="131"/>
        <v/>
      </c>
      <c r="AE596" s="20"/>
      <c r="AF596" s="20" t="str">
        <f t="shared" si="132"/>
        <v/>
      </c>
      <c r="AG596" s="20"/>
      <c r="AH596" s="20"/>
      <c r="AI596" s="20"/>
      <c r="AJ596" s="21"/>
      <c r="AK596" s="21"/>
      <c r="AL596" s="21"/>
      <c r="AM596" s="22"/>
      <c r="AN596" s="124"/>
    </row>
    <row r="597" spans="1:40">
      <c r="A597" s="94"/>
      <c r="B597" s="98" t="s">
        <v>1670</v>
      </c>
      <c r="C597" s="98" t="s">
        <v>1671</v>
      </c>
      <c r="D597" s="98"/>
      <c r="E597" s="121" t="str">
        <f t="shared" si="134"/>
        <v>a4427</v>
      </c>
      <c r="F597" s="121">
        <f t="shared" si="124"/>
        <v>1</v>
      </c>
      <c r="G597" s="121">
        <f t="shared" si="125"/>
        <v>1</v>
      </c>
      <c r="H597" s="121">
        <v>0</v>
      </c>
      <c r="I597" s="121">
        <f t="shared" si="126"/>
        <v>0</v>
      </c>
      <c r="J597" s="121">
        <v>1</v>
      </c>
      <c r="K597" s="121">
        <f t="shared" si="127"/>
        <v>1</v>
      </c>
      <c r="L597" s="121">
        <f t="shared" si="128"/>
        <v>1</v>
      </c>
      <c r="M597" s="121">
        <f t="shared" si="128"/>
        <v>0</v>
      </c>
      <c r="N597" s="121">
        <f t="shared" si="129"/>
        <v>1</v>
      </c>
      <c r="O597" s="123">
        <v>0</v>
      </c>
      <c r="P597" s="123">
        <f t="shared" si="133"/>
        <v>0</v>
      </c>
      <c r="Q597" s="123"/>
      <c r="R597" s="121">
        <v>1</v>
      </c>
      <c r="S597" s="121">
        <v>-1</v>
      </c>
      <c r="T597" s="20">
        <v>4</v>
      </c>
      <c r="U597" s="20" t="s">
        <v>154</v>
      </c>
      <c r="V597" s="20"/>
      <c r="W597" s="20"/>
      <c r="X597" s="20" t="str">
        <f t="shared" si="130"/>
        <v/>
      </c>
      <c r="Y597" s="20"/>
      <c r="Z597" s="20" t="str">
        <f t="shared" si="123"/>
        <v/>
      </c>
      <c r="AA597" s="20" t="str">
        <f t="shared" si="123"/>
        <v/>
      </c>
      <c r="AB597" s="20"/>
      <c r="AC597" s="20" t="str">
        <f t="shared" si="131"/>
        <v/>
      </c>
      <c r="AD597" s="20" t="str">
        <f t="shared" si="131"/>
        <v/>
      </c>
      <c r="AE597" s="20"/>
      <c r="AF597" s="20" t="str">
        <f t="shared" si="132"/>
        <v/>
      </c>
      <c r="AG597" s="20"/>
      <c r="AH597" s="20"/>
      <c r="AI597" s="20"/>
      <c r="AJ597" s="21"/>
      <c r="AK597" s="21"/>
      <c r="AL597" s="21"/>
      <c r="AM597" s="22"/>
      <c r="AN597" s="124"/>
    </row>
    <row r="598" spans="1:40">
      <c r="A598" s="94"/>
      <c r="B598" s="99" t="s">
        <v>1672</v>
      </c>
      <c r="C598" s="99" t="s">
        <v>1673</v>
      </c>
      <c r="D598" s="98"/>
      <c r="E598" s="121" t="str">
        <f t="shared" si="134"/>
        <v>a442701</v>
      </c>
      <c r="F598" s="121">
        <f t="shared" si="124"/>
        <v>1</v>
      </c>
      <c r="G598" s="121">
        <f t="shared" si="125"/>
        <v>1</v>
      </c>
      <c r="H598" s="121">
        <v>0</v>
      </c>
      <c r="I598" s="121">
        <f t="shared" si="126"/>
        <v>0</v>
      </c>
      <c r="J598" s="121">
        <v>0</v>
      </c>
      <c r="K598" s="121">
        <f t="shared" si="127"/>
        <v>0</v>
      </c>
      <c r="L598" s="121">
        <f t="shared" si="128"/>
        <v>1</v>
      </c>
      <c r="M598" s="121">
        <f t="shared" si="128"/>
        <v>0</v>
      </c>
      <c r="N598" s="121">
        <f t="shared" si="129"/>
        <v>0</v>
      </c>
      <c r="O598" s="123">
        <v>0</v>
      </c>
      <c r="P598" s="123">
        <f t="shared" si="133"/>
        <v>0</v>
      </c>
      <c r="Q598" s="123"/>
      <c r="R598" s="121">
        <v>0</v>
      </c>
      <c r="S598" s="121">
        <v>-1</v>
      </c>
      <c r="T598" s="20">
        <v>4</v>
      </c>
      <c r="U598" s="20" t="s">
        <v>154</v>
      </c>
      <c r="V598" s="20"/>
      <c r="W598" s="20"/>
      <c r="X598" s="20" t="str">
        <f t="shared" si="130"/>
        <v/>
      </c>
      <c r="Y598" s="20"/>
      <c r="Z598" s="20" t="str">
        <f t="shared" si="123"/>
        <v/>
      </c>
      <c r="AA598" s="20" t="str">
        <f t="shared" si="123"/>
        <v/>
      </c>
      <c r="AB598" s="20"/>
      <c r="AC598" s="20" t="str">
        <f t="shared" si="131"/>
        <v/>
      </c>
      <c r="AD598" s="20" t="str">
        <f t="shared" si="131"/>
        <v/>
      </c>
      <c r="AE598" s="20"/>
      <c r="AF598" s="20" t="str">
        <f t="shared" si="132"/>
        <v/>
      </c>
      <c r="AG598" s="20"/>
      <c r="AH598" s="20"/>
      <c r="AI598" s="20"/>
      <c r="AJ598" s="21"/>
      <c r="AK598" s="21"/>
      <c r="AL598" s="21"/>
      <c r="AM598" s="22"/>
      <c r="AN598" s="124"/>
    </row>
    <row r="599" spans="1:40">
      <c r="A599" s="94"/>
      <c r="B599" s="99" t="s">
        <v>1674</v>
      </c>
      <c r="C599" s="99" t="s">
        <v>1675</v>
      </c>
      <c r="D599" s="98"/>
      <c r="E599" s="121" t="str">
        <f t="shared" si="134"/>
        <v>a442702</v>
      </c>
      <c r="F599" s="121">
        <f t="shared" si="124"/>
        <v>1</v>
      </c>
      <c r="G599" s="121">
        <f t="shared" si="125"/>
        <v>1</v>
      </c>
      <c r="H599" s="121">
        <v>0</v>
      </c>
      <c r="I599" s="121">
        <f t="shared" si="126"/>
        <v>0</v>
      </c>
      <c r="J599" s="121">
        <v>0</v>
      </c>
      <c r="K599" s="121">
        <f t="shared" si="127"/>
        <v>0</v>
      </c>
      <c r="L599" s="121">
        <f t="shared" si="128"/>
        <v>1</v>
      </c>
      <c r="M599" s="121">
        <f t="shared" si="128"/>
        <v>0</v>
      </c>
      <c r="N599" s="121">
        <f t="shared" si="129"/>
        <v>0</v>
      </c>
      <c r="O599" s="123">
        <v>0</v>
      </c>
      <c r="P599" s="123">
        <f t="shared" si="133"/>
        <v>0</v>
      </c>
      <c r="Q599" s="123"/>
      <c r="R599" s="121">
        <v>0</v>
      </c>
      <c r="S599" s="121">
        <v>-1</v>
      </c>
      <c r="T599" s="20">
        <v>4</v>
      </c>
      <c r="U599" s="20" t="s">
        <v>154</v>
      </c>
      <c r="V599" s="20"/>
      <c r="W599" s="20"/>
      <c r="X599" s="20" t="str">
        <f t="shared" si="130"/>
        <v/>
      </c>
      <c r="Y599" s="20"/>
      <c r="Z599" s="20" t="str">
        <f t="shared" si="123"/>
        <v/>
      </c>
      <c r="AA599" s="20" t="str">
        <f t="shared" si="123"/>
        <v/>
      </c>
      <c r="AB599" s="20"/>
      <c r="AC599" s="20" t="str">
        <f t="shared" si="131"/>
        <v/>
      </c>
      <c r="AD599" s="20" t="str">
        <f t="shared" si="131"/>
        <v/>
      </c>
      <c r="AE599" s="20"/>
      <c r="AF599" s="20" t="str">
        <f t="shared" si="132"/>
        <v/>
      </c>
      <c r="AG599" s="20"/>
      <c r="AH599" s="20"/>
      <c r="AI599" s="20"/>
      <c r="AJ599" s="21"/>
      <c r="AK599" s="21"/>
      <c r="AL599" s="21"/>
      <c r="AM599" s="22"/>
      <c r="AN599" s="124"/>
    </row>
    <row r="600" spans="1:40">
      <c r="A600" s="94"/>
      <c r="B600" s="99" t="s">
        <v>1676</v>
      </c>
      <c r="C600" s="99" t="s">
        <v>1677</v>
      </c>
      <c r="D600" s="98"/>
      <c r="E600" s="121" t="str">
        <f t="shared" si="134"/>
        <v>a442703</v>
      </c>
      <c r="F600" s="121">
        <f t="shared" si="124"/>
        <v>1</v>
      </c>
      <c r="G600" s="121">
        <f t="shared" si="125"/>
        <v>1</v>
      </c>
      <c r="H600" s="121">
        <v>0</v>
      </c>
      <c r="I600" s="121">
        <f t="shared" si="126"/>
        <v>0</v>
      </c>
      <c r="J600" s="121">
        <v>0</v>
      </c>
      <c r="K600" s="121">
        <f t="shared" si="127"/>
        <v>0</v>
      </c>
      <c r="L600" s="121">
        <f t="shared" si="128"/>
        <v>1</v>
      </c>
      <c r="M600" s="121">
        <f t="shared" si="128"/>
        <v>0</v>
      </c>
      <c r="N600" s="121">
        <f t="shared" si="129"/>
        <v>0</v>
      </c>
      <c r="O600" s="123">
        <v>0</v>
      </c>
      <c r="P600" s="123">
        <f t="shared" si="133"/>
        <v>0</v>
      </c>
      <c r="Q600" s="123"/>
      <c r="R600" s="121">
        <v>0</v>
      </c>
      <c r="S600" s="121">
        <v>-1</v>
      </c>
      <c r="T600" s="20">
        <v>4</v>
      </c>
      <c r="U600" s="20" t="s">
        <v>154</v>
      </c>
      <c r="V600" s="20"/>
      <c r="W600" s="20"/>
      <c r="X600" s="20" t="str">
        <f t="shared" si="130"/>
        <v/>
      </c>
      <c r="Y600" s="20"/>
      <c r="Z600" s="20" t="str">
        <f t="shared" si="123"/>
        <v/>
      </c>
      <c r="AA600" s="20" t="str">
        <f t="shared" si="123"/>
        <v/>
      </c>
      <c r="AB600" s="20"/>
      <c r="AC600" s="20" t="str">
        <f t="shared" si="131"/>
        <v/>
      </c>
      <c r="AD600" s="20" t="str">
        <f t="shared" si="131"/>
        <v/>
      </c>
      <c r="AE600" s="20"/>
      <c r="AF600" s="20" t="str">
        <f t="shared" si="132"/>
        <v/>
      </c>
      <c r="AG600" s="20"/>
      <c r="AH600" s="20"/>
      <c r="AI600" s="20"/>
      <c r="AJ600" s="21"/>
      <c r="AK600" s="21"/>
      <c r="AL600" s="21"/>
      <c r="AM600" s="22"/>
      <c r="AN600" s="124"/>
    </row>
    <row r="601" spans="1:40">
      <c r="A601" s="94"/>
      <c r="B601" s="99" t="s">
        <v>1678</v>
      </c>
      <c r="C601" s="99" t="s">
        <v>1679</v>
      </c>
      <c r="D601" s="98"/>
      <c r="E601" s="121" t="str">
        <f t="shared" si="134"/>
        <v>a442704</v>
      </c>
      <c r="F601" s="121">
        <f t="shared" si="124"/>
        <v>1</v>
      </c>
      <c r="G601" s="121">
        <f t="shared" si="125"/>
        <v>1</v>
      </c>
      <c r="H601" s="121">
        <v>0</v>
      </c>
      <c r="I601" s="121">
        <f t="shared" si="126"/>
        <v>0</v>
      </c>
      <c r="J601" s="121">
        <v>0</v>
      </c>
      <c r="K601" s="121">
        <f t="shared" si="127"/>
        <v>0</v>
      </c>
      <c r="L601" s="121">
        <f t="shared" si="128"/>
        <v>1</v>
      </c>
      <c r="M601" s="121">
        <f t="shared" si="128"/>
        <v>0</v>
      </c>
      <c r="N601" s="121">
        <f t="shared" si="129"/>
        <v>0</v>
      </c>
      <c r="O601" s="123">
        <v>0</v>
      </c>
      <c r="P601" s="123">
        <f t="shared" si="133"/>
        <v>0</v>
      </c>
      <c r="Q601" s="123"/>
      <c r="R601" s="121">
        <v>0</v>
      </c>
      <c r="S601" s="121">
        <v>-1</v>
      </c>
      <c r="T601" s="20">
        <v>4</v>
      </c>
      <c r="U601" s="20" t="s">
        <v>154</v>
      </c>
      <c r="V601" s="20"/>
      <c r="W601" s="20"/>
      <c r="X601" s="20" t="str">
        <f t="shared" si="130"/>
        <v/>
      </c>
      <c r="Y601" s="20"/>
      <c r="Z601" s="20" t="str">
        <f t="shared" si="123"/>
        <v/>
      </c>
      <c r="AA601" s="20" t="str">
        <f t="shared" si="123"/>
        <v/>
      </c>
      <c r="AB601" s="20"/>
      <c r="AC601" s="20" t="str">
        <f t="shared" si="131"/>
        <v/>
      </c>
      <c r="AD601" s="20" t="str">
        <f t="shared" si="131"/>
        <v/>
      </c>
      <c r="AE601" s="20"/>
      <c r="AF601" s="20" t="str">
        <f t="shared" si="132"/>
        <v/>
      </c>
      <c r="AG601" s="20"/>
      <c r="AH601" s="20"/>
      <c r="AI601" s="20"/>
      <c r="AJ601" s="21"/>
      <c r="AK601" s="21"/>
      <c r="AL601" s="21"/>
      <c r="AM601" s="22"/>
      <c r="AN601" s="124"/>
    </row>
    <row r="602" spans="1:40">
      <c r="A602" s="94"/>
      <c r="B602" s="99" t="s">
        <v>1680</v>
      </c>
      <c r="C602" s="99" t="s">
        <v>1681</v>
      </c>
      <c r="D602" s="98"/>
      <c r="E602" s="121" t="str">
        <f t="shared" si="134"/>
        <v>a442705</v>
      </c>
      <c r="F602" s="121">
        <f t="shared" si="124"/>
        <v>1</v>
      </c>
      <c r="G602" s="121">
        <f t="shared" si="125"/>
        <v>1</v>
      </c>
      <c r="H602" s="121">
        <v>0</v>
      </c>
      <c r="I602" s="121">
        <f t="shared" si="126"/>
        <v>0</v>
      </c>
      <c r="J602" s="121">
        <v>0</v>
      </c>
      <c r="K602" s="121">
        <f t="shared" si="127"/>
        <v>0</v>
      </c>
      <c r="L602" s="121">
        <f t="shared" si="128"/>
        <v>1</v>
      </c>
      <c r="M602" s="121">
        <f t="shared" si="128"/>
        <v>0</v>
      </c>
      <c r="N602" s="121">
        <f t="shared" si="129"/>
        <v>0</v>
      </c>
      <c r="O602" s="123">
        <v>0</v>
      </c>
      <c r="P602" s="123">
        <f t="shared" si="133"/>
        <v>0</v>
      </c>
      <c r="Q602" s="123"/>
      <c r="R602" s="121">
        <v>0</v>
      </c>
      <c r="S602" s="121">
        <v>-1</v>
      </c>
      <c r="T602" s="20">
        <v>4</v>
      </c>
      <c r="U602" s="20" t="s">
        <v>154</v>
      </c>
      <c r="V602" s="20"/>
      <c r="W602" s="20"/>
      <c r="X602" s="20" t="str">
        <f t="shared" si="130"/>
        <v/>
      </c>
      <c r="Y602" s="20"/>
      <c r="Z602" s="20" t="str">
        <f t="shared" si="123"/>
        <v/>
      </c>
      <c r="AA602" s="20" t="str">
        <f t="shared" si="123"/>
        <v/>
      </c>
      <c r="AB602" s="20"/>
      <c r="AC602" s="20" t="str">
        <f t="shared" si="131"/>
        <v/>
      </c>
      <c r="AD602" s="20" t="str">
        <f t="shared" si="131"/>
        <v/>
      </c>
      <c r="AE602" s="20"/>
      <c r="AF602" s="20" t="str">
        <f t="shared" si="132"/>
        <v/>
      </c>
      <c r="AG602" s="20"/>
      <c r="AH602" s="20"/>
      <c r="AI602" s="20"/>
      <c r="AJ602" s="21"/>
      <c r="AK602" s="21"/>
      <c r="AL602" s="21"/>
      <c r="AM602" s="22"/>
      <c r="AN602" s="124"/>
    </row>
    <row r="603" spans="1:40">
      <c r="A603" s="94"/>
      <c r="B603" s="99" t="s">
        <v>1682</v>
      </c>
      <c r="C603" s="99" t="s">
        <v>1683</v>
      </c>
      <c r="D603" s="98"/>
      <c r="E603" s="121" t="str">
        <f t="shared" si="134"/>
        <v>a442706</v>
      </c>
      <c r="F603" s="121">
        <f t="shared" si="124"/>
        <v>1</v>
      </c>
      <c r="G603" s="121">
        <f t="shared" si="125"/>
        <v>1</v>
      </c>
      <c r="H603" s="121">
        <v>0</v>
      </c>
      <c r="I603" s="121">
        <f t="shared" si="126"/>
        <v>0</v>
      </c>
      <c r="J603" s="121">
        <v>0</v>
      </c>
      <c r="K603" s="121">
        <f t="shared" si="127"/>
        <v>0</v>
      </c>
      <c r="L603" s="121">
        <f t="shared" si="128"/>
        <v>1</v>
      </c>
      <c r="M603" s="121">
        <f t="shared" si="128"/>
        <v>0</v>
      </c>
      <c r="N603" s="121">
        <f t="shared" si="129"/>
        <v>0</v>
      </c>
      <c r="O603" s="123">
        <v>0</v>
      </c>
      <c r="P603" s="123">
        <f t="shared" si="133"/>
        <v>0</v>
      </c>
      <c r="Q603" s="123"/>
      <c r="R603" s="121">
        <v>0</v>
      </c>
      <c r="S603" s="121">
        <v>-1</v>
      </c>
      <c r="T603" s="20">
        <v>4</v>
      </c>
      <c r="U603" s="20" t="s">
        <v>154</v>
      </c>
      <c r="V603" s="20"/>
      <c r="W603" s="20"/>
      <c r="X603" s="20" t="str">
        <f t="shared" si="130"/>
        <v/>
      </c>
      <c r="Y603" s="20"/>
      <c r="Z603" s="20" t="str">
        <f t="shared" si="123"/>
        <v/>
      </c>
      <c r="AA603" s="20" t="str">
        <f t="shared" si="123"/>
        <v/>
      </c>
      <c r="AB603" s="20"/>
      <c r="AC603" s="20" t="str">
        <f t="shared" si="131"/>
        <v/>
      </c>
      <c r="AD603" s="20" t="str">
        <f t="shared" si="131"/>
        <v/>
      </c>
      <c r="AE603" s="20"/>
      <c r="AF603" s="20" t="str">
        <f t="shared" si="132"/>
        <v/>
      </c>
      <c r="AG603" s="20"/>
      <c r="AH603" s="20"/>
      <c r="AI603" s="20"/>
      <c r="AJ603" s="21"/>
      <c r="AK603" s="21"/>
      <c r="AL603" s="21"/>
      <c r="AM603" s="22"/>
      <c r="AN603" s="124"/>
    </row>
    <row r="604" spans="1:40">
      <c r="A604" s="94"/>
      <c r="B604" s="98" t="s">
        <v>1684</v>
      </c>
      <c r="C604" s="98" t="s">
        <v>1685</v>
      </c>
      <c r="D604" s="98"/>
      <c r="E604" s="121" t="str">
        <f t="shared" si="134"/>
        <v>a4428</v>
      </c>
      <c r="F604" s="121">
        <f t="shared" si="124"/>
        <v>1</v>
      </c>
      <c r="G604" s="121">
        <f t="shared" si="125"/>
        <v>1</v>
      </c>
      <c r="H604" s="121">
        <v>0</v>
      </c>
      <c r="I604" s="121">
        <f t="shared" si="126"/>
        <v>0</v>
      </c>
      <c r="J604" s="121">
        <v>0</v>
      </c>
      <c r="K604" s="121">
        <f t="shared" si="127"/>
        <v>0</v>
      </c>
      <c r="L604" s="121">
        <f t="shared" si="128"/>
        <v>1</v>
      </c>
      <c r="M604" s="121">
        <f t="shared" si="128"/>
        <v>0</v>
      </c>
      <c r="N604" s="121">
        <f t="shared" si="129"/>
        <v>0</v>
      </c>
      <c r="O604" s="121">
        <v>0</v>
      </c>
      <c r="P604" s="121">
        <f t="shared" si="133"/>
        <v>0</v>
      </c>
      <c r="Q604" s="121"/>
      <c r="R604" s="121">
        <v>0</v>
      </c>
      <c r="S604" s="121">
        <v>-1</v>
      </c>
      <c r="T604" s="20">
        <v>4</v>
      </c>
      <c r="U604" s="20" t="s">
        <v>154</v>
      </c>
      <c r="V604" s="20"/>
      <c r="W604" s="20"/>
      <c r="X604" s="20" t="str">
        <f t="shared" si="130"/>
        <v/>
      </c>
      <c r="Y604" s="20"/>
      <c r="Z604" s="20" t="str">
        <f t="shared" si="123"/>
        <v/>
      </c>
      <c r="AA604" s="20" t="str">
        <f t="shared" si="123"/>
        <v/>
      </c>
      <c r="AB604" s="20"/>
      <c r="AC604" s="20" t="str">
        <f t="shared" si="131"/>
        <v/>
      </c>
      <c r="AD604" s="20" t="str">
        <f t="shared" si="131"/>
        <v/>
      </c>
      <c r="AE604" s="20"/>
      <c r="AF604" s="20" t="str">
        <f t="shared" si="132"/>
        <v/>
      </c>
      <c r="AG604" s="20"/>
      <c r="AH604" s="20"/>
      <c r="AI604" s="20"/>
      <c r="AJ604" s="21"/>
      <c r="AK604" s="21"/>
      <c r="AL604" s="21"/>
      <c r="AM604" s="22"/>
      <c r="AN604" s="124"/>
    </row>
    <row r="605" spans="1:40">
      <c r="A605" s="94"/>
      <c r="B605" s="99" t="s">
        <v>1686</v>
      </c>
      <c r="C605" s="99" t="s">
        <v>1687</v>
      </c>
      <c r="D605" s="98"/>
      <c r="E605" s="121" t="str">
        <f t="shared" si="134"/>
        <v>a442801</v>
      </c>
      <c r="F605" s="121">
        <f t="shared" si="124"/>
        <v>1</v>
      </c>
      <c r="G605" s="121">
        <f t="shared" si="125"/>
        <v>1</v>
      </c>
      <c r="H605" s="121">
        <v>0</v>
      </c>
      <c r="I605" s="121">
        <f t="shared" si="126"/>
        <v>0</v>
      </c>
      <c r="J605" s="121">
        <v>0</v>
      </c>
      <c r="K605" s="121">
        <f t="shared" si="127"/>
        <v>0</v>
      </c>
      <c r="L605" s="121">
        <f t="shared" si="128"/>
        <v>1</v>
      </c>
      <c r="M605" s="121">
        <f t="shared" si="128"/>
        <v>0</v>
      </c>
      <c r="N605" s="121">
        <f t="shared" si="129"/>
        <v>0</v>
      </c>
      <c r="O605" s="121">
        <v>0</v>
      </c>
      <c r="P605" s="121">
        <f t="shared" si="133"/>
        <v>0</v>
      </c>
      <c r="Q605" s="121"/>
      <c r="R605" s="121">
        <v>0</v>
      </c>
      <c r="S605" s="121">
        <v>-1</v>
      </c>
      <c r="T605" s="20">
        <v>4</v>
      </c>
      <c r="U605" s="20" t="s">
        <v>154</v>
      </c>
      <c r="V605" s="20"/>
      <c r="W605" s="20"/>
      <c r="X605" s="20" t="str">
        <f t="shared" si="130"/>
        <v/>
      </c>
      <c r="Y605" s="20"/>
      <c r="Z605" s="20" t="str">
        <f t="shared" si="123"/>
        <v/>
      </c>
      <c r="AA605" s="20" t="str">
        <f t="shared" si="123"/>
        <v/>
      </c>
      <c r="AB605" s="20"/>
      <c r="AC605" s="20" t="str">
        <f t="shared" si="131"/>
        <v/>
      </c>
      <c r="AD605" s="20" t="str">
        <f t="shared" si="131"/>
        <v/>
      </c>
      <c r="AE605" s="20"/>
      <c r="AF605" s="20" t="str">
        <f t="shared" si="132"/>
        <v/>
      </c>
      <c r="AG605" s="20"/>
      <c r="AH605" s="20"/>
      <c r="AI605" s="20"/>
      <c r="AJ605" s="21"/>
      <c r="AK605" s="21"/>
      <c r="AL605" s="21"/>
      <c r="AM605" s="22"/>
      <c r="AN605" s="124"/>
    </row>
    <row r="606" spans="1:40">
      <c r="A606" s="94"/>
      <c r="B606" s="99" t="s">
        <v>1688</v>
      </c>
      <c r="C606" s="99" t="s">
        <v>1689</v>
      </c>
      <c r="D606" s="98"/>
      <c r="E606" s="121" t="str">
        <f t="shared" si="134"/>
        <v>a442802</v>
      </c>
      <c r="F606" s="121">
        <f t="shared" si="124"/>
        <v>1</v>
      </c>
      <c r="G606" s="121">
        <f t="shared" si="125"/>
        <v>1</v>
      </c>
      <c r="H606" s="121">
        <v>0</v>
      </c>
      <c r="I606" s="121">
        <f t="shared" si="126"/>
        <v>0</v>
      </c>
      <c r="J606" s="121">
        <v>0</v>
      </c>
      <c r="K606" s="121">
        <f t="shared" si="127"/>
        <v>0</v>
      </c>
      <c r="L606" s="121">
        <f t="shared" si="128"/>
        <v>1</v>
      </c>
      <c r="M606" s="121">
        <f t="shared" si="128"/>
        <v>0</v>
      </c>
      <c r="N606" s="121">
        <f t="shared" si="129"/>
        <v>0</v>
      </c>
      <c r="O606" s="121">
        <v>0</v>
      </c>
      <c r="P606" s="121">
        <f t="shared" si="133"/>
        <v>0</v>
      </c>
      <c r="Q606" s="121"/>
      <c r="R606" s="121">
        <v>0</v>
      </c>
      <c r="S606" s="121">
        <v>-1</v>
      </c>
      <c r="T606" s="20">
        <v>4</v>
      </c>
      <c r="U606" s="20" t="s">
        <v>154</v>
      </c>
      <c r="V606" s="20"/>
      <c r="W606" s="20"/>
      <c r="X606" s="20" t="str">
        <f t="shared" si="130"/>
        <v/>
      </c>
      <c r="Y606" s="20"/>
      <c r="Z606" s="20" t="str">
        <f t="shared" si="123"/>
        <v/>
      </c>
      <c r="AA606" s="20" t="str">
        <f t="shared" si="123"/>
        <v/>
      </c>
      <c r="AB606" s="20"/>
      <c r="AC606" s="20" t="str">
        <f t="shared" si="131"/>
        <v/>
      </c>
      <c r="AD606" s="20" t="str">
        <f t="shared" si="131"/>
        <v/>
      </c>
      <c r="AE606" s="20"/>
      <c r="AF606" s="20" t="str">
        <f t="shared" si="132"/>
        <v/>
      </c>
      <c r="AG606" s="20"/>
      <c r="AH606" s="20"/>
      <c r="AI606" s="20"/>
      <c r="AJ606" s="21"/>
      <c r="AK606" s="21"/>
      <c r="AL606" s="21"/>
      <c r="AM606" s="22"/>
      <c r="AN606" s="124"/>
    </row>
    <row r="607" spans="1:40">
      <c r="A607" s="94"/>
      <c r="B607" s="99" t="s">
        <v>1690</v>
      </c>
      <c r="C607" s="99" t="s">
        <v>1691</v>
      </c>
      <c r="D607" s="98"/>
      <c r="E607" s="121" t="str">
        <f t="shared" si="134"/>
        <v>a442803</v>
      </c>
      <c r="F607" s="121">
        <f t="shared" si="124"/>
        <v>1</v>
      </c>
      <c r="G607" s="121">
        <f t="shared" si="125"/>
        <v>1</v>
      </c>
      <c r="H607" s="121">
        <v>0</v>
      </c>
      <c r="I607" s="121">
        <f t="shared" si="126"/>
        <v>0</v>
      </c>
      <c r="J607" s="121">
        <v>0</v>
      </c>
      <c r="K607" s="121">
        <f t="shared" si="127"/>
        <v>0</v>
      </c>
      <c r="L607" s="121">
        <f t="shared" si="128"/>
        <v>1</v>
      </c>
      <c r="M607" s="121">
        <f t="shared" si="128"/>
        <v>0</v>
      </c>
      <c r="N607" s="121">
        <f t="shared" si="129"/>
        <v>0</v>
      </c>
      <c r="O607" s="121">
        <v>0</v>
      </c>
      <c r="P607" s="121">
        <f t="shared" si="133"/>
        <v>0</v>
      </c>
      <c r="Q607" s="121"/>
      <c r="R607" s="121">
        <v>0</v>
      </c>
      <c r="S607" s="121">
        <v>-1</v>
      </c>
      <c r="T607" s="20">
        <v>4</v>
      </c>
      <c r="U607" s="20" t="s">
        <v>154</v>
      </c>
      <c r="V607" s="20"/>
      <c r="W607" s="20"/>
      <c r="X607" s="20" t="str">
        <f t="shared" si="130"/>
        <v/>
      </c>
      <c r="Y607" s="20"/>
      <c r="Z607" s="20" t="str">
        <f t="shared" si="123"/>
        <v/>
      </c>
      <c r="AA607" s="20" t="str">
        <f t="shared" si="123"/>
        <v/>
      </c>
      <c r="AB607" s="20"/>
      <c r="AC607" s="20" t="str">
        <f t="shared" si="131"/>
        <v/>
      </c>
      <c r="AD607" s="20" t="str">
        <f t="shared" si="131"/>
        <v/>
      </c>
      <c r="AE607" s="20"/>
      <c r="AF607" s="20" t="str">
        <f t="shared" si="132"/>
        <v/>
      </c>
      <c r="AG607" s="20"/>
      <c r="AH607" s="20"/>
      <c r="AI607" s="20"/>
      <c r="AJ607" s="21"/>
      <c r="AK607" s="21"/>
      <c r="AL607" s="21"/>
      <c r="AM607" s="22"/>
      <c r="AN607" s="124" t="s">
        <v>1547</v>
      </c>
    </row>
    <row r="608" spans="1:40" ht="51.4">
      <c r="A608" s="94"/>
      <c r="B608" s="95" t="s">
        <v>1692</v>
      </c>
      <c r="C608" s="95" t="s">
        <v>1693</v>
      </c>
      <c r="D608" s="130" t="s">
        <v>1694</v>
      </c>
      <c r="E608" s="121" t="str">
        <f t="shared" si="134"/>
        <v>a80</v>
      </c>
      <c r="F608" s="121">
        <f t="shared" si="124"/>
        <v>1</v>
      </c>
      <c r="G608" s="121">
        <f t="shared" si="125"/>
        <v>1</v>
      </c>
      <c r="H608" s="121">
        <v>0</v>
      </c>
      <c r="I608" s="121">
        <f t="shared" si="126"/>
        <v>0</v>
      </c>
      <c r="J608" s="121">
        <v>1</v>
      </c>
      <c r="K608" s="121">
        <f t="shared" si="127"/>
        <v>1</v>
      </c>
      <c r="L608" s="121">
        <f t="shared" si="128"/>
        <v>1</v>
      </c>
      <c r="M608" s="121">
        <f t="shared" si="128"/>
        <v>0</v>
      </c>
      <c r="N608" s="121">
        <f t="shared" si="129"/>
        <v>1</v>
      </c>
      <c r="O608" s="121">
        <v>1</v>
      </c>
      <c r="P608" s="121">
        <f t="shared" si="133"/>
        <v>1</v>
      </c>
      <c r="Q608" s="121"/>
      <c r="R608" s="121">
        <v>1</v>
      </c>
      <c r="S608" s="121">
        <v>-1</v>
      </c>
      <c r="T608" s="20">
        <v>4</v>
      </c>
      <c r="U608" s="20" t="s">
        <v>76</v>
      </c>
      <c r="V608" s="20"/>
      <c r="W608" s="20"/>
      <c r="X608" s="20" t="str">
        <f t="shared" si="130"/>
        <v/>
      </c>
      <c r="Y608" s="20"/>
      <c r="Z608" s="20" t="str">
        <f t="shared" si="123"/>
        <v/>
      </c>
      <c r="AA608" s="20" t="str">
        <f t="shared" si="123"/>
        <v/>
      </c>
      <c r="AB608" s="20"/>
      <c r="AC608" s="20" t="str">
        <f t="shared" si="131"/>
        <v/>
      </c>
      <c r="AD608" s="20" t="str">
        <f t="shared" si="131"/>
        <v/>
      </c>
      <c r="AE608" s="20"/>
      <c r="AF608" s="20" t="str">
        <f t="shared" si="132"/>
        <v/>
      </c>
      <c r="AG608" s="20"/>
      <c r="AH608" s="20"/>
      <c r="AI608" s="20"/>
      <c r="AJ608" s="21"/>
      <c r="AK608" s="21"/>
      <c r="AL608" s="21"/>
      <c r="AM608" s="22"/>
      <c r="AN608" s="124" t="s">
        <v>1695</v>
      </c>
    </row>
    <row r="609" spans="1:40" ht="51.4">
      <c r="A609" s="94"/>
      <c r="B609" s="95" t="s">
        <v>1696</v>
      </c>
      <c r="C609" s="95" t="s">
        <v>1697</v>
      </c>
      <c r="D609" s="130" t="s">
        <v>1694</v>
      </c>
      <c r="E609" s="121" t="str">
        <f t="shared" si="134"/>
        <v>a81</v>
      </c>
      <c r="F609" s="121">
        <f t="shared" si="124"/>
        <v>1</v>
      </c>
      <c r="G609" s="121">
        <f t="shared" si="125"/>
        <v>1</v>
      </c>
      <c r="H609" s="121">
        <v>0</v>
      </c>
      <c r="I609" s="121">
        <f t="shared" si="126"/>
        <v>0</v>
      </c>
      <c r="J609" s="121">
        <v>0</v>
      </c>
      <c r="K609" s="121">
        <f t="shared" si="127"/>
        <v>0</v>
      </c>
      <c r="L609" s="121">
        <f t="shared" si="128"/>
        <v>1</v>
      </c>
      <c r="M609" s="121">
        <f t="shared" si="128"/>
        <v>0</v>
      </c>
      <c r="N609" s="121">
        <f t="shared" si="129"/>
        <v>0</v>
      </c>
      <c r="O609" s="121">
        <v>0</v>
      </c>
      <c r="P609" s="121">
        <f t="shared" si="133"/>
        <v>0</v>
      </c>
      <c r="Q609" s="121"/>
      <c r="R609" s="121">
        <v>0</v>
      </c>
      <c r="S609" s="121">
        <v>-1</v>
      </c>
      <c r="T609" s="20">
        <v>4</v>
      </c>
      <c r="U609" s="20" t="s">
        <v>76</v>
      </c>
      <c r="V609" s="20"/>
      <c r="W609" s="20"/>
      <c r="X609" s="20" t="str">
        <f t="shared" si="130"/>
        <v/>
      </c>
      <c r="Y609" s="20"/>
      <c r="Z609" s="20" t="str">
        <f t="shared" si="123"/>
        <v/>
      </c>
      <c r="AA609" s="20" t="str">
        <f t="shared" si="123"/>
        <v/>
      </c>
      <c r="AB609" s="20"/>
      <c r="AC609" s="20" t="str">
        <f t="shared" si="131"/>
        <v/>
      </c>
      <c r="AD609" s="20" t="str">
        <f t="shared" si="131"/>
        <v/>
      </c>
      <c r="AE609" s="20"/>
      <c r="AF609" s="20" t="str">
        <f t="shared" si="132"/>
        <v/>
      </c>
      <c r="AG609" s="20"/>
      <c r="AH609" s="20"/>
      <c r="AI609" s="20"/>
      <c r="AJ609" s="21"/>
      <c r="AK609" s="21"/>
      <c r="AL609" s="21"/>
      <c r="AM609" s="22"/>
      <c r="AN609" s="124"/>
    </row>
    <row r="610" spans="1:40" ht="51">
      <c r="A610" s="94"/>
      <c r="B610" s="97" t="s">
        <v>1698</v>
      </c>
      <c r="C610" s="97" t="s">
        <v>1699</v>
      </c>
      <c r="D610" s="130" t="s">
        <v>1694</v>
      </c>
      <c r="E610" s="121" t="str">
        <f t="shared" si="134"/>
        <v>a810</v>
      </c>
      <c r="F610" s="121">
        <f t="shared" si="124"/>
        <v>1</v>
      </c>
      <c r="G610" s="121">
        <f t="shared" si="125"/>
        <v>1</v>
      </c>
      <c r="H610" s="121">
        <v>0</v>
      </c>
      <c r="I610" s="121">
        <f t="shared" si="126"/>
        <v>0</v>
      </c>
      <c r="J610" s="121">
        <v>0</v>
      </c>
      <c r="K610" s="121">
        <f t="shared" si="127"/>
        <v>0</v>
      </c>
      <c r="L610" s="121">
        <f t="shared" si="128"/>
        <v>1</v>
      </c>
      <c r="M610" s="121">
        <f t="shared" si="128"/>
        <v>0</v>
      </c>
      <c r="N610" s="121">
        <f t="shared" si="129"/>
        <v>0</v>
      </c>
      <c r="O610" s="121">
        <v>0</v>
      </c>
      <c r="P610" s="121">
        <f t="shared" si="133"/>
        <v>0</v>
      </c>
      <c r="Q610" s="121"/>
      <c r="R610" s="121">
        <v>0</v>
      </c>
      <c r="S610" s="121">
        <v>-1</v>
      </c>
      <c r="T610" s="20">
        <v>4</v>
      </c>
      <c r="U610" s="20" t="s">
        <v>76</v>
      </c>
      <c r="V610" s="20"/>
      <c r="W610" s="20"/>
      <c r="X610" s="20" t="str">
        <f t="shared" si="130"/>
        <v/>
      </c>
      <c r="Y610" s="20"/>
      <c r="Z610" s="20" t="str">
        <f t="shared" si="123"/>
        <v/>
      </c>
      <c r="AA610" s="20" t="str">
        <f t="shared" si="123"/>
        <v/>
      </c>
      <c r="AB610" s="20"/>
      <c r="AC610" s="20" t="str">
        <f t="shared" si="131"/>
        <v/>
      </c>
      <c r="AD610" s="20" t="str">
        <f t="shared" si="131"/>
        <v/>
      </c>
      <c r="AE610" s="20"/>
      <c r="AF610" s="20" t="str">
        <f t="shared" si="132"/>
        <v/>
      </c>
      <c r="AG610" s="20"/>
      <c r="AH610" s="20"/>
      <c r="AI610" s="20"/>
      <c r="AJ610" s="21"/>
      <c r="AK610" s="21"/>
      <c r="AL610" s="21"/>
      <c r="AM610" s="22"/>
      <c r="AN610" s="124"/>
    </row>
    <row r="611" spans="1:40" ht="51">
      <c r="A611" s="94"/>
      <c r="B611" s="98" t="s">
        <v>1700</v>
      </c>
      <c r="C611" s="98" t="s">
        <v>1701</v>
      </c>
      <c r="D611" s="130" t="s">
        <v>1694</v>
      </c>
      <c r="E611" s="121" t="str">
        <f t="shared" si="134"/>
        <v>a8100</v>
      </c>
      <c r="F611" s="121">
        <f t="shared" si="124"/>
        <v>1</v>
      </c>
      <c r="G611" s="121">
        <f t="shared" si="125"/>
        <v>1</v>
      </c>
      <c r="H611" s="121">
        <v>0</v>
      </c>
      <c r="I611" s="121">
        <f t="shared" si="126"/>
        <v>0</v>
      </c>
      <c r="J611" s="121">
        <v>0</v>
      </c>
      <c r="K611" s="121">
        <f t="shared" si="127"/>
        <v>0</v>
      </c>
      <c r="L611" s="121">
        <f t="shared" si="128"/>
        <v>1</v>
      </c>
      <c r="M611" s="121">
        <f t="shared" si="128"/>
        <v>0</v>
      </c>
      <c r="N611" s="121">
        <f t="shared" si="129"/>
        <v>0</v>
      </c>
      <c r="O611" s="121">
        <v>0</v>
      </c>
      <c r="P611" s="121">
        <f t="shared" si="133"/>
        <v>0</v>
      </c>
      <c r="Q611" s="121"/>
      <c r="R611" s="121">
        <v>0</v>
      </c>
      <c r="S611" s="121">
        <v>-1</v>
      </c>
      <c r="T611" s="20">
        <v>4</v>
      </c>
      <c r="U611" s="20" t="s">
        <v>76</v>
      </c>
      <c r="V611" s="20"/>
      <c r="W611" s="20"/>
      <c r="X611" s="20" t="str">
        <f t="shared" si="130"/>
        <v/>
      </c>
      <c r="Y611" s="20"/>
      <c r="Z611" s="20" t="str">
        <f t="shared" si="123"/>
        <v/>
      </c>
      <c r="AA611" s="20" t="str">
        <f t="shared" si="123"/>
        <v/>
      </c>
      <c r="AB611" s="20"/>
      <c r="AC611" s="20" t="str">
        <f t="shared" si="131"/>
        <v/>
      </c>
      <c r="AD611" s="20" t="str">
        <f t="shared" si="131"/>
        <v/>
      </c>
      <c r="AE611" s="20"/>
      <c r="AF611" s="20" t="str">
        <f t="shared" si="132"/>
        <v/>
      </c>
      <c r="AG611" s="20"/>
      <c r="AH611" s="20"/>
      <c r="AI611" s="20"/>
      <c r="AJ611" s="21"/>
      <c r="AK611" s="21"/>
      <c r="AL611" s="21"/>
      <c r="AM611" s="22"/>
      <c r="AN611" s="124"/>
    </row>
    <row r="612" spans="1:40" ht="51">
      <c r="A612" s="94"/>
      <c r="B612" s="99" t="s">
        <v>1702</v>
      </c>
      <c r="C612" s="99" t="s">
        <v>1703</v>
      </c>
      <c r="D612" s="130" t="s">
        <v>1694</v>
      </c>
      <c r="E612" s="121" t="str">
        <f t="shared" si="134"/>
        <v>a810001</v>
      </c>
      <c r="F612" s="121">
        <f t="shared" si="124"/>
        <v>1</v>
      </c>
      <c r="G612" s="121">
        <f t="shared" si="125"/>
        <v>1</v>
      </c>
      <c r="H612" s="121">
        <v>0</v>
      </c>
      <c r="I612" s="121">
        <f t="shared" si="126"/>
        <v>0</v>
      </c>
      <c r="J612" s="121">
        <v>0</v>
      </c>
      <c r="K612" s="121">
        <f t="shared" si="127"/>
        <v>0</v>
      </c>
      <c r="L612" s="121">
        <f t="shared" si="128"/>
        <v>1</v>
      </c>
      <c r="M612" s="121">
        <f t="shared" si="128"/>
        <v>0</v>
      </c>
      <c r="N612" s="121">
        <f t="shared" si="129"/>
        <v>0</v>
      </c>
      <c r="O612" s="121">
        <v>0</v>
      </c>
      <c r="P612" s="121">
        <f t="shared" si="133"/>
        <v>0</v>
      </c>
      <c r="Q612" s="121"/>
      <c r="R612" s="121">
        <v>0</v>
      </c>
      <c r="S612" s="121">
        <v>-1</v>
      </c>
      <c r="T612" s="20">
        <v>4</v>
      </c>
      <c r="U612" s="20" t="s">
        <v>76</v>
      </c>
      <c r="V612" s="20"/>
      <c r="W612" s="20"/>
      <c r="X612" s="20" t="str">
        <f t="shared" si="130"/>
        <v/>
      </c>
      <c r="Y612" s="20"/>
      <c r="Z612" s="20" t="str">
        <f t="shared" si="123"/>
        <v/>
      </c>
      <c r="AA612" s="20" t="str">
        <f t="shared" si="123"/>
        <v/>
      </c>
      <c r="AB612" s="20"/>
      <c r="AC612" s="20" t="str">
        <f t="shared" si="131"/>
        <v/>
      </c>
      <c r="AD612" s="20" t="str">
        <f t="shared" si="131"/>
        <v/>
      </c>
      <c r="AE612" s="20"/>
      <c r="AF612" s="20" t="str">
        <f t="shared" si="132"/>
        <v/>
      </c>
      <c r="AG612" s="20"/>
      <c r="AH612" s="20"/>
      <c r="AI612" s="20"/>
      <c r="AJ612" s="21"/>
      <c r="AK612" s="21"/>
      <c r="AL612" s="21"/>
      <c r="AM612" s="22"/>
      <c r="AN612" s="124"/>
    </row>
    <row r="613" spans="1:40" ht="51.4" thickBot="1">
      <c r="A613" s="131"/>
      <c r="B613" s="132" t="s">
        <v>1704</v>
      </c>
      <c r="C613" s="132" t="s">
        <v>1705</v>
      </c>
      <c r="D613" s="133" t="s">
        <v>1694</v>
      </c>
      <c r="E613" s="134" t="str">
        <f t="shared" si="134"/>
        <v>a810002</v>
      </c>
      <c r="F613" s="134">
        <f t="shared" si="124"/>
        <v>1</v>
      </c>
      <c r="G613" s="134">
        <f t="shared" si="125"/>
        <v>1</v>
      </c>
      <c r="H613" s="134">
        <v>0</v>
      </c>
      <c r="I613" s="134">
        <f t="shared" si="126"/>
        <v>0</v>
      </c>
      <c r="J613" s="134">
        <v>0</v>
      </c>
      <c r="K613" s="134">
        <f t="shared" si="127"/>
        <v>0</v>
      </c>
      <c r="L613" s="134">
        <f t="shared" si="128"/>
        <v>1</v>
      </c>
      <c r="M613" s="134">
        <f t="shared" si="128"/>
        <v>0</v>
      </c>
      <c r="N613" s="134">
        <f t="shared" si="129"/>
        <v>0</v>
      </c>
      <c r="O613" s="134">
        <v>0</v>
      </c>
      <c r="P613" s="134">
        <f t="shared" si="133"/>
        <v>0</v>
      </c>
      <c r="Q613" s="134"/>
      <c r="R613" s="134">
        <v>0</v>
      </c>
      <c r="S613" s="121">
        <v>-1</v>
      </c>
      <c r="T613" s="135">
        <v>4</v>
      </c>
      <c r="U613" s="135" t="s">
        <v>76</v>
      </c>
      <c r="V613" s="135"/>
      <c r="W613" s="135"/>
      <c r="X613" s="135" t="str">
        <f t="shared" si="130"/>
        <v/>
      </c>
      <c r="Y613" s="135"/>
      <c r="Z613" s="135" t="str">
        <f t="shared" si="123"/>
        <v/>
      </c>
      <c r="AA613" s="135" t="str">
        <f t="shared" si="123"/>
        <v/>
      </c>
      <c r="AB613" s="135"/>
      <c r="AC613" s="135" t="str">
        <f t="shared" si="131"/>
        <v/>
      </c>
      <c r="AD613" s="135" t="str">
        <f t="shared" si="131"/>
        <v/>
      </c>
      <c r="AE613" s="135"/>
      <c r="AF613" s="135" t="str">
        <f t="shared" si="132"/>
        <v/>
      </c>
      <c r="AG613" s="135"/>
      <c r="AH613" s="135"/>
      <c r="AI613" s="135"/>
      <c r="AJ613" s="136"/>
      <c r="AK613" s="136"/>
      <c r="AL613" s="136"/>
      <c r="AM613" s="137"/>
      <c r="AN613" s="138"/>
    </row>
    <row r="614" spans="1:40">
      <c r="A614" s="139" t="s">
        <v>1706</v>
      </c>
      <c r="B614" s="140" t="s">
        <v>1707</v>
      </c>
      <c r="C614" s="141" t="s">
        <v>1708</v>
      </c>
      <c r="D614" s="141"/>
      <c r="E614" s="142" t="s">
        <v>1709</v>
      </c>
      <c r="F614" s="142">
        <f t="shared" si="124"/>
        <v>1</v>
      </c>
      <c r="G614" s="142">
        <f t="shared" si="125"/>
        <v>1</v>
      </c>
      <c r="H614" s="142">
        <v>0</v>
      </c>
      <c r="I614" s="142">
        <f t="shared" si="126"/>
        <v>0</v>
      </c>
      <c r="J614" s="142">
        <v>1</v>
      </c>
      <c r="K614" s="142">
        <f t="shared" si="127"/>
        <v>1</v>
      </c>
      <c r="L614" s="142">
        <f t="shared" si="128"/>
        <v>1</v>
      </c>
      <c r="M614" s="142">
        <f t="shared" si="128"/>
        <v>0</v>
      </c>
      <c r="N614" s="142">
        <f t="shared" si="129"/>
        <v>1</v>
      </c>
      <c r="O614" s="142">
        <v>1</v>
      </c>
      <c r="P614" s="142">
        <f t="shared" si="133"/>
        <v>1</v>
      </c>
      <c r="Q614" s="142"/>
      <c r="R614" s="142">
        <v>1</v>
      </c>
      <c r="S614" s="142">
        <v>-1</v>
      </c>
      <c r="T614" s="90">
        <v>3</v>
      </c>
      <c r="U614" s="90"/>
      <c r="V614" s="90"/>
      <c r="W614" s="90"/>
      <c r="X614" s="90" t="str">
        <f t="shared" si="130"/>
        <v/>
      </c>
      <c r="Y614" s="90"/>
      <c r="Z614" s="90" t="str">
        <f t="shared" si="123"/>
        <v/>
      </c>
      <c r="AA614" s="90" t="str">
        <f t="shared" si="123"/>
        <v/>
      </c>
      <c r="AB614" s="90"/>
      <c r="AC614" s="90" t="str">
        <f t="shared" si="131"/>
        <v/>
      </c>
      <c r="AD614" s="90" t="str">
        <f t="shared" si="131"/>
        <v/>
      </c>
      <c r="AE614" s="90"/>
      <c r="AF614" s="90" t="str">
        <f t="shared" si="132"/>
        <v/>
      </c>
      <c r="AG614" s="90"/>
      <c r="AH614" s="90"/>
      <c r="AI614" s="90"/>
      <c r="AJ614" s="91"/>
      <c r="AK614" s="91"/>
      <c r="AL614" s="91"/>
      <c r="AM614" s="92"/>
      <c r="AN614" s="143" t="s">
        <v>1710</v>
      </c>
    </row>
    <row r="615" spans="1:40">
      <c r="A615" s="144"/>
      <c r="B615" s="98" t="s">
        <v>1711</v>
      </c>
      <c r="C615" s="98" t="s">
        <v>1712</v>
      </c>
      <c r="D615" s="98"/>
      <c r="E615" s="121" t="s">
        <v>1713</v>
      </c>
      <c r="F615" s="121">
        <f t="shared" si="124"/>
        <v>1</v>
      </c>
      <c r="G615" s="121">
        <f t="shared" si="125"/>
        <v>1</v>
      </c>
      <c r="H615" s="121">
        <v>0</v>
      </c>
      <c r="I615" s="121">
        <f t="shared" si="126"/>
        <v>0</v>
      </c>
      <c r="J615" s="121">
        <v>1</v>
      </c>
      <c r="K615" s="121">
        <f t="shared" si="127"/>
        <v>1</v>
      </c>
      <c r="L615" s="121">
        <f t="shared" si="128"/>
        <v>1</v>
      </c>
      <c r="M615" s="121">
        <f t="shared" si="128"/>
        <v>0</v>
      </c>
      <c r="N615" s="121">
        <f t="shared" si="129"/>
        <v>1</v>
      </c>
      <c r="O615" s="121">
        <v>1</v>
      </c>
      <c r="P615" s="121">
        <f t="shared" si="133"/>
        <v>1</v>
      </c>
      <c r="Q615" s="121"/>
      <c r="R615" s="121">
        <v>1</v>
      </c>
      <c r="S615" s="121">
        <v>-1</v>
      </c>
      <c r="T615" s="20">
        <v>3</v>
      </c>
      <c r="U615" s="20"/>
      <c r="V615" s="20"/>
      <c r="W615" s="20"/>
      <c r="X615" s="20" t="str">
        <f t="shared" si="130"/>
        <v/>
      </c>
      <c r="Y615" s="20"/>
      <c r="Z615" s="20" t="str">
        <f t="shared" si="123"/>
        <v/>
      </c>
      <c r="AA615" s="20" t="str">
        <f t="shared" si="123"/>
        <v/>
      </c>
      <c r="AB615" s="20"/>
      <c r="AC615" s="20" t="str">
        <f t="shared" si="131"/>
        <v/>
      </c>
      <c r="AD615" s="20" t="str">
        <f t="shared" si="131"/>
        <v/>
      </c>
      <c r="AE615" s="20"/>
      <c r="AF615" s="20" t="str">
        <f t="shared" si="132"/>
        <v/>
      </c>
      <c r="AG615" s="20"/>
      <c r="AH615" s="20"/>
      <c r="AI615" s="20"/>
      <c r="AJ615" s="21"/>
      <c r="AK615" s="21"/>
      <c r="AL615" s="21"/>
      <c r="AM615" s="22"/>
      <c r="AN615" s="124" t="s">
        <v>1710</v>
      </c>
    </row>
    <row r="616" spans="1:40">
      <c r="A616" s="144"/>
      <c r="B616" s="98" t="s">
        <v>1714</v>
      </c>
      <c r="C616" s="98" t="s">
        <v>1715</v>
      </c>
      <c r="D616" s="98"/>
      <c r="E616" s="121" t="s">
        <v>1716</v>
      </c>
      <c r="F616" s="121">
        <f t="shared" si="124"/>
        <v>1</v>
      </c>
      <c r="G616" s="121">
        <f t="shared" si="125"/>
        <v>1</v>
      </c>
      <c r="H616" s="121">
        <v>0</v>
      </c>
      <c r="I616" s="121">
        <f t="shared" si="126"/>
        <v>0</v>
      </c>
      <c r="J616" s="121">
        <v>1</v>
      </c>
      <c r="K616" s="121">
        <f t="shared" si="127"/>
        <v>1</v>
      </c>
      <c r="L616" s="121">
        <f t="shared" si="128"/>
        <v>1</v>
      </c>
      <c r="M616" s="121">
        <f t="shared" si="128"/>
        <v>0</v>
      </c>
      <c r="N616" s="121">
        <f t="shared" si="129"/>
        <v>1</v>
      </c>
      <c r="O616" s="121">
        <v>1</v>
      </c>
      <c r="P616" s="121">
        <f t="shared" si="133"/>
        <v>1</v>
      </c>
      <c r="Q616" s="121"/>
      <c r="R616" s="121">
        <v>1</v>
      </c>
      <c r="S616" s="121">
        <v>-1</v>
      </c>
      <c r="T616" s="20">
        <v>4</v>
      </c>
      <c r="U616" s="20"/>
      <c r="V616" s="20"/>
      <c r="W616" s="20"/>
      <c r="X616" s="20" t="str">
        <f t="shared" si="130"/>
        <v/>
      </c>
      <c r="Y616" s="20"/>
      <c r="Z616" s="20" t="str">
        <f t="shared" si="123"/>
        <v/>
      </c>
      <c r="AA616" s="20" t="str">
        <f t="shared" si="123"/>
        <v/>
      </c>
      <c r="AB616" s="20"/>
      <c r="AC616" s="20" t="str">
        <f t="shared" si="131"/>
        <v/>
      </c>
      <c r="AD616" s="20" t="str">
        <f t="shared" si="131"/>
        <v/>
      </c>
      <c r="AE616" s="20"/>
      <c r="AF616" s="20" t="str">
        <f t="shared" si="132"/>
        <v/>
      </c>
      <c r="AG616" s="20"/>
      <c r="AH616" s="20"/>
      <c r="AI616" s="20"/>
      <c r="AJ616" s="21"/>
      <c r="AK616" s="21"/>
      <c r="AL616" s="21"/>
      <c r="AM616" s="22"/>
      <c r="AN616" s="145" t="s">
        <v>1710</v>
      </c>
    </row>
    <row r="617" spans="1:40">
      <c r="A617" s="144"/>
      <c r="B617" s="98" t="s">
        <v>1717</v>
      </c>
      <c r="C617" s="98" t="s">
        <v>1718</v>
      </c>
      <c r="D617" s="98"/>
      <c r="E617" s="121" t="s">
        <v>1719</v>
      </c>
      <c r="F617" s="121">
        <f t="shared" si="124"/>
        <v>1</v>
      </c>
      <c r="G617" s="121">
        <f t="shared" si="125"/>
        <v>1</v>
      </c>
      <c r="H617" s="121">
        <v>0</v>
      </c>
      <c r="I617" s="121">
        <f t="shared" si="126"/>
        <v>0</v>
      </c>
      <c r="J617" s="121">
        <v>1</v>
      </c>
      <c r="K617" s="121">
        <f t="shared" si="127"/>
        <v>1</v>
      </c>
      <c r="L617" s="121">
        <f t="shared" si="128"/>
        <v>1</v>
      </c>
      <c r="M617" s="121">
        <f t="shared" si="128"/>
        <v>0</v>
      </c>
      <c r="N617" s="121">
        <f t="shared" si="129"/>
        <v>1</v>
      </c>
      <c r="O617" s="121">
        <v>1</v>
      </c>
      <c r="P617" s="121">
        <f t="shared" si="133"/>
        <v>1</v>
      </c>
      <c r="Q617" s="121"/>
      <c r="R617" s="121">
        <v>1</v>
      </c>
      <c r="S617" s="121">
        <v>-1</v>
      </c>
      <c r="T617" s="20">
        <v>2</v>
      </c>
      <c r="U617" s="20"/>
      <c r="V617" s="20"/>
      <c r="W617" s="20"/>
      <c r="X617" s="20" t="str">
        <f t="shared" si="130"/>
        <v/>
      </c>
      <c r="Y617" s="20"/>
      <c r="Z617" s="20" t="str">
        <f t="shared" ref="Z617:AA680" si="135">IF(Y617&lt;&gt;"",Y617,"")</f>
        <v/>
      </c>
      <c r="AA617" s="20" t="str">
        <f t="shared" si="135"/>
        <v/>
      </c>
      <c r="AB617" s="20"/>
      <c r="AC617" s="20" t="str">
        <f t="shared" si="131"/>
        <v/>
      </c>
      <c r="AD617" s="20" t="str">
        <f t="shared" si="131"/>
        <v/>
      </c>
      <c r="AE617" s="20"/>
      <c r="AF617" s="20" t="str">
        <f t="shared" si="132"/>
        <v/>
      </c>
      <c r="AG617" s="20"/>
      <c r="AH617" s="20"/>
      <c r="AI617" s="20"/>
      <c r="AJ617" s="21"/>
      <c r="AK617" s="21"/>
      <c r="AL617" s="21"/>
      <c r="AM617" s="22"/>
      <c r="AN617" s="124" t="s">
        <v>1720</v>
      </c>
    </row>
    <row r="618" spans="1:40">
      <c r="A618" s="144"/>
      <c r="B618" s="98" t="s">
        <v>1721</v>
      </c>
      <c r="C618" s="98" t="s">
        <v>1722</v>
      </c>
      <c r="D618" s="98" t="s">
        <v>1723</v>
      </c>
      <c r="E618" s="121" t="s">
        <v>1724</v>
      </c>
      <c r="F618" s="121">
        <f t="shared" si="124"/>
        <v>1</v>
      </c>
      <c r="G618" s="121">
        <f t="shared" si="125"/>
        <v>1</v>
      </c>
      <c r="H618" s="121">
        <v>1</v>
      </c>
      <c r="I618" s="121">
        <f t="shared" si="126"/>
        <v>1</v>
      </c>
      <c r="J618" s="121">
        <v>1</v>
      </c>
      <c r="K618" s="121">
        <f t="shared" si="127"/>
        <v>1</v>
      </c>
      <c r="L618" s="121">
        <f t="shared" si="128"/>
        <v>1</v>
      </c>
      <c r="M618" s="121">
        <f t="shared" si="128"/>
        <v>1</v>
      </c>
      <c r="N618" s="121">
        <f t="shared" si="129"/>
        <v>1</v>
      </c>
      <c r="O618" s="121">
        <v>1</v>
      </c>
      <c r="P618" s="121">
        <f t="shared" si="133"/>
        <v>1</v>
      </c>
      <c r="Q618" s="121"/>
      <c r="R618" s="121">
        <v>1</v>
      </c>
      <c r="S618" s="121">
        <v>-1</v>
      </c>
      <c r="T618" s="20">
        <v>2</v>
      </c>
      <c r="U618" s="20"/>
      <c r="V618" s="20"/>
      <c r="W618" s="20"/>
      <c r="X618" s="20" t="str">
        <f t="shared" si="130"/>
        <v/>
      </c>
      <c r="Y618" s="20"/>
      <c r="Z618" s="20" t="str">
        <f t="shared" si="135"/>
        <v/>
      </c>
      <c r="AA618" s="20" t="str">
        <f t="shared" si="135"/>
        <v/>
      </c>
      <c r="AB618" s="20"/>
      <c r="AC618" s="20" t="str">
        <f t="shared" si="131"/>
        <v/>
      </c>
      <c r="AD618" s="20" t="str">
        <f t="shared" si="131"/>
        <v/>
      </c>
      <c r="AE618" s="20"/>
      <c r="AF618" s="20" t="str">
        <f t="shared" si="132"/>
        <v/>
      </c>
      <c r="AG618" s="20"/>
      <c r="AH618" s="20"/>
      <c r="AI618" s="20"/>
      <c r="AJ618" s="21"/>
      <c r="AK618" s="21"/>
      <c r="AL618" s="21"/>
      <c r="AM618" s="22"/>
      <c r="AN618" s="124" t="s">
        <v>1725</v>
      </c>
    </row>
    <row r="619" spans="1:40">
      <c r="A619" s="144"/>
      <c r="B619" s="98" t="s">
        <v>1726</v>
      </c>
      <c r="C619" s="98" t="s">
        <v>1727</v>
      </c>
      <c r="D619" s="98"/>
      <c r="E619" s="121" t="s">
        <v>1728</v>
      </c>
      <c r="F619" s="121">
        <f t="shared" si="124"/>
        <v>1</v>
      </c>
      <c r="G619" s="121">
        <f t="shared" si="125"/>
        <v>1</v>
      </c>
      <c r="H619" s="121">
        <v>1</v>
      </c>
      <c r="I619" s="121">
        <f t="shared" si="126"/>
        <v>1</v>
      </c>
      <c r="J619" s="121">
        <v>1</v>
      </c>
      <c r="K619" s="121">
        <f t="shared" si="127"/>
        <v>1</v>
      </c>
      <c r="L619" s="121">
        <f t="shared" si="128"/>
        <v>1</v>
      </c>
      <c r="M619" s="121">
        <f t="shared" si="128"/>
        <v>1</v>
      </c>
      <c r="N619" s="121">
        <f t="shared" si="129"/>
        <v>1</v>
      </c>
      <c r="O619" s="121">
        <v>1</v>
      </c>
      <c r="P619" s="121">
        <f t="shared" si="133"/>
        <v>1</v>
      </c>
      <c r="Q619" s="121"/>
      <c r="R619" s="121">
        <v>1</v>
      </c>
      <c r="S619" s="121">
        <v>-1</v>
      </c>
      <c r="T619" s="20">
        <v>1</v>
      </c>
      <c r="U619" s="20"/>
      <c r="V619" s="20"/>
      <c r="W619" s="20"/>
      <c r="X619" s="20" t="str">
        <f t="shared" si="130"/>
        <v/>
      </c>
      <c r="Y619" s="20"/>
      <c r="Z619" s="20" t="str">
        <f t="shared" si="135"/>
        <v/>
      </c>
      <c r="AA619" s="20" t="str">
        <f t="shared" si="135"/>
        <v/>
      </c>
      <c r="AB619" s="20"/>
      <c r="AC619" s="20" t="str">
        <f t="shared" si="131"/>
        <v/>
      </c>
      <c r="AD619" s="20" t="str">
        <f t="shared" si="131"/>
        <v/>
      </c>
      <c r="AE619" s="20"/>
      <c r="AF619" s="20" t="str">
        <f t="shared" si="132"/>
        <v/>
      </c>
      <c r="AG619" s="20"/>
      <c r="AH619" s="20"/>
      <c r="AI619" s="20"/>
      <c r="AJ619" s="21"/>
      <c r="AK619" s="21"/>
      <c r="AL619" s="21"/>
      <c r="AM619" s="22"/>
      <c r="AN619" s="124" t="s">
        <v>1725</v>
      </c>
    </row>
    <row r="620" spans="1:40">
      <c r="A620" s="144"/>
      <c r="B620" s="98" t="s">
        <v>1729</v>
      </c>
      <c r="C620" s="98" t="s">
        <v>1730</v>
      </c>
      <c r="D620" s="98" t="s">
        <v>1723</v>
      </c>
      <c r="E620" s="121" t="s">
        <v>1731</v>
      </c>
      <c r="F620" s="121">
        <f t="shared" si="124"/>
        <v>1</v>
      </c>
      <c r="G620" s="121">
        <f t="shared" si="125"/>
        <v>1</v>
      </c>
      <c r="H620" s="121">
        <v>1</v>
      </c>
      <c r="I620" s="121">
        <f t="shared" si="126"/>
        <v>1</v>
      </c>
      <c r="J620" s="121">
        <v>1</v>
      </c>
      <c r="K620" s="121">
        <f t="shared" si="127"/>
        <v>1</v>
      </c>
      <c r="L620" s="121">
        <f t="shared" si="128"/>
        <v>1</v>
      </c>
      <c r="M620" s="121">
        <f t="shared" si="128"/>
        <v>1</v>
      </c>
      <c r="N620" s="121">
        <f t="shared" si="129"/>
        <v>1</v>
      </c>
      <c r="O620" s="121">
        <v>1</v>
      </c>
      <c r="P620" s="121">
        <f t="shared" si="133"/>
        <v>1</v>
      </c>
      <c r="Q620" s="121"/>
      <c r="R620" s="121">
        <v>1</v>
      </c>
      <c r="S620" s="121">
        <v>-1</v>
      </c>
      <c r="T620" s="20">
        <v>1</v>
      </c>
      <c r="U620" s="20"/>
      <c r="V620" s="20"/>
      <c r="W620" s="20"/>
      <c r="X620" s="20" t="str">
        <f t="shared" si="130"/>
        <v/>
      </c>
      <c r="Y620" s="20"/>
      <c r="Z620" s="20" t="str">
        <f t="shared" si="135"/>
        <v/>
      </c>
      <c r="AA620" s="20" t="str">
        <f t="shared" si="135"/>
        <v/>
      </c>
      <c r="AB620" s="20"/>
      <c r="AC620" s="20" t="str">
        <f t="shared" si="131"/>
        <v/>
      </c>
      <c r="AD620" s="20" t="str">
        <f t="shared" si="131"/>
        <v/>
      </c>
      <c r="AE620" s="20"/>
      <c r="AF620" s="20" t="str">
        <f t="shared" si="132"/>
        <v/>
      </c>
      <c r="AG620" s="20"/>
      <c r="AH620" s="20"/>
      <c r="AI620" s="20"/>
      <c r="AJ620" s="21"/>
      <c r="AK620" s="21"/>
      <c r="AL620" s="21"/>
      <c r="AM620" s="22"/>
      <c r="AN620" s="124" t="s">
        <v>1725</v>
      </c>
    </row>
    <row r="621" spans="1:40">
      <c r="A621" s="144"/>
      <c r="B621" s="98" t="s">
        <v>1732</v>
      </c>
      <c r="C621" s="98" t="s">
        <v>1733</v>
      </c>
      <c r="D621" s="98" t="s">
        <v>1723</v>
      </c>
      <c r="E621" s="121" t="s">
        <v>1734</v>
      </c>
      <c r="F621" s="121">
        <f t="shared" si="124"/>
        <v>1</v>
      </c>
      <c r="G621" s="121">
        <f t="shared" si="125"/>
        <v>1</v>
      </c>
      <c r="H621" s="121">
        <v>1</v>
      </c>
      <c r="I621" s="121">
        <f t="shared" si="126"/>
        <v>1</v>
      </c>
      <c r="J621" s="121">
        <v>1</v>
      </c>
      <c r="K621" s="121">
        <f t="shared" si="127"/>
        <v>1</v>
      </c>
      <c r="L621" s="121">
        <f t="shared" si="128"/>
        <v>1</v>
      </c>
      <c r="M621" s="121">
        <f t="shared" si="128"/>
        <v>1</v>
      </c>
      <c r="N621" s="121">
        <f t="shared" si="129"/>
        <v>1</v>
      </c>
      <c r="O621" s="121">
        <v>1</v>
      </c>
      <c r="P621" s="121">
        <f t="shared" si="133"/>
        <v>1</v>
      </c>
      <c r="Q621" s="121"/>
      <c r="R621" s="121">
        <v>1</v>
      </c>
      <c r="S621" s="121">
        <v>-1</v>
      </c>
      <c r="T621" s="20">
        <v>1</v>
      </c>
      <c r="U621" s="20"/>
      <c r="V621" s="20"/>
      <c r="W621" s="20"/>
      <c r="X621" s="20" t="str">
        <f t="shared" si="130"/>
        <v/>
      </c>
      <c r="Y621" s="20"/>
      <c r="Z621" s="20" t="str">
        <f t="shared" si="135"/>
        <v/>
      </c>
      <c r="AA621" s="20" t="str">
        <f t="shared" si="135"/>
        <v/>
      </c>
      <c r="AB621" s="20"/>
      <c r="AC621" s="20" t="str">
        <f t="shared" si="131"/>
        <v/>
      </c>
      <c r="AD621" s="20" t="str">
        <f t="shared" si="131"/>
        <v/>
      </c>
      <c r="AE621" s="20"/>
      <c r="AF621" s="20" t="str">
        <f t="shared" si="132"/>
        <v/>
      </c>
      <c r="AG621" s="20"/>
      <c r="AH621" s="20"/>
      <c r="AI621" s="20"/>
      <c r="AJ621" s="21"/>
      <c r="AK621" s="21"/>
      <c r="AL621" s="21"/>
      <c r="AM621" s="22"/>
      <c r="AN621" s="124" t="s">
        <v>1725</v>
      </c>
    </row>
    <row r="622" spans="1:40">
      <c r="A622" s="144"/>
      <c r="B622" s="98" t="s">
        <v>1735</v>
      </c>
      <c r="C622" s="98" t="s">
        <v>1736</v>
      </c>
      <c r="D622" s="98"/>
      <c r="E622" s="121" t="s">
        <v>1737</v>
      </c>
      <c r="F622" s="121">
        <f t="shared" si="124"/>
        <v>1</v>
      </c>
      <c r="G622" s="121">
        <f t="shared" si="125"/>
        <v>1</v>
      </c>
      <c r="H622" s="121">
        <v>1</v>
      </c>
      <c r="I622" s="121">
        <f t="shared" si="126"/>
        <v>1</v>
      </c>
      <c r="J622" s="121">
        <v>1</v>
      </c>
      <c r="K622" s="121">
        <f t="shared" si="127"/>
        <v>1</v>
      </c>
      <c r="L622" s="121">
        <f t="shared" si="128"/>
        <v>1</v>
      </c>
      <c r="M622" s="121">
        <f t="shared" si="128"/>
        <v>1</v>
      </c>
      <c r="N622" s="121">
        <f t="shared" si="129"/>
        <v>1</v>
      </c>
      <c r="O622" s="121">
        <v>1</v>
      </c>
      <c r="P622" s="121">
        <f t="shared" si="133"/>
        <v>1</v>
      </c>
      <c r="Q622" s="121"/>
      <c r="R622" s="121">
        <v>1</v>
      </c>
      <c r="S622" s="121">
        <v>-1</v>
      </c>
      <c r="T622" s="20">
        <v>2</v>
      </c>
      <c r="U622" s="20"/>
      <c r="V622" s="20"/>
      <c r="W622" s="20"/>
      <c r="X622" s="20" t="str">
        <f t="shared" si="130"/>
        <v/>
      </c>
      <c r="Y622" s="20"/>
      <c r="Z622" s="20" t="str">
        <f t="shared" si="135"/>
        <v/>
      </c>
      <c r="AA622" s="20" t="str">
        <f t="shared" si="135"/>
        <v/>
      </c>
      <c r="AB622" s="20"/>
      <c r="AC622" s="20" t="str">
        <f t="shared" si="131"/>
        <v/>
      </c>
      <c r="AD622" s="20" t="str">
        <f t="shared" si="131"/>
        <v/>
      </c>
      <c r="AE622" s="20"/>
      <c r="AF622" s="20" t="str">
        <f t="shared" si="132"/>
        <v/>
      </c>
      <c r="AG622" s="20"/>
      <c r="AH622" s="20"/>
      <c r="AI622" s="20"/>
      <c r="AJ622" s="21"/>
      <c r="AK622" s="21"/>
      <c r="AL622" s="21"/>
      <c r="AM622" s="22"/>
      <c r="AN622" s="124" t="s">
        <v>1725</v>
      </c>
    </row>
    <row r="623" spans="1:40">
      <c r="A623" s="144"/>
      <c r="B623" s="98" t="s">
        <v>1738</v>
      </c>
      <c r="C623" s="98" t="s">
        <v>1739</v>
      </c>
      <c r="D623" s="98"/>
      <c r="E623" s="121" t="s">
        <v>1740</v>
      </c>
      <c r="F623" s="121">
        <f t="shared" si="124"/>
        <v>1</v>
      </c>
      <c r="G623" s="121">
        <f t="shared" si="125"/>
        <v>1</v>
      </c>
      <c r="H623" s="121">
        <v>1</v>
      </c>
      <c r="I623" s="121">
        <f t="shared" si="126"/>
        <v>1</v>
      </c>
      <c r="J623" s="121">
        <v>1</v>
      </c>
      <c r="K623" s="121">
        <f t="shared" si="127"/>
        <v>1</v>
      </c>
      <c r="L623" s="121">
        <f t="shared" si="128"/>
        <v>1</v>
      </c>
      <c r="M623" s="121">
        <f t="shared" si="128"/>
        <v>1</v>
      </c>
      <c r="N623" s="121">
        <f t="shared" si="129"/>
        <v>1</v>
      </c>
      <c r="O623" s="121">
        <v>1</v>
      </c>
      <c r="P623" s="121">
        <f t="shared" si="133"/>
        <v>1</v>
      </c>
      <c r="Q623" s="121"/>
      <c r="R623" s="121">
        <v>1</v>
      </c>
      <c r="S623" s="121">
        <v>-1</v>
      </c>
      <c r="T623" s="20">
        <v>1</v>
      </c>
      <c r="U623" s="20"/>
      <c r="V623" s="20"/>
      <c r="W623" s="20"/>
      <c r="X623" s="20" t="str">
        <f t="shared" si="130"/>
        <v/>
      </c>
      <c r="Y623" s="20"/>
      <c r="Z623" s="20" t="str">
        <f t="shared" si="135"/>
        <v/>
      </c>
      <c r="AA623" s="20" t="str">
        <f t="shared" si="135"/>
        <v/>
      </c>
      <c r="AB623" s="20"/>
      <c r="AC623" s="20" t="str">
        <f t="shared" si="131"/>
        <v/>
      </c>
      <c r="AD623" s="20" t="str">
        <f t="shared" si="131"/>
        <v/>
      </c>
      <c r="AE623" s="20"/>
      <c r="AF623" s="20" t="str">
        <f t="shared" si="132"/>
        <v/>
      </c>
      <c r="AG623" s="20"/>
      <c r="AH623" s="20"/>
      <c r="AI623" s="20"/>
      <c r="AJ623" s="21"/>
      <c r="AK623" s="21"/>
      <c r="AL623" s="21"/>
      <c r="AM623" s="22"/>
      <c r="AN623" s="124" t="s">
        <v>1725</v>
      </c>
    </row>
    <row r="624" spans="1:40">
      <c r="A624" s="144"/>
      <c r="B624" s="98" t="s">
        <v>1741</v>
      </c>
      <c r="C624" s="98" t="s">
        <v>1742</v>
      </c>
      <c r="D624" s="98" t="s">
        <v>1723</v>
      </c>
      <c r="E624" s="121" t="s">
        <v>1743</v>
      </c>
      <c r="F624" s="121">
        <f t="shared" si="124"/>
        <v>1</v>
      </c>
      <c r="G624" s="121">
        <f t="shared" si="125"/>
        <v>1</v>
      </c>
      <c r="H624" s="121">
        <v>1</v>
      </c>
      <c r="I624" s="121">
        <f t="shared" si="126"/>
        <v>1</v>
      </c>
      <c r="J624" s="121">
        <v>1</v>
      </c>
      <c r="K624" s="121">
        <f t="shared" si="127"/>
        <v>1</v>
      </c>
      <c r="L624" s="121">
        <f t="shared" si="128"/>
        <v>1</v>
      </c>
      <c r="M624" s="121">
        <f t="shared" si="128"/>
        <v>1</v>
      </c>
      <c r="N624" s="121">
        <f t="shared" si="129"/>
        <v>1</v>
      </c>
      <c r="O624" s="121">
        <v>1</v>
      </c>
      <c r="P624" s="121">
        <f t="shared" si="133"/>
        <v>1</v>
      </c>
      <c r="Q624" s="121"/>
      <c r="R624" s="121">
        <v>1</v>
      </c>
      <c r="S624" s="121">
        <v>-1</v>
      </c>
      <c r="T624" s="20">
        <v>4</v>
      </c>
      <c r="U624" s="20"/>
      <c r="V624" s="20"/>
      <c r="W624" s="20"/>
      <c r="X624" s="20" t="str">
        <f t="shared" si="130"/>
        <v/>
      </c>
      <c r="Y624" s="20"/>
      <c r="Z624" s="20" t="str">
        <f t="shared" si="135"/>
        <v/>
      </c>
      <c r="AA624" s="20" t="str">
        <f t="shared" si="135"/>
        <v/>
      </c>
      <c r="AB624" s="20"/>
      <c r="AC624" s="20" t="str">
        <f t="shared" si="131"/>
        <v/>
      </c>
      <c r="AD624" s="20" t="str">
        <f t="shared" si="131"/>
        <v/>
      </c>
      <c r="AE624" s="20"/>
      <c r="AF624" s="20" t="str">
        <f t="shared" si="132"/>
        <v/>
      </c>
      <c r="AG624" s="20"/>
      <c r="AH624" s="20"/>
      <c r="AI624" s="20"/>
      <c r="AJ624" s="21"/>
      <c r="AK624" s="21"/>
      <c r="AL624" s="21"/>
      <c r="AM624" s="22"/>
      <c r="AN624" s="124" t="s">
        <v>1725</v>
      </c>
    </row>
    <row r="625" spans="1:40">
      <c r="A625" s="144"/>
      <c r="B625" s="98" t="s">
        <v>1744</v>
      </c>
      <c r="C625" s="98" t="s">
        <v>1745</v>
      </c>
      <c r="D625" s="98"/>
      <c r="E625" s="121" t="s">
        <v>1746</v>
      </c>
      <c r="F625" s="121">
        <f t="shared" si="124"/>
        <v>1</v>
      </c>
      <c r="G625" s="121">
        <f t="shared" si="125"/>
        <v>1</v>
      </c>
      <c r="H625" s="121">
        <v>1</v>
      </c>
      <c r="I625" s="121">
        <f t="shared" si="126"/>
        <v>1</v>
      </c>
      <c r="J625" s="121">
        <v>1</v>
      </c>
      <c r="K625" s="121">
        <f t="shared" si="127"/>
        <v>1</v>
      </c>
      <c r="L625" s="121">
        <f t="shared" si="128"/>
        <v>1</v>
      </c>
      <c r="M625" s="121">
        <f t="shared" si="128"/>
        <v>1</v>
      </c>
      <c r="N625" s="121">
        <f t="shared" si="129"/>
        <v>1</v>
      </c>
      <c r="O625" s="121">
        <v>1</v>
      </c>
      <c r="P625" s="121">
        <f t="shared" si="133"/>
        <v>1</v>
      </c>
      <c r="Q625" s="121"/>
      <c r="R625" s="121">
        <v>1</v>
      </c>
      <c r="S625" s="121">
        <v>-1</v>
      </c>
      <c r="T625" s="20">
        <v>4</v>
      </c>
      <c r="U625" s="20"/>
      <c r="V625" s="20"/>
      <c r="W625" s="20"/>
      <c r="X625" s="20" t="str">
        <f t="shared" si="130"/>
        <v/>
      </c>
      <c r="Y625" s="20"/>
      <c r="Z625" s="20" t="str">
        <f t="shared" si="135"/>
        <v/>
      </c>
      <c r="AA625" s="20" t="str">
        <f t="shared" si="135"/>
        <v/>
      </c>
      <c r="AB625" s="20"/>
      <c r="AC625" s="20" t="str">
        <f t="shared" si="131"/>
        <v/>
      </c>
      <c r="AD625" s="20" t="str">
        <f t="shared" si="131"/>
        <v/>
      </c>
      <c r="AE625" s="20"/>
      <c r="AF625" s="20" t="str">
        <f t="shared" si="132"/>
        <v/>
      </c>
      <c r="AG625" s="20"/>
      <c r="AH625" s="20"/>
      <c r="AI625" s="20"/>
      <c r="AJ625" s="21"/>
      <c r="AK625" s="21"/>
      <c r="AL625" s="21"/>
      <c r="AM625" s="22"/>
      <c r="AN625" s="124" t="s">
        <v>1725</v>
      </c>
    </row>
    <row r="626" spans="1:40">
      <c r="A626" s="144"/>
      <c r="B626" s="98" t="s">
        <v>1747</v>
      </c>
      <c r="C626" s="98" t="s">
        <v>1748</v>
      </c>
      <c r="D626" s="98"/>
      <c r="E626" s="121" t="s">
        <v>1749</v>
      </c>
      <c r="F626" s="121">
        <f t="shared" si="124"/>
        <v>1</v>
      </c>
      <c r="G626" s="121">
        <f t="shared" si="125"/>
        <v>1</v>
      </c>
      <c r="H626" s="121">
        <v>1</v>
      </c>
      <c r="I626" s="121">
        <f t="shared" si="126"/>
        <v>1</v>
      </c>
      <c r="J626" s="121">
        <v>1</v>
      </c>
      <c r="K626" s="121">
        <f t="shared" si="127"/>
        <v>1</v>
      </c>
      <c r="L626" s="121">
        <f t="shared" si="128"/>
        <v>1</v>
      </c>
      <c r="M626" s="121">
        <f t="shared" si="128"/>
        <v>1</v>
      </c>
      <c r="N626" s="121">
        <f t="shared" si="129"/>
        <v>1</v>
      </c>
      <c r="O626" s="121">
        <v>1</v>
      </c>
      <c r="P626" s="121">
        <f t="shared" si="133"/>
        <v>1</v>
      </c>
      <c r="Q626" s="121"/>
      <c r="R626" s="121">
        <v>1</v>
      </c>
      <c r="S626" s="121">
        <v>-1</v>
      </c>
      <c r="T626" s="20">
        <v>2</v>
      </c>
      <c r="U626" s="20"/>
      <c r="V626" s="20"/>
      <c r="W626" s="20"/>
      <c r="X626" s="20" t="str">
        <f t="shared" si="130"/>
        <v/>
      </c>
      <c r="Y626" s="20"/>
      <c r="Z626" s="20" t="str">
        <f t="shared" si="135"/>
        <v/>
      </c>
      <c r="AA626" s="20" t="str">
        <f t="shared" si="135"/>
        <v/>
      </c>
      <c r="AB626" s="20"/>
      <c r="AC626" s="20" t="str">
        <f t="shared" si="131"/>
        <v/>
      </c>
      <c r="AD626" s="20" t="str">
        <f t="shared" si="131"/>
        <v/>
      </c>
      <c r="AE626" s="20"/>
      <c r="AF626" s="20" t="str">
        <f t="shared" si="132"/>
        <v/>
      </c>
      <c r="AG626" s="20"/>
      <c r="AH626" s="20"/>
      <c r="AI626" s="20"/>
      <c r="AJ626" s="21"/>
      <c r="AK626" s="21"/>
      <c r="AL626" s="21"/>
      <c r="AM626" s="22"/>
      <c r="AN626" s="124" t="s">
        <v>1725</v>
      </c>
    </row>
    <row r="627" spans="1:40">
      <c r="A627" s="144"/>
      <c r="B627" s="98" t="s">
        <v>1750</v>
      </c>
      <c r="C627" s="98" t="s">
        <v>1751</v>
      </c>
      <c r="D627" s="98"/>
      <c r="E627" s="121" t="s">
        <v>1752</v>
      </c>
      <c r="F627" s="121">
        <f t="shared" si="124"/>
        <v>1</v>
      </c>
      <c r="G627" s="121">
        <f t="shared" si="125"/>
        <v>1</v>
      </c>
      <c r="H627" s="121">
        <v>1</v>
      </c>
      <c r="I627" s="121">
        <f t="shared" si="126"/>
        <v>1</v>
      </c>
      <c r="J627" s="121">
        <v>1</v>
      </c>
      <c r="K627" s="121">
        <f t="shared" si="127"/>
        <v>1</v>
      </c>
      <c r="L627" s="121">
        <f t="shared" si="128"/>
        <v>1</v>
      </c>
      <c r="M627" s="121">
        <f t="shared" si="128"/>
        <v>1</v>
      </c>
      <c r="N627" s="121">
        <f t="shared" si="129"/>
        <v>1</v>
      </c>
      <c r="O627" s="121">
        <v>1</v>
      </c>
      <c r="P627" s="121">
        <f t="shared" si="133"/>
        <v>1</v>
      </c>
      <c r="Q627" s="121"/>
      <c r="R627" s="121">
        <v>1</v>
      </c>
      <c r="S627" s="121">
        <v>-1</v>
      </c>
      <c r="T627" s="20">
        <v>4</v>
      </c>
      <c r="U627" s="20"/>
      <c r="V627" s="20"/>
      <c r="W627" s="20"/>
      <c r="X627" s="20" t="str">
        <f t="shared" si="130"/>
        <v/>
      </c>
      <c r="Y627" s="20"/>
      <c r="Z627" s="20" t="str">
        <f t="shared" si="135"/>
        <v/>
      </c>
      <c r="AA627" s="20" t="str">
        <f t="shared" si="135"/>
        <v/>
      </c>
      <c r="AB627" s="20"/>
      <c r="AC627" s="20" t="str">
        <f t="shared" si="131"/>
        <v/>
      </c>
      <c r="AD627" s="20" t="str">
        <f t="shared" si="131"/>
        <v/>
      </c>
      <c r="AE627" s="20"/>
      <c r="AF627" s="20" t="str">
        <f t="shared" si="132"/>
        <v/>
      </c>
      <c r="AG627" s="20"/>
      <c r="AH627" s="20"/>
      <c r="AI627" s="20"/>
      <c r="AJ627" s="21"/>
      <c r="AK627" s="21"/>
      <c r="AL627" s="21"/>
      <c r="AM627" s="22"/>
      <c r="AN627" s="124" t="s">
        <v>1725</v>
      </c>
    </row>
    <row r="628" spans="1:40">
      <c r="A628" s="144"/>
      <c r="B628" s="98" t="s">
        <v>1753</v>
      </c>
      <c r="C628" s="98" t="s">
        <v>1754</v>
      </c>
      <c r="D628" s="98"/>
      <c r="E628" s="121" t="s">
        <v>1755</v>
      </c>
      <c r="F628" s="121">
        <f t="shared" si="124"/>
        <v>1</v>
      </c>
      <c r="G628" s="121">
        <f t="shared" si="125"/>
        <v>1</v>
      </c>
      <c r="H628" s="121">
        <v>1</v>
      </c>
      <c r="I628" s="121">
        <f t="shared" si="126"/>
        <v>1</v>
      </c>
      <c r="J628" s="121">
        <v>1</v>
      </c>
      <c r="K628" s="121">
        <f t="shared" si="127"/>
        <v>1</v>
      </c>
      <c r="L628" s="121">
        <f t="shared" si="128"/>
        <v>1</v>
      </c>
      <c r="M628" s="121">
        <f t="shared" si="128"/>
        <v>1</v>
      </c>
      <c r="N628" s="121">
        <f t="shared" si="129"/>
        <v>1</v>
      </c>
      <c r="O628" s="121">
        <v>1</v>
      </c>
      <c r="P628" s="121">
        <f t="shared" si="133"/>
        <v>1</v>
      </c>
      <c r="Q628" s="121"/>
      <c r="R628" s="121">
        <v>1</v>
      </c>
      <c r="S628" s="123">
        <v>0</v>
      </c>
      <c r="T628" s="20">
        <v>2</v>
      </c>
      <c r="U628" s="20"/>
      <c r="V628" s="20"/>
      <c r="W628" s="20"/>
      <c r="X628" s="20" t="str">
        <f t="shared" si="130"/>
        <v/>
      </c>
      <c r="Y628" s="20"/>
      <c r="Z628" s="20" t="str">
        <f t="shared" si="135"/>
        <v/>
      </c>
      <c r="AA628" s="20" t="str">
        <f t="shared" si="135"/>
        <v/>
      </c>
      <c r="AB628" s="20"/>
      <c r="AC628" s="20" t="str">
        <f t="shared" si="131"/>
        <v/>
      </c>
      <c r="AD628" s="20" t="str">
        <f t="shared" si="131"/>
        <v/>
      </c>
      <c r="AE628" s="20"/>
      <c r="AF628" s="20" t="str">
        <f t="shared" si="132"/>
        <v/>
      </c>
      <c r="AG628" s="20"/>
      <c r="AH628" s="20"/>
      <c r="AI628" s="20"/>
      <c r="AJ628" s="21"/>
      <c r="AK628" s="21"/>
      <c r="AL628" s="21"/>
      <c r="AM628" s="22"/>
      <c r="AN628" s="124" t="s">
        <v>1756</v>
      </c>
    </row>
    <row r="629" spans="1:40">
      <c r="A629" s="144"/>
      <c r="B629" s="98" t="s">
        <v>1757</v>
      </c>
      <c r="C629" s="98" t="s">
        <v>1758</v>
      </c>
      <c r="D629" s="98"/>
      <c r="E629" s="121" t="s">
        <v>1759</v>
      </c>
      <c r="F629" s="121">
        <f t="shared" si="124"/>
        <v>1</v>
      </c>
      <c r="G629" s="121">
        <f t="shared" si="125"/>
        <v>1</v>
      </c>
      <c r="H629" s="121">
        <v>1</v>
      </c>
      <c r="I629" s="121">
        <f t="shared" si="126"/>
        <v>1</v>
      </c>
      <c r="J629" s="121">
        <v>1</v>
      </c>
      <c r="K629" s="121">
        <f t="shared" si="127"/>
        <v>1</v>
      </c>
      <c r="L629" s="121">
        <f t="shared" si="128"/>
        <v>1</v>
      </c>
      <c r="M629" s="121">
        <f t="shared" si="128"/>
        <v>1</v>
      </c>
      <c r="N629" s="121">
        <f t="shared" si="129"/>
        <v>1</v>
      </c>
      <c r="O629" s="121">
        <v>1</v>
      </c>
      <c r="P629" s="121">
        <f t="shared" si="133"/>
        <v>1</v>
      </c>
      <c r="Q629" s="121"/>
      <c r="R629" s="121">
        <v>1</v>
      </c>
      <c r="S629" s="123">
        <v>0</v>
      </c>
      <c r="T629" s="20">
        <v>2</v>
      </c>
      <c r="U629" s="20"/>
      <c r="V629" s="20"/>
      <c r="W629" s="20"/>
      <c r="X629" s="20" t="str">
        <f t="shared" si="130"/>
        <v/>
      </c>
      <c r="Y629" s="20"/>
      <c r="Z629" s="20" t="str">
        <f t="shared" si="135"/>
        <v/>
      </c>
      <c r="AA629" s="20" t="str">
        <f t="shared" si="135"/>
        <v/>
      </c>
      <c r="AB629" s="20"/>
      <c r="AC629" s="20" t="str">
        <f t="shared" si="131"/>
        <v/>
      </c>
      <c r="AD629" s="20" t="str">
        <f t="shared" si="131"/>
        <v/>
      </c>
      <c r="AE629" s="20"/>
      <c r="AF629" s="20" t="str">
        <f t="shared" si="132"/>
        <v/>
      </c>
      <c r="AG629" s="20"/>
      <c r="AH629" s="20"/>
      <c r="AI629" s="20"/>
      <c r="AJ629" s="21"/>
      <c r="AK629" s="21"/>
      <c r="AL629" s="21"/>
      <c r="AM629" s="22"/>
      <c r="AN629" s="124" t="s">
        <v>1760</v>
      </c>
    </row>
    <row r="630" spans="1:40">
      <c r="A630" s="144"/>
      <c r="B630" s="98" t="s">
        <v>1761</v>
      </c>
      <c r="C630" s="98" t="s">
        <v>1762</v>
      </c>
      <c r="D630" s="98"/>
      <c r="E630" s="121" t="s">
        <v>1763</v>
      </c>
      <c r="F630" s="121">
        <f t="shared" si="124"/>
        <v>1</v>
      </c>
      <c r="G630" s="121">
        <f t="shared" si="125"/>
        <v>1</v>
      </c>
      <c r="H630" s="121">
        <v>1</v>
      </c>
      <c r="I630" s="121">
        <f t="shared" si="126"/>
        <v>1</v>
      </c>
      <c r="J630" s="121">
        <v>1</v>
      </c>
      <c r="K630" s="121">
        <f t="shared" si="127"/>
        <v>1</v>
      </c>
      <c r="L630" s="121">
        <f t="shared" si="128"/>
        <v>1</v>
      </c>
      <c r="M630" s="121">
        <f t="shared" si="128"/>
        <v>1</v>
      </c>
      <c r="N630" s="121">
        <f t="shared" si="129"/>
        <v>1</v>
      </c>
      <c r="O630" s="121">
        <v>1</v>
      </c>
      <c r="P630" s="121">
        <f t="shared" si="133"/>
        <v>1</v>
      </c>
      <c r="Q630" s="121"/>
      <c r="R630" s="121">
        <v>1</v>
      </c>
      <c r="S630" s="123">
        <v>0</v>
      </c>
      <c r="T630" s="20">
        <v>2</v>
      </c>
      <c r="U630" s="20"/>
      <c r="V630" s="20"/>
      <c r="W630" s="20"/>
      <c r="X630" s="20" t="str">
        <f t="shared" si="130"/>
        <v/>
      </c>
      <c r="Y630" s="20"/>
      <c r="Z630" s="20" t="str">
        <f t="shared" si="135"/>
        <v/>
      </c>
      <c r="AA630" s="20" t="str">
        <f t="shared" si="135"/>
        <v/>
      </c>
      <c r="AB630" s="20"/>
      <c r="AC630" s="20" t="str">
        <f t="shared" si="131"/>
        <v/>
      </c>
      <c r="AD630" s="20" t="str">
        <f t="shared" si="131"/>
        <v/>
      </c>
      <c r="AE630" s="20"/>
      <c r="AF630" s="20" t="str">
        <f t="shared" si="132"/>
        <v/>
      </c>
      <c r="AG630" s="20"/>
      <c r="AH630" s="20"/>
      <c r="AI630" s="20"/>
      <c r="AJ630" s="21"/>
      <c r="AK630" s="21"/>
      <c r="AL630" s="21"/>
      <c r="AM630" s="22"/>
      <c r="AN630" s="124" t="s">
        <v>1764</v>
      </c>
    </row>
    <row r="631" spans="1:40">
      <c r="A631" s="144"/>
      <c r="B631" s="98" t="s">
        <v>1765</v>
      </c>
      <c r="C631" s="98" t="s">
        <v>1766</v>
      </c>
      <c r="D631" s="98"/>
      <c r="E631" s="121" t="s">
        <v>1767</v>
      </c>
      <c r="F631" s="121">
        <f t="shared" si="124"/>
        <v>1</v>
      </c>
      <c r="G631" s="121">
        <f t="shared" si="125"/>
        <v>1</v>
      </c>
      <c r="H631" s="121">
        <v>1</v>
      </c>
      <c r="I631" s="121">
        <f t="shared" si="126"/>
        <v>1</v>
      </c>
      <c r="J631" s="121">
        <v>1</v>
      </c>
      <c r="K631" s="121">
        <f t="shared" si="127"/>
        <v>1</v>
      </c>
      <c r="L631" s="121">
        <f t="shared" si="128"/>
        <v>1</v>
      </c>
      <c r="M631" s="121">
        <f t="shared" si="128"/>
        <v>1</v>
      </c>
      <c r="N631" s="121">
        <f t="shared" si="129"/>
        <v>1</v>
      </c>
      <c r="O631" s="121">
        <v>1</v>
      </c>
      <c r="P631" s="121">
        <f t="shared" si="133"/>
        <v>1</v>
      </c>
      <c r="Q631" s="121"/>
      <c r="R631" s="121">
        <v>1</v>
      </c>
      <c r="S631" s="121">
        <v>-1</v>
      </c>
      <c r="T631" s="20">
        <v>1</v>
      </c>
      <c r="U631" s="20"/>
      <c r="V631" s="20"/>
      <c r="W631" s="20"/>
      <c r="X631" s="20" t="str">
        <f t="shared" si="130"/>
        <v/>
      </c>
      <c r="Y631" s="20"/>
      <c r="Z631" s="20" t="str">
        <f t="shared" si="135"/>
        <v/>
      </c>
      <c r="AA631" s="20" t="str">
        <f t="shared" si="135"/>
        <v/>
      </c>
      <c r="AB631" s="20"/>
      <c r="AC631" s="20" t="str">
        <f t="shared" si="131"/>
        <v/>
      </c>
      <c r="AD631" s="20" t="str">
        <f t="shared" si="131"/>
        <v/>
      </c>
      <c r="AE631" s="20"/>
      <c r="AF631" s="20" t="str">
        <f t="shared" si="132"/>
        <v/>
      </c>
      <c r="AG631" s="20"/>
      <c r="AH631" s="20"/>
      <c r="AI631" s="20"/>
      <c r="AJ631" s="21"/>
      <c r="AK631" s="21"/>
      <c r="AL631" s="21"/>
      <c r="AM631" s="22"/>
      <c r="AN631" s="124" t="s">
        <v>1725</v>
      </c>
    </row>
    <row r="632" spans="1:40">
      <c r="A632" s="144"/>
      <c r="B632" s="98" t="s">
        <v>1768</v>
      </c>
      <c r="C632" s="98" t="s">
        <v>1769</v>
      </c>
      <c r="D632" s="98"/>
      <c r="E632" s="121" t="s">
        <v>1770</v>
      </c>
      <c r="F632" s="121">
        <f t="shared" si="124"/>
        <v>1</v>
      </c>
      <c r="G632" s="121">
        <f t="shared" si="125"/>
        <v>1</v>
      </c>
      <c r="H632" s="121">
        <v>1</v>
      </c>
      <c r="I632" s="121">
        <f t="shared" si="126"/>
        <v>1</v>
      </c>
      <c r="J632" s="121">
        <v>1</v>
      </c>
      <c r="K632" s="121">
        <f t="shared" si="127"/>
        <v>1</v>
      </c>
      <c r="L632" s="121">
        <f t="shared" si="128"/>
        <v>1</v>
      </c>
      <c r="M632" s="121">
        <f t="shared" si="128"/>
        <v>1</v>
      </c>
      <c r="N632" s="121">
        <f t="shared" si="129"/>
        <v>1</v>
      </c>
      <c r="O632" s="121">
        <v>1</v>
      </c>
      <c r="P632" s="121">
        <f t="shared" si="133"/>
        <v>1</v>
      </c>
      <c r="Q632" s="121"/>
      <c r="R632" s="121">
        <v>1</v>
      </c>
      <c r="S632" s="121">
        <v>-1</v>
      </c>
      <c r="T632" s="20">
        <v>3</v>
      </c>
      <c r="U632" s="20"/>
      <c r="V632" s="20"/>
      <c r="W632" s="20"/>
      <c r="X632" s="20" t="str">
        <f t="shared" si="130"/>
        <v/>
      </c>
      <c r="Y632" s="20"/>
      <c r="Z632" s="20" t="str">
        <f t="shared" si="135"/>
        <v/>
      </c>
      <c r="AA632" s="20" t="str">
        <f t="shared" si="135"/>
        <v/>
      </c>
      <c r="AB632" s="20"/>
      <c r="AC632" s="20" t="str">
        <f t="shared" si="131"/>
        <v/>
      </c>
      <c r="AD632" s="20" t="str">
        <f t="shared" si="131"/>
        <v/>
      </c>
      <c r="AE632" s="20"/>
      <c r="AF632" s="20" t="str">
        <f t="shared" si="132"/>
        <v/>
      </c>
      <c r="AG632" s="20"/>
      <c r="AH632" s="20"/>
      <c r="AI632" s="20"/>
      <c r="AJ632" s="21"/>
      <c r="AK632" s="21"/>
      <c r="AL632" s="21"/>
      <c r="AM632" s="22"/>
      <c r="AN632" s="124" t="s">
        <v>1725</v>
      </c>
    </row>
    <row r="633" spans="1:40" ht="13.15" thickBot="1">
      <c r="A633" s="146"/>
      <c r="B633" s="147" t="s">
        <v>1771</v>
      </c>
      <c r="C633" s="147" t="s">
        <v>1772</v>
      </c>
      <c r="D633" s="147"/>
      <c r="E633" s="148" t="s">
        <v>1773</v>
      </c>
      <c r="F633" s="148">
        <f t="shared" si="124"/>
        <v>1</v>
      </c>
      <c r="G633" s="148">
        <f t="shared" si="125"/>
        <v>1</v>
      </c>
      <c r="H633" s="148">
        <v>0</v>
      </c>
      <c r="I633" s="148">
        <f t="shared" si="126"/>
        <v>0</v>
      </c>
      <c r="J633" s="148">
        <v>1</v>
      </c>
      <c r="K633" s="148">
        <f t="shared" si="127"/>
        <v>1</v>
      </c>
      <c r="L633" s="148">
        <f t="shared" si="128"/>
        <v>1</v>
      </c>
      <c r="M633" s="148">
        <f t="shared" si="128"/>
        <v>0</v>
      </c>
      <c r="N633" s="148">
        <f t="shared" si="129"/>
        <v>1</v>
      </c>
      <c r="O633" s="148">
        <v>1</v>
      </c>
      <c r="P633" s="148">
        <f t="shared" si="133"/>
        <v>1</v>
      </c>
      <c r="Q633" s="148"/>
      <c r="R633" s="148">
        <v>1</v>
      </c>
      <c r="S633" s="148">
        <v>-1</v>
      </c>
      <c r="T633" s="135">
        <v>4</v>
      </c>
      <c r="U633" s="135"/>
      <c r="V633" s="135"/>
      <c r="W633" s="135"/>
      <c r="X633" s="135" t="str">
        <f t="shared" si="130"/>
        <v/>
      </c>
      <c r="Y633" s="135"/>
      <c r="Z633" s="135" t="str">
        <f t="shared" si="135"/>
        <v/>
      </c>
      <c r="AA633" s="135" t="str">
        <f t="shared" si="135"/>
        <v/>
      </c>
      <c r="AB633" s="135"/>
      <c r="AC633" s="135" t="str">
        <f t="shared" si="131"/>
        <v/>
      </c>
      <c r="AD633" s="135" t="str">
        <f t="shared" si="131"/>
        <v/>
      </c>
      <c r="AE633" s="135"/>
      <c r="AF633" s="135" t="str">
        <f t="shared" si="132"/>
        <v/>
      </c>
      <c r="AG633" s="135"/>
      <c r="AH633" s="135"/>
      <c r="AI633" s="135"/>
      <c r="AJ633" s="136"/>
      <c r="AK633" s="136"/>
      <c r="AL633" s="136"/>
      <c r="AM633" s="137"/>
      <c r="AN633" s="138" t="s">
        <v>1725</v>
      </c>
    </row>
    <row r="634" spans="1:40">
      <c r="A634" s="149" t="s">
        <v>1774</v>
      </c>
      <c r="B634" s="91" t="s">
        <v>1775</v>
      </c>
      <c r="C634" s="91"/>
      <c r="D634" s="91"/>
      <c r="E634" s="90" t="s">
        <v>1776</v>
      </c>
      <c r="F634" s="90">
        <f t="shared" si="124"/>
        <v>1</v>
      </c>
      <c r="G634" s="90">
        <v>0</v>
      </c>
      <c r="H634" s="90">
        <v>0</v>
      </c>
      <c r="I634" s="90">
        <v>1</v>
      </c>
      <c r="J634" s="90">
        <v>0</v>
      </c>
      <c r="K634" s="90">
        <v>1</v>
      </c>
      <c r="L634" s="90">
        <f t="shared" si="128"/>
        <v>0</v>
      </c>
      <c r="M634" s="90">
        <f t="shared" si="128"/>
        <v>0</v>
      </c>
      <c r="N634" s="90">
        <f t="shared" si="129"/>
        <v>0</v>
      </c>
      <c r="O634" s="90">
        <v>1</v>
      </c>
      <c r="P634" s="90">
        <f t="shared" si="133"/>
        <v>1</v>
      </c>
      <c r="Q634" s="90"/>
      <c r="R634" s="90">
        <v>1</v>
      </c>
      <c r="S634" s="90">
        <v>-1</v>
      </c>
      <c r="T634" s="90"/>
      <c r="U634" s="90"/>
      <c r="V634" s="90"/>
      <c r="W634" s="90"/>
      <c r="X634" s="90" t="str">
        <f t="shared" si="130"/>
        <v/>
      </c>
      <c r="Y634" s="90"/>
      <c r="Z634" s="90" t="str">
        <f t="shared" si="135"/>
        <v/>
      </c>
      <c r="AA634" s="90" t="str">
        <f t="shared" si="135"/>
        <v/>
      </c>
      <c r="AB634" s="90"/>
      <c r="AC634" s="90" t="str">
        <f t="shared" si="131"/>
        <v/>
      </c>
      <c r="AD634" s="90" t="str">
        <f t="shared" si="131"/>
        <v/>
      </c>
      <c r="AE634" s="90"/>
      <c r="AF634" s="90" t="str">
        <f t="shared" si="132"/>
        <v/>
      </c>
      <c r="AG634" s="90"/>
      <c r="AH634" s="90"/>
      <c r="AI634" s="90"/>
      <c r="AJ634" s="91"/>
      <c r="AK634" s="91"/>
      <c r="AL634" s="91"/>
      <c r="AM634" s="91"/>
      <c r="AN634" s="150"/>
    </row>
    <row r="635" spans="1:40">
      <c r="A635" s="151"/>
      <c r="B635" s="21" t="s">
        <v>1777</v>
      </c>
      <c r="C635" s="21"/>
      <c r="D635" s="21"/>
      <c r="E635" s="20" t="s">
        <v>1778</v>
      </c>
      <c r="F635" s="20">
        <f t="shared" si="124"/>
        <v>1</v>
      </c>
      <c r="G635" s="20">
        <v>0</v>
      </c>
      <c r="H635" s="20">
        <v>0</v>
      </c>
      <c r="I635" s="20">
        <v>1</v>
      </c>
      <c r="J635" s="20">
        <v>0</v>
      </c>
      <c r="K635" s="20">
        <v>1</v>
      </c>
      <c r="L635" s="20">
        <f t="shared" si="128"/>
        <v>0</v>
      </c>
      <c r="M635" s="20">
        <f t="shared" si="128"/>
        <v>0</v>
      </c>
      <c r="N635" s="20">
        <f t="shared" si="129"/>
        <v>0</v>
      </c>
      <c r="O635" s="20">
        <v>1</v>
      </c>
      <c r="P635" s="20">
        <f t="shared" si="133"/>
        <v>1</v>
      </c>
      <c r="Q635" s="20"/>
      <c r="R635" s="20">
        <v>1</v>
      </c>
      <c r="S635" s="20">
        <v>-1</v>
      </c>
      <c r="T635" s="20"/>
      <c r="U635" s="20"/>
      <c r="V635" s="20"/>
      <c r="W635" s="20"/>
      <c r="X635" s="20" t="str">
        <f t="shared" si="130"/>
        <v/>
      </c>
      <c r="Y635" s="20"/>
      <c r="Z635" s="20" t="str">
        <f t="shared" si="135"/>
        <v/>
      </c>
      <c r="AA635" s="20" t="str">
        <f t="shared" si="135"/>
        <v/>
      </c>
      <c r="AB635" s="20"/>
      <c r="AC635" s="20" t="str">
        <f t="shared" si="131"/>
        <v/>
      </c>
      <c r="AD635" s="20" t="str">
        <f t="shared" si="131"/>
        <v/>
      </c>
      <c r="AE635" s="20"/>
      <c r="AF635" s="20" t="str">
        <f t="shared" si="132"/>
        <v/>
      </c>
      <c r="AG635" s="20"/>
      <c r="AH635" s="20"/>
      <c r="AI635" s="20"/>
      <c r="AJ635" s="21"/>
      <c r="AK635" s="21"/>
      <c r="AL635" s="21"/>
      <c r="AM635" s="21"/>
      <c r="AN635" s="124"/>
    </row>
    <row r="636" spans="1:40">
      <c r="A636" s="151"/>
      <c r="B636" s="21" t="s">
        <v>1779</v>
      </c>
      <c r="C636" s="21"/>
      <c r="D636" s="21"/>
      <c r="E636" s="20" t="s">
        <v>1780</v>
      </c>
      <c r="F636" s="20">
        <f t="shared" si="124"/>
        <v>1</v>
      </c>
      <c r="G636" s="20">
        <v>0</v>
      </c>
      <c r="H636" s="20">
        <v>0</v>
      </c>
      <c r="I636" s="20">
        <v>1</v>
      </c>
      <c r="J636" s="20">
        <v>0</v>
      </c>
      <c r="K636" s="20">
        <v>1</v>
      </c>
      <c r="L636" s="20">
        <f t="shared" si="128"/>
        <v>0</v>
      </c>
      <c r="M636" s="20">
        <f t="shared" si="128"/>
        <v>0</v>
      </c>
      <c r="N636" s="20">
        <f t="shared" si="129"/>
        <v>0</v>
      </c>
      <c r="O636" s="20">
        <v>1</v>
      </c>
      <c r="P636" s="20">
        <f t="shared" si="133"/>
        <v>1</v>
      </c>
      <c r="Q636" s="20"/>
      <c r="R636" s="20">
        <v>1</v>
      </c>
      <c r="S636" s="20">
        <v>-1</v>
      </c>
      <c r="T636" s="20"/>
      <c r="U636" s="20"/>
      <c r="V636" s="20"/>
      <c r="W636" s="20"/>
      <c r="X636" s="20" t="str">
        <f t="shared" si="130"/>
        <v/>
      </c>
      <c r="Y636" s="20"/>
      <c r="Z636" s="20" t="str">
        <f t="shared" si="135"/>
        <v/>
      </c>
      <c r="AA636" s="20" t="str">
        <f t="shared" si="135"/>
        <v/>
      </c>
      <c r="AB636" s="20"/>
      <c r="AC636" s="20" t="str">
        <f t="shared" si="131"/>
        <v/>
      </c>
      <c r="AD636" s="20" t="str">
        <f t="shared" si="131"/>
        <v/>
      </c>
      <c r="AE636" s="20"/>
      <c r="AF636" s="20" t="str">
        <f t="shared" si="132"/>
        <v/>
      </c>
      <c r="AG636" s="20"/>
      <c r="AH636" s="20"/>
      <c r="AI636" s="20"/>
      <c r="AJ636" s="21"/>
      <c r="AK636" s="21"/>
      <c r="AL636" s="21"/>
      <c r="AM636" s="21"/>
      <c r="AN636" s="124"/>
    </row>
    <row r="637" spans="1:40">
      <c r="A637" s="151"/>
      <c r="B637" s="21" t="s">
        <v>1781</v>
      </c>
      <c r="C637" s="21"/>
      <c r="D637" s="21"/>
      <c r="E637" s="20" t="s">
        <v>1782</v>
      </c>
      <c r="F637" s="20">
        <f t="shared" si="124"/>
        <v>1</v>
      </c>
      <c r="G637" s="20">
        <v>0</v>
      </c>
      <c r="H637" s="20">
        <v>0</v>
      </c>
      <c r="I637" s="20">
        <v>1</v>
      </c>
      <c r="J637" s="20">
        <v>0</v>
      </c>
      <c r="K637" s="20">
        <v>1</v>
      </c>
      <c r="L637" s="20">
        <f t="shared" si="128"/>
        <v>0</v>
      </c>
      <c r="M637" s="20">
        <f t="shared" si="128"/>
        <v>0</v>
      </c>
      <c r="N637" s="20">
        <f t="shared" si="129"/>
        <v>0</v>
      </c>
      <c r="O637" s="20">
        <v>1</v>
      </c>
      <c r="P637" s="20">
        <f t="shared" si="133"/>
        <v>1</v>
      </c>
      <c r="Q637" s="20"/>
      <c r="R637" s="20">
        <v>1</v>
      </c>
      <c r="S637" s="20">
        <v>-1</v>
      </c>
      <c r="T637" s="20"/>
      <c r="U637" s="20"/>
      <c r="V637" s="20"/>
      <c r="W637" s="20"/>
      <c r="X637" s="20" t="str">
        <f t="shared" si="130"/>
        <v/>
      </c>
      <c r="Y637" s="20"/>
      <c r="Z637" s="20" t="str">
        <f t="shared" si="135"/>
        <v/>
      </c>
      <c r="AA637" s="20" t="str">
        <f t="shared" si="135"/>
        <v/>
      </c>
      <c r="AB637" s="20"/>
      <c r="AC637" s="20" t="str">
        <f t="shared" si="131"/>
        <v/>
      </c>
      <c r="AD637" s="20" t="str">
        <f t="shared" si="131"/>
        <v/>
      </c>
      <c r="AE637" s="20"/>
      <c r="AF637" s="20" t="str">
        <f t="shared" si="132"/>
        <v/>
      </c>
      <c r="AG637" s="20"/>
      <c r="AH637" s="20"/>
      <c r="AI637" s="20"/>
      <c r="AJ637" s="21"/>
      <c r="AK637" s="21"/>
      <c r="AL637" s="21"/>
      <c r="AM637" s="21"/>
      <c r="AN637" s="124"/>
    </row>
    <row r="638" spans="1:40">
      <c r="A638" s="151"/>
      <c r="B638" s="21" t="s">
        <v>1783</v>
      </c>
      <c r="C638" s="21"/>
      <c r="D638" s="21"/>
      <c r="E638" s="20" t="s">
        <v>1784</v>
      </c>
      <c r="F638" s="20">
        <f t="shared" si="124"/>
        <v>1</v>
      </c>
      <c r="G638" s="20">
        <v>0</v>
      </c>
      <c r="H638" s="20">
        <v>0</v>
      </c>
      <c r="I638" s="20">
        <v>1</v>
      </c>
      <c r="J638" s="20">
        <v>0</v>
      </c>
      <c r="K638" s="20">
        <v>1</v>
      </c>
      <c r="L638" s="20">
        <f t="shared" si="128"/>
        <v>0</v>
      </c>
      <c r="M638" s="20">
        <f t="shared" si="128"/>
        <v>0</v>
      </c>
      <c r="N638" s="20">
        <f t="shared" si="129"/>
        <v>0</v>
      </c>
      <c r="O638" s="20">
        <v>1</v>
      </c>
      <c r="P638" s="20">
        <f t="shared" si="133"/>
        <v>1</v>
      </c>
      <c r="Q638" s="20"/>
      <c r="R638" s="20">
        <v>1</v>
      </c>
      <c r="S638" s="20">
        <v>-1</v>
      </c>
      <c r="T638" s="20"/>
      <c r="U638" s="20"/>
      <c r="V638" s="20"/>
      <c r="W638" s="20"/>
      <c r="X638" s="20" t="str">
        <f t="shared" si="130"/>
        <v/>
      </c>
      <c r="Y638" s="20"/>
      <c r="Z638" s="20" t="str">
        <f t="shared" si="135"/>
        <v/>
      </c>
      <c r="AA638" s="20" t="str">
        <f t="shared" si="135"/>
        <v/>
      </c>
      <c r="AB638" s="20"/>
      <c r="AC638" s="20" t="str">
        <f t="shared" si="131"/>
        <v/>
      </c>
      <c r="AD638" s="20" t="str">
        <f t="shared" si="131"/>
        <v/>
      </c>
      <c r="AE638" s="20"/>
      <c r="AF638" s="20" t="str">
        <f t="shared" si="132"/>
        <v/>
      </c>
      <c r="AG638" s="20"/>
      <c r="AH638" s="20"/>
      <c r="AI638" s="20"/>
      <c r="AJ638" s="21"/>
      <c r="AK638" s="21"/>
      <c r="AL638" s="21"/>
      <c r="AM638" s="21"/>
      <c r="AN638" s="124"/>
    </row>
    <row r="639" spans="1:40">
      <c r="A639" s="151"/>
      <c r="B639" s="21" t="s">
        <v>1785</v>
      </c>
      <c r="C639" s="21"/>
      <c r="D639" s="21"/>
      <c r="E639" s="20" t="s">
        <v>1786</v>
      </c>
      <c r="F639" s="20">
        <f t="shared" si="124"/>
        <v>1</v>
      </c>
      <c r="G639" s="20">
        <v>0</v>
      </c>
      <c r="H639" s="20">
        <v>0</v>
      </c>
      <c r="I639" s="20">
        <v>1</v>
      </c>
      <c r="J639" s="20">
        <v>0</v>
      </c>
      <c r="K639" s="20">
        <v>1</v>
      </c>
      <c r="L639" s="20">
        <f t="shared" si="128"/>
        <v>0</v>
      </c>
      <c r="M639" s="20">
        <f t="shared" si="128"/>
        <v>0</v>
      </c>
      <c r="N639" s="20">
        <f t="shared" si="129"/>
        <v>0</v>
      </c>
      <c r="O639" s="20">
        <v>1</v>
      </c>
      <c r="P639" s="20">
        <f t="shared" si="133"/>
        <v>1</v>
      </c>
      <c r="Q639" s="20"/>
      <c r="R639" s="20">
        <v>1</v>
      </c>
      <c r="S639" s="20">
        <v>-1</v>
      </c>
      <c r="T639" s="20"/>
      <c r="U639" s="20"/>
      <c r="V639" s="20"/>
      <c r="W639" s="20"/>
      <c r="X639" s="20" t="str">
        <f t="shared" si="130"/>
        <v/>
      </c>
      <c r="Y639" s="20"/>
      <c r="Z639" s="20" t="str">
        <f t="shared" si="135"/>
        <v/>
      </c>
      <c r="AA639" s="20" t="str">
        <f t="shared" si="135"/>
        <v/>
      </c>
      <c r="AB639" s="20"/>
      <c r="AC639" s="20" t="str">
        <f t="shared" si="131"/>
        <v/>
      </c>
      <c r="AD639" s="20" t="str">
        <f t="shared" si="131"/>
        <v/>
      </c>
      <c r="AE639" s="20"/>
      <c r="AF639" s="20" t="str">
        <f t="shared" si="132"/>
        <v/>
      </c>
      <c r="AG639" s="20"/>
      <c r="AH639" s="20"/>
      <c r="AI639" s="20"/>
      <c r="AJ639" s="21"/>
      <c r="AK639" s="21"/>
      <c r="AL639" s="21"/>
      <c r="AM639" s="21"/>
      <c r="AN639" s="124"/>
    </row>
    <row r="640" spans="1:40">
      <c r="A640" s="151"/>
      <c r="B640" s="21" t="s">
        <v>1787</v>
      </c>
      <c r="C640" s="21"/>
      <c r="D640" s="21"/>
      <c r="E640" s="20" t="s">
        <v>1788</v>
      </c>
      <c r="F640" s="20">
        <f t="shared" si="124"/>
        <v>1</v>
      </c>
      <c r="G640" s="20">
        <v>0</v>
      </c>
      <c r="H640" s="20">
        <v>0</v>
      </c>
      <c r="I640" s="20">
        <v>1</v>
      </c>
      <c r="J640" s="20">
        <v>0</v>
      </c>
      <c r="K640" s="20">
        <v>1</v>
      </c>
      <c r="L640" s="20">
        <f t="shared" si="128"/>
        <v>0</v>
      </c>
      <c r="M640" s="20">
        <f t="shared" si="128"/>
        <v>0</v>
      </c>
      <c r="N640" s="20">
        <f t="shared" si="129"/>
        <v>0</v>
      </c>
      <c r="O640" s="20">
        <v>1</v>
      </c>
      <c r="P640" s="20">
        <f t="shared" si="133"/>
        <v>1</v>
      </c>
      <c r="Q640" s="20"/>
      <c r="R640" s="20">
        <v>1</v>
      </c>
      <c r="S640" s="20">
        <v>-1</v>
      </c>
      <c r="T640" s="20"/>
      <c r="U640" s="20"/>
      <c r="V640" s="20"/>
      <c r="W640" s="20"/>
      <c r="X640" s="20" t="str">
        <f t="shared" si="130"/>
        <v/>
      </c>
      <c r="Y640" s="20"/>
      <c r="Z640" s="20" t="str">
        <f t="shared" si="135"/>
        <v/>
      </c>
      <c r="AA640" s="20" t="str">
        <f t="shared" si="135"/>
        <v/>
      </c>
      <c r="AB640" s="20"/>
      <c r="AC640" s="20" t="str">
        <f t="shared" si="131"/>
        <v/>
      </c>
      <c r="AD640" s="20" t="str">
        <f t="shared" si="131"/>
        <v/>
      </c>
      <c r="AE640" s="20"/>
      <c r="AF640" s="20" t="str">
        <f t="shared" si="132"/>
        <v/>
      </c>
      <c r="AG640" s="20"/>
      <c r="AH640" s="20"/>
      <c r="AI640" s="20"/>
      <c r="AJ640" s="21"/>
      <c r="AK640" s="21"/>
      <c r="AL640" s="21"/>
      <c r="AM640" s="21"/>
      <c r="AN640" s="124"/>
    </row>
    <row r="641" spans="1:40">
      <c r="A641" s="151"/>
      <c r="B641" s="21" t="s">
        <v>1789</v>
      </c>
      <c r="C641" s="21"/>
      <c r="D641" s="21"/>
      <c r="E641" s="20" t="s">
        <v>1790</v>
      </c>
      <c r="F641" s="20">
        <f t="shared" si="124"/>
        <v>1</v>
      </c>
      <c r="G641" s="20">
        <v>0</v>
      </c>
      <c r="H641" s="20">
        <v>0</v>
      </c>
      <c r="I641" s="20">
        <v>1</v>
      </c>
      <c r="J641" s="20">
        <v>0</v>
      </c>
      <c r="K641" s="20">
        <v>1</v>
      </c>
      <c r="L641" s="20">
        <f t="shared" si="128"/>
        <v>0</v>
      </c>
      <c r="M641" s="20">
        <f t="shared" si="128"/>
        <v>0</v>
      </c>
      <c r="N641" s="20">
        <f t="shared" si="129"/>
        <v>0</v>
      </c>
      <c r="O641" s="20">
        <v>1</v>
      </c>
      <c r="P641" s="20">
        <f t="shared" si="133"/>
        <v>1</v>
      </c>
      <c r="Q641" s="20"/>
      <c r="R641" s="20">
        <v>1</v>
      </c>
      <c r="S641" s="20">
        <v>-1</v>
      </c>
      <c r="T641" s="20"/>
      <c r="U641" s="20"/>
      <c r="V641" s="20"/>
      <c r="W641" s="20"/>
      <c r="X641" s="20" t="str">
        <f t="shared" si="130"/>
        <v/>
      </c>
      <c r="Y641" s="20"/>
      <c r="Z641" s="20" t="str">
        <f t="shared" si="135"/>
        <v/>
      </c>
      <c r="AA641" s="20" t="str">
        <f t="shared" si="135"/>
        <v/>
      </c>
      <c r="AB641" s="20"/>
      <c r="AC641" s="20" t="str">
        <f t="shared" si="131"/>
        <v/>
      </c>
      <c r="AD641" s="20" t="str">
        <f t="shared" si="131"/>
        <v/>
      </c>
      <c r="AE641" s="20"/>
      <c r="AF641" s="20" t="str">
        <f t="shared" si="132"/>
        <v/>
      </c>
      <c r="AG641" s="20"/>
      <c r="AH641" s="20"/>
      <c r="AI641" s="20"/>
      <c r="AJ641" s="21"/>
      <c r="AK641" s="21"/>
      <c r="AL641" s="21"/>
      <c r="AM641" s="21"/>
      <c r="AN641" s="124"/>
    </row>
    <row r="642" spans="1:40">
      <c r="A642" s="151"/>
      <c r="B642" s="21" t="s">
        <v>1791</v>
      </c>
      <c r="C642" s="21"/>
      <c r="D642" s="21"/>
      <c r="E642" s="20" t="s">
        <v>1792</v>
      </c>
      <c r="F642" s="20">
        <f t="shared" si="124"/>
        <v>1</v>
      </c>
      <c r="G642" s="20">
        <v>0</v>
      </c>
      <c r="H642" s="20">
        <v>0</v>
      </c>
      <c r="I642" s="20">
        <v>1</v>
      </c>
      <c r="J642" s="20">
        <v>0</v>
      </c>
      <c r="K642" s="20">
        <v>1</v>
      </c>
      <c r="L642" s="20">
        <f t="shared" si="128"/>
        <v>0</v>
      </c>
      <c r="M642" s="20">
        <f t="shared" si="128"/>
        <v>0</v>
      </c>
      <c r="N642" s="20">
        <f t="shared" si="129"/>
        <v>0</v>
      </c>
      <c r="O642" s="20">
        <v>1</v>
      </c>
      <c r="P642" s="20">
        <f t="shared" si="133"/>
        <v>1</v>
      </c>
      <c r="Q642" s="20"/>
      <c r="R642" s="20">
        <v>1</v>
      </c>
      <c r="S642" s="20">
        <v>-1</v>
      </c>
      <c r="T642" s="20"/>
      <c r="U642" s="20"/>
      <c r="V642" s="20"/>
      <c r="W642" s="20"/>
      <c r="X642" s="20" t="str">
        <f t="shared" si="130"/>
        <v/>
      </c>
      <c r="Y642" s="20"/>
      <c r="Z642" s="20" t="str">
        <f t="shared" si="135"/>
        <v/>
      </c>
      <c r="AA642" s="20" t="str">
        <f t="shared" si="135"/>
        <v/>
      </c>
      <c r="AB642" s="20"/>
      <c r="AC642" s="20" t="str">
        <f t="shared" si="131"/>
        <v/>
      </c>
      <c r="AD642" s="20" t="str">
        <f t="shared" si="131"/>
        <v/>
      </c>
      <c r="AE642" s="20"/>
      <c r="AF642" s="20" t="str">
        <f t="shared" si="132"/>
        <v/>
      </c>
      <c r="AG642" s="20"/>
      <c r="AH642" s="20"/>
      <c r="AI642" s="20"/>
      <c r="AJ642" s="21"/>
      <c r="AK642" s="21"/>
      <c r="AL642" s="21"/>
      <c r="AM642" s="21"/>
      <c r="AN642" s="124"/>
    </row>
    <row r="643" spans="1:40">
      <c r="A643" s="151"/>
      <c r="B643" s="21" t="s">
        <v>1793</v>
      </c>
      <c r="C643" s="21"/>
      <c r="D643" s="21"/>
      <c r="E643" s="20" t="s">
        <v>1794</v>
      </c>
      <c r="F643" s="20">
        <f t="shared" si="124"/>
        <v>1</v>
      </c>
      <c r="G643" s="20">
        <v>0</v>
      </c>
      <c r="H643" s="20">
        <v>0</v>
      </c>
      <c r="I643" s="20">
        <v>1</v>
      </c>
      <c r="J643" s="20">
        <v>0</v>
      </c>
      <c r="K643" s="20">
        <v>1</v>
      </c>
      <c r="L643" s="20">
        <f t="shared" si="128"/>
        <v>0</v>
      </c>
      <c r="M643" s="20">
        <f t="shared" si="128"/>
        <v>0</v>
      </c>
      <c r="N643" s="20">
        <f t="shared" si="129"/>
        <v>0</v>
      </c>
      <c r="O643" s="20">
        <v>1</v>
      </c>
      <c r="P643" s="20">
        <f t="shared" si="133"/>
        <v>1</v>
      </c>
      <c r="Q643" s="20"/>
      <c r="R643" s="20">
        <v>1</v>
      </c>
      <c r="S643" s="20">
        <v>-1</v>
      </c>
      <c r="T643" s="20"/>
      <c r="U643" s="20"/>
      <c r="V643" s="20"/>
      <c r="W643" s="20"/>
      <c r="X643" s="20" t="str">
        <f t="shared" si="130"/>
        <v/>
      </c>
      <c r="Y643" s="20"/>
      <c r="Z643" s="20" t="str">
        <f t="shared" si="135"/>
        <v/>
      </c>
      <c r="AA643" s="20" t="str">
        <f t="shared" si="135"/>
        <v/>
      </c>
      <c r="AB643" s="20"/>
      <c r="AC643" s="20" t="str">
        <f t="shared" si="131"/>
        <v/>
      </c>
      <c r="AD643" s="20" t="str">
        <f t="shared" si="131"/>
        <v/>
      </c>
      <c r="AE643" s="20"/>
      <c r="AF643" s="20" t="str">
        <f t="shared" si="132"/>
        <v/>
      </c>
      <c r="AG643" s="20"/>
      <c r="AH643" s="20"/>
      <c r="AI643" s="20"/>
      <c r="AJ643" s="21"/>
      <c r="AK643" s="21"/>
      <c r="AL643" s="21"/>
      <c r="AM643" s="21"/>
      <c r="AN643" s="124"/>
    </row>
    <row r="644" spans="1:40">
      <c r="A644" s="151"/>
      <c r="B644" s="21" t="s">
        <v>1795</v>
      </c>
      <c r="C644" s="21"/>
      <c r="D644" s="21"/>
      <c r="E644" s="20" t="s">
        <v>1796</v>
      </c>
      <c r="F644" s="20">
        <f t="shared" si="124"/>
        <v>1</v>
      </c>
      <c r="G644" s="20">
        <v>0</v>
      </c>
      <c r="H644" s="20">
        <v>0</v>
      </c>
      <c r="I644" s="20">
        <v>1</v>
      </c>
      <c r="J644" s="20">
        <v>0</v>
      </c>
      <c r="K644" s="20">
        <v>1</v>
      </c>
      <c r="L644" s="20">
        <f t="shared" si="128"/>
        <v>0</v>
      </c>
      <c r="M644" s="20">
        <f t="shared" si="128"/>
        <v>0</v>
      </c>
      <c r="N644" s="20">
        <f t="shared" si="129"/>
        <v>0</v>
      </c>
      <c r="O644" s="20">
        <v>1</v>
      </c>
      <c r="P644" s="20">
        <f t="shared" si="133"/>
        <v>1</v>
      </c>
      <c r="Q644" s="20"/>
      <c r="R644" s="20">
        <v>1</v>
      </c>
      <c r="S644" s="20">
        <v>-1</v>
      </c>
      <c r="T644" s="20"/>
      <c r="U644" s="20"/>
      <c r="V644" s="20"/>
      <c r="W644" s="20"/>
      <c r="X644" s="20" t="str">
        <f t="shared" si="130"/>
        <v/>
      </c>
      <c r="Y644" s="20"/>
      <c r="Z644" s="20" t="str">
        <f t="shared" si="135"/>
        <v/>
      </c>
      <c r="AA644" s="20" t="str">
        <f t="shared" si="135"/>
        <v/>
      </c>
      <c r="AB644" s="20"/>
      <c r="AC644" s="20" t="str">
        <f t="shared" si="131"/>
        <v/>
      </c>
      <c r="AD644" s="20" t="str">
        <f t="shared" si="131"/>
        <v/>
      </c>
      <c r="AE644" s="20"/>
      <c r="AF644" s="20" t="str">
        <f t="shared" si="132"/>
        <v/>
      </c>
      <c r="AG644" s="20"/>
      <c r="AH644" s="20"/>
      <c r="AI644" s="20"/>
      <c r="AJ644" s="21"/>
      <c r="AK644" s="21"/>
      <c r="AL644" s="21"/>
      <c r="AM644" s="21"/>
      <c r="AN644" s="124"/>
    </row>
    <row r="645" spans="1:40">
      <c r="A645" s="151"/>
      <c r="B645" s="21" t="s">
        <v>1797</v>
      </c>
      <c r="C645" s="21"/>
      <c r="D645" s="21"/>
      <c r="E645" s="20" t="s">
        <v>1798</v>
      </c>
      <c r="F645" s="20">
        <f t="shared" si="124"/>
        <v>1</v>
      </c>
      <c r="G645" s="20">
        <v>0</v>
      </c>
      <c r="H645" s="20">
        <v>0</v>
      </c>
      <c r="I645" s="20">
        <v>1</v>
      </c>
      <c r="J645" s="20">
        <v>0</v>
      </c>
      <c r="K645" s="20">
        <v>1</v>
      </c>
      <c r="L645" s="20">
        <f t="shared" si="128"/>
        <v>0</v>
      </c>
      <c r="M645" s="20">
        <f t="shared" si="128"/>
        <v>0</v>
      </c>
      <c r="N645" s="20">
        <f t="shared" si="129"/>
        <v>0</v>
      </c>
      <c r="O645" s="20">
        <v>1</v>
      </c>
      <c r="P645" s="20">
        <f t="shared" si="133"/>
        <v>1</v>
      </c>
      <c r="Q645" s="20"/>
      <c r="R645" s="20">
        <v>1</v>
      </c>
      <c r="S645" s="20">
        <v>-1</v>
      </c>
      <c r="T645" s="20"/>
      <c r="U645" s="20"/>
      <c r="V645" s="20"/>
      <c r="W645" s="20"/>
      <c r="X645" s="20" t="str">
        <f t="shared" si="130"/>
        <v/>
      </c>
      <c r="Y645" s="20"/>
      <c r="Z645" s="20" t="str">
        <f t="shared" si="135"/>
        <v/>
      </c>
      <c r="AA645" s="20" t="str">
        <f t="shared" si="135"/>
        <v/>
      </c>
      <c r="AB645" s="20"/>
      <c r="AC645" s="20" t="str">
        <f t="shared" si="131"/>
        <v/>
      </c>
      <c r="AD645" s="20" t="str">
        <f t="shared" si="131"/>
        <v/>
      </c>
      <c r="AE645" s="20"/>
      <c r="AF645" s="20" t="str">
        <f t="shared" si="132"/>
        <v/>
      </c>
      <c r="AG645" s="20"/>
      <c r="AH645" s="20"/>
      <c r="AI645" s="20"/>
      <c r="AJ645" s="21"/>
      <c r="AK645" s="21"/>
      <c r="AL645" s="21"/>
      <c r="AM645" s="21"/>
      <c r="AN645" s="124"/>
    </row>
    <row r="646" spans="1:40">
      <c r="A646" s="151"/>
      <c r="B646" s="21" t="s">
        <v>1799</v>
      </c>
      <c r="C646" s="21"/>
      <c r="D646" s="21"/>
      <c r="E646" s="20" t="s">
        <v>1800</v>
      </c>
      <c r="F646" s="20">
        <f t="shared" si="124"/>
        <v>1</v>
      </c>
      <c r="G646" s="20">
        <v>0</v>
      </c>
      <c r="H646" s="20">
        <v>0</v>
      </c>
      <c r="I646" s="20">
        <v>1</v>
      </c>
      <c r="J646" s="20">
        <v>0</v>
      </c>
      <c r="K646" s="20">
        <v>1</v>
      </c>
      <c r="L646" s="20">
        <f t="shared" si="128"/>
        <v>0</v>
      </c>
      <c r="M646" s="20">
        <f t="shared" si="128"/>
        <v>0</v>
      </c>
      <c r="N646" s="20">
        <f t="shared" si="129"/>
        <v>0</v>
      </c>
      <c r="O646" s="20">
        <v>1</v>
      </c>
      <c r="P646" s="20">
        <f t="shared" si="133"/>
        <v>1</v>
      </c>
      <c r="Q646" s="20"/>
      <c r="R646" s="20">
        <v>1</v>
      </c>
      <c r="S646" s="20">
        <v>-1</v>
      </c>
      <c r="T646" s="20"/>
      <c r="U646" s="20"/>
      <c r="V646" s="20"/>
      <c r="W646" s="20"/>
      <c r="X646" s="20" t="str">
        <f t="shared" si="130"/>
        <v/>
      </c>
      <c r="Y646" s="20"/>
      <c r="Z646" s="20" t="str">
        <f t="shared" si="135"/>
        <v/>
      </c>
      <c r="AA646" s="20" t="str">
        <f t="shared" si="135"/>
        <v/>
      </c>
      <c r="AB646" s="20"/>
      <c r="AC646" s="20" t="str">
        <f t="shared" si="131"/>
        <v/>
      </c>
      <c r="AD646" s="20" t="str">
        <f t="shared" si="131"/>
        <v/>
      </c>
      <c r="AE646" s="20"/>
      <c r="AF646" s="20" t="str">
        <f t="shared" si="132"/>
        <v/>
      </c>
      <c r="AG646" s="20"/>
      <c r="AH646" s="20"/>
      <c r="AI646" s="20"/>
      <c r="AJ646" s="21"/>
      <c r="AK646" s="21"/>
      <c r="AL646" s="21"/>
      <c r="AM646" s="21"/>
      <c r="AN646" s="124"/>
    </row>
    <row r="647" spans="1:40">
      <c r="A647" s="151"/>
      <c r="B647" s="21" t="s">
        <v>1801</v>
      </c>
      <c r="C647" s="21"/>
      <c r="D647" s="21"/>
      <c r="E647" s="20" t="s">
        <v>1802</v>
      </c>
      <c r="F647" s="20">
        <f t="shared" ref="F647:F676" si="136">IF(E647&lt;&gt;"",1,"")</f>
        <v>1</v>
      </c>
      <c r="G647" s="20">
        <v>0</v>
      </c>
      <c r="H647" s="20">
        <v>0</v>
      </c>
      <c r="I647" s="20">
        <v>1</v>
      </c>
      <c r="J647" s="20">
        <v>0</v>
      </c>
      <c r="K647" s="20">
        <v>1</v>
      </c>
      <c r="L647" s="20">
        <f t="shared" ref="L647:M676" si="137">IF(G647&lt;&gt;"",G647,"")</f>
        <v>0</v>
      </c>
      <c r="M647" s="20">
        <f t="shared" si="137"/>
        <v>0</v>
      </c>
      <c r="N647" s="20">
        <f t="shared" ref="N647:N676" si="138">IF(J647&lt;&gt;"",J647,"")</f>
        <v>0</v>
      </c>
      <c r="O647" s="20">
        <v>1</v>
      </c>
      <c r="P647" s="20">
        <f t="shared" si="133"/>
        <v>1</v>
      </c>
      <c r="Q647" s="20"/>
      <c r="R647" s="20">
        <v>1</v>
      </c>
      <c r="S647" s="20">
        <v>-1</v>
      </c>
      <c r="T647" s="20"/>
      <c r="U647" s="20"/>
      <c r="V647" s="20"/>
      <c r="W647" s="20"/>
      <c r="X647" s="20" t="str">
        <f t="shared" ref="X647:X676" si="139">IF(W647&lt;&gt;"",1,"")</f>
        <v/>
      </c>
      <c r="Y647" s="20"/>
      <c r="Z647" s="20" t="str">
        <f t="shared" si="135"/>
        <v/>
      </c>
      <c r="AA647" s="20" t="str">
        <f t="shared" si="135"/>
        <v/>
      </c>
      <c r="AB647" s="20"/>
      <c r="AC647" s="20" t="str">
        <f t="shared" ref="AC647:AD676" si="140">IF(AB647&lt;&gt;"",AB647,"")</f>
        <v/>
      </c>
      <c r="AD647" s="20" t="str">
        <f t="shared" si="140"/>
        <v/>
      </c>
      <c r="AE647" s="20"/>
      <c r="AF647" s="20" t="str">
        <f t="shared" si="132"/>
        <v/>
      </c>
      <c r="AG647" s="20"/>
      <c r="AH647" s="20"/>
      <c r="AI647" s="20"/>
      <c r="AJ647" s="21"/>
      <c r="AK647" s="21"/>
      <c r="AL647" s="21"/>
      <c r="AM647" s="21"/>
      <c r="AN647" s="124"/>
    </row>
    <row r="648" spans="1:40">
      <c r="A648" s="151"/>
      <c r="B648" s="21" t="s">
        <v>1803</v>
      </c>
      <c r="C648" s="21"/>
      <c r="D648" s="21"/>
      <c r="E648" s="20" t="s">
        <v>1804</v>
      </c>
      <c r="F648" s="20">
        <f t="shared" si="136"/>
        <v>1</v>
      </c>
      <c r="G648" s="20">
        <v>0</v>
      </c>
      <c r="H648" s="20">
        <v>0</v>
      </c>
      <c r="I648" s="20">
        <v>1</v>
      </c>
      <c r="J648" s="20">
        <v>0</v>
      </c>
      <c r="K648" s="20">
        <v>1</v>
      </c>
      <c r="L648" s="20">
        <f t="shared" si="137"/>
        <v>0</v>
      </c>
      <c r="M648" s="20">
        <f t="shared" si="137"/>
        <v>0</v>
      </c>
      <c r="N648" s="20">
        <f t="shared" si="138"/>
        <v>0</v>
      </c>
      <c r="O648" s="20">
        <v>1</v>
      </c>
      <c r="P648" s="20">
        <f t="shared" si="133"/>
        <v>1</v>
      </c>
      <c r="Q648" s="20"/>
      <c r="R648" s="20">
        <v>1</v>
      </c>
      <c r="S648" s="20">
        <v>-1</v>
      </c>
      <c r="T648" s="20"/>
      <c r="U648" s="20"/>
      <c r="V648" s="20"/>
      <c r="W648" s="20"/>
      <c r="X648" s="20" t="str">
        <f t="shared" si="139"/>
        <v/>
      </c>
      <c r="Y648" s="20"/>
      <c r="Z648" s="20" t="str">
        <f t="shared" si="135"/>
        <v/>
      </c>
      <c r="AA648" s="20" t="str">
        <f t="shared" si="135"/>
        <v/>
      </c>
      <c r="AB648" s="20"/>
      <c r="AC648" s="20" t="str">
        <f t="shared" si="140"/>
        <v/>
      </c>
      <c r="AD648" s="20" t="str">
        <f t="shared" si="140"/>
        <v/>
      </c>
      <c r="AE648" s="20"/>
      <c r="AF648" s="20" t="str">
        <f t="shared" si="132"/>
        <v/>
      </c>
      <c r="AG648" s="20"/>
      <c r="AH648" s="20"/>
      <c r="AI648" s="20"/>
      <c r="AJ648" s="21"/>
      <c r="AK648" s="21"/>
      <c r="AL648" s="21"/>
      <c r="AM648" s="21"/>
      <c r="AN648" s="124"/>
    </row>
    <row r="649" spans="1:40">
      <c r="A649" s="151"/>
      <c r="B649" s="21" t="s">
        <v>1805</v>
      </c>
      <c r="C649" s="21"/>
      <c r="D649" s="21"/>
      <c r="E649" s="20" t="s">
        <v>1806</v>
      </c>
      <c r="F649" s="20">
        <f t="shared" si="136"/>
        <v>1</v>
      </c>
      <c r="G649" s="20">
        <v>0</v>
      </c>
      <c r="H649" s="20">
        <v>0</v>
      </c>
      <c r="I649" s="20">
        <v>1</v>
      </c>
      <c r="J649" s="20">
        <v>0</v>
      </c>
      <c r="K649" s="20">
        <v>1</v>
      </c>
      <c r="L649" s="20">
        <f t="shared" si="137"/>
        <v>0</v>
      </c>
      <c r="M649" s="20">
        <f t="shared" si="137"/>
        <v>0</v>
      </c>
      <c r="N649" s="20">
        <f t="shared" si="138"/>
        <v>0</v>
      </c>
      <c r="O649" s="20">
        <v>1</v>
      </c>
      <c r="P649" s="20">
        <f t="shared" si="133"/>
        <v>1</v>
      </c>
      <c r="Q649" s="20"/>
      <c r="R649" s="20">
        <v>1</v>
      </c>
      <c r="S649" s="20">
        <v>-1</v>
      </c>
      <c r="T649" s="20"/>
      <c r="U649" s="20"/>
      <c r="V649" s="20"/>
      <c r="W649" s="20"/>
      <c r="X649" s="20" t="str">
        <f t="shared" si="139"/>
        <v/>
      </c>
      <c r="Y649" s="20"/>
      <c r="Z649" s="20" t="str">
        <f t="shared" si="135"/>
        <v/>
      </c>
      <c r="AA649" s="20" t="str">
        <f t="shared" si="135"/>
        <v/>
      </c>
      <c r="AB649" s="20"/>
      <c r="AC649" s="20" t="str">
        <f t="shared" si="140"/>
        <v/>
      </c>
      <c r="AD649" s="20" t="str">
        <f t="shared" si="140"/>
        <v/>
      </c>
      <c r="AE649" s="20"/>
      <c r="AF649" s="20" t="str">
        <f t="shared" ref="AF649:AF678" si="141">IF(AE649&lt;&gt;"",AE649,"")</f>
        <v/>
      </c>
      <c r="AG649" s="20"/>
      <c r="AH649" s="20"/>
      <c r="AI649" s="20"/>
      <c r="AJ649" s="21"/>
      <c r="AK649" s="21"/>
      <c r="AL649" s="21"/>
      <c r="AM649" s="21"/>
      <c r="AN649" s="124"/>
    </row>
    <row r="650" spans="1:40">
      <c r="A650" s="151"/>
      <c r="B650" s="21" t="s">
        <v>1807</v>
      </c>
      <c r="C650" s="21"/>
      <c r="D650" s="21"/>
      <c r="E650" s="20" t="s">
        <v>1808</v>
      </c>
      <c r="F650" s="20">
        <f t="shared" si="136"/>
        <v>1</v>
      </c>
      <c r="G650" s="20">
        <v>0</v>
      </c>
      <c r="H650" s="20">
        <v>0</v>
      </c>
      <c r="I650" s="20">
        <v>1</v>
      </c>
      <c r="J650" s="20">
        <v>0</v>
      </c>
      <c r="K650" s="20">
        <v>1</v>
      </c>
      <c r="L650" s="20">
        <f t="shared" si="137"/>
        <v>0</v>
      </c>
      <c r="M650" s="20">
        <f t="shared" si="137"/>
        <v>0</v>
      </c>
      <c r="N650" s="20">
        <f t="shared" si="138"/>
        <v>0</v>
      </c>
      <c r="O650" s="20">
        <v>1</v>
      </c>
      <c r="P650" s="20">
        <f t="shared" si="133"/>
        <v>1</v>
      </c>
      <c r="Q650" s="20"/>
      <c r="R650" s="20">
        <v>1</v>
      </c>
      <c r="S650" s="20">
        <v>-1</v>
      </c>
      <c r="T650" s="20"/>
      <c r="U650" s="20"/>
      <c r="V650" s="20"/>
      <c r="W650" s="20"/>
      <c r="X650" s="20" t="str">
        <f t="shared" si="139"/>
        <v/>
      </c>
      <c r="Y650" s="20"/>
      <c r="Z650" s="20" t="str">
        <f t="shared" si="135"/>
        <v/>
      </c>
      <c r="AA650" s="20" t="str">
        <f t="shared" si="135"/>
        <v/>
      </c>
      <c r="AB650" s="20"/>
      <c r="AC650" s="20" t="str">
        <f t="shared" si="140"/>
        <v/>
      </c>
      <c r="AD650" s="20" t="str">
        <f t="shared" si="140"/>
        <v/>
      </c>
      <c r="AE650" s="20"/>
      <c r="AF650" s="20" t="str">
        <f t="shared" si="141"/>
        <v/>
      </c>
      <c r="AG650" s="20"/>
      <c r="AH650" s="20"/>
      <c r="AI650" s="20"/>
      <c r="AJ650" s="21"/>
      <c r="AK650" s="21"/>
      <c r="AL650" s="21"/>
      <c r="AM650" s="21"/>
      <c r="AN650" s="124"/>
    </row>
    <row r="651" spans="1:40">
      <c r="A651" s="151"/>
      <c r="B651" s="21" t="s">
        <v>1809</v>
      </c>
      <c r="C651" s="21"/>
      <c r="D651" s="21"/>
      <c r="E651" s="20" t="s">
        <v>1810</v>
      </c>
      <c r="F651" s="20">
        <f t="shared" si="136"/>
        <v>1</v>
      </c>
      <c r="G651" s="20">
        <v>0</v>
      </c>
      <c r="H651" s="20">
        <v>0</v>
      </c>
      <c r="I651" s="20">
        <v>1</v>
      </c>
      <c r="J651" s="20">
        <v>0</v>
      </c>
      <c r="K651" s="20">
        <v>1</v>
      </c>
      <c r="L651" s="20">
        <f t="shared" si="137"/>
        <v>0</v>
      </c>
      <c r="M651" s="20">
        <f t="shared" si="137"/>
        <v>0</v>
      </c>
      <c r="N651" s="20">
        <f t="shared" si="138"/>
        <v>0</v>
      </c>
      <c r="O651" s="20">
        <v>1</v>
      </c>
      <c r="P651" s="20">
        <f t="shared" si="133"/>
        <v>1</v>
      </c>
      <c r="Q651" s="20"/>
      <c r="R651" s="20">
        <v>1</v>
      </c>
      <c r="S651" s="20">
        <v>-1</v>
      </c>
      <c r="T651" s="20"/>
      <c r="U651" s="20"/>
      <c r="V651" s="20"/>
      <c r="W651" s="20"/>
      <c r="X651" s="20" t="str">
        <f t="shared" si="139"/>
        <v/>
      </c>
      <c r="Y651" s="20"/>
      <c r="Z651" s="20" t="str">
        <f t="shared" si="135"/>
        <v/>
      </c>
      <c r="AA651" s="20" t="str">
        <f t="shared" si="135"/>
        <v/>
      </c>
      <c r="AB651" s="20"/>
      <c r="AC651" s="20" t="str">
        <f t="shared" si="140"/>
        <v/>
      </c>
      <c r="AD651" s="20" t="str">
        <f t="shared" si="140"/>
        <v/>
      </c>
      <c r="AE651" s="20"/>
      <c r="AF651" s="20" t="str">
        <f t="shared" si="141"/>
        <v/>
      </c>
      <c r="AG651" s="20"/>
      <c r="AH651" s="20"/>
      <c r="AI651" s="20"/>
      <c r="AJ651" s="21"/>
      <c r="AK651" s="21"/>
      <c r="AL651" s="21"/>
      <c r="AM651" s="21"/>
      <c r="AN651" s="124"/>
    </row>
    <row r="652" spans="1:40">
      <c r="A652" s="151"/>
      <c r="B652" s="21" t="s">
        <v>1811</v>
      </c>
      <c r="C652" s="21"/>
      <c r="D652" s="21"/>
      <c r="E652" s="20" t="s">
        <v>1812</v>
      </c>
      <c r="F652" s="20">
        <f t="shared" si="136"/>
        <v>1</v>
      </c>
      <c r="G652" s="20">
        <v>0</v>
      </c>
      <c r="H652" s="20">
        <v>0</v>
      </c>
      <c r="I652" s="20">
        <v>1</v>
      </c>
      <c r="J652" s="20">
        <v>0</v>
      </c>
      <c r="K652" s="20">
        <v>1</v>
      </c>
      <c r="L652" s="20">
        <f t="shared" si="137"/>
        <v>0</v>
      </c>
      <c r="M652" s="20">
        <f t="shared" si="137"/>
        <v>0</v>
      </c>
      <c r="N652" s="20">
        <f t="shared" si="138"/>
        <v>0</v>
      </c>
      <c r="O652" s="20">
        <v>1</v>
      </c>
      <c r="P652" s="20">
        <f t="shared" si="133"/>
        <v>1</v>
      </c>
      <c r="Q652" s="20"/>
      <c r="R652" s="20">
        <v>1</v>
      </c>
      <c r="S652" s="20">
        <v>-1</v>
      </c>
      <c r="T652" s="20"/>
      <c r="U652" s="20"/>
      <c r="V652" s="20"/>
      <c r="W652" s="20"/>
      <c r="X652" s="20" t="str">
        <f t="shared" si="139"/>
        <v/>
      </c>
      <c r="Y652" s="20"/>
      <c r="Z652" s="20" t="str">
        <f t="shared" si="135"/>
        <v/>
      </c>
      <c r="AA652" s="20" t="str">
        <f t="shared" si="135"/>
        <v/>
      </c>
      <c r="AB652" s="20"/>
      <c r="AC652" s="20" t="str">
        <f t="shared" si="140"/>
        <v/>
      </c>
      <c r="AD652" s="20" t="str">
        <f t="shared" si="140"/>
        <v/>
      </c>
      <c r="AE652" s="20"/>
      <c r="AF652" s="20" t="str">
        <f t="shared" si="141"/>
        <v/>
      </c>
      <c r="AG652" s="20"/>
      <c r="AH652" s="20"/>
      <c r="AI652" s="20"/>
      <c r="AJ652" s="21"/>
      <c r="AK652" s="21"/>
      <c r="AL652" s="21"/>
      <c r="AM652" s="21"/>
      <c r="AN652" s="124"/>
    </row>
    <row r="653" spans="1:40">
      <c r="A653" s="151"/>
      <c r="B653" s="21" t="s">
        <v>1813</v>
      </c>
      <c r="C653" s="21"/>
      <c r="D653" s="21"/>
      <c r="E653" s="20" t="s">
        <v>1814</v>
      </c>
      <c r="F653" s="20">
        <f t="shared" si="136"/>
        <v>1</v>
      </c>
      <c r="G653" s="20">
        <f t="shared" ref="G653:G676" si="142">IF(F653&lt;&gt;"",F653,"")</f>
        <v>1</v>
      </c>
      <c r="H653" s="20">
        <v>1</v>
      </c>
      <c r="I653" s="20">
        <f t="shared" ref="I653:I676" si="143">IF(H653&lt;&gt;"",H653,"")</f>
        <v>1</v>
      </c>
      <c r="J653" s="20">
        <v>1</v>
      </c>
      <c r="K653" s="20">
        <f t="shared" ref="K653:K676" si="144">IF(J653&lt;&gt;"",J653,"")</f>
        <v>1</v>
      </c>
      <c r="L653" s="20">
        <f t="shared" si="137"/>
        <v>1</v>
      </c>
      <c r="M653" s="20">
        <f t="shared" si="137"/>
        <v>1</v>
      </c>
      <c r="N653" s="20">
        <f t="shared" si="138"/>
        <v>1</v>
      </c>
      <c r="O653" s="20">
        <v>1</v>
      </c>
      <c r="P653" s="20">
        <f t="shared" ref="P653:P682" si="145">IF(O653&lt;&gt;"",O653,"")</f>
        <v>1</v>
      </c>
      <c r="Q653" s="20"/>
      <c r="R653" s="20">
        <v>1</v>
      </c>
      <c r="S653" s="20">
        <v>-1</v>
      </c>
      <c r="T653" s="20"/>
      <c r="U653" s="20"/>
      <c r="V653" s="20"/>
      <c r="W653" s="20"/>
      <c r="X653" s="20" t="str">
        <f t="shared" si="139"/>
        <v/>
      </c>
      <c r="Y653" s="20"/>
      <c r="Z653" s="20" t="str">
        <f t="shared" si="135"/>
        <v/>
      </c>
      <c r="AA653" s="20" t="str">
        <f t="shared" si="135"/>
        <v/>
      </c>
      <c r="AB653" s="20"/>
      <c r="AC653" s="20" t="str">
        <f t="shared" si="140"/>
        <v/>
      </c>
      <c r="AD653" s="20" t="str">
        <f t="shared" si="140"/>
        <v/>
      </c>
      <c r="AE653" s="20"/>
      <c r="AF653" s="20" t="str">
        <f t="shared" si="141"/>
        <v/>
      </c>
      <c r="AG653" s="20"/>
      <c r="AH653" s="20"/>
      <c r="AI653" s="20"/>
      <c r="AJ653" s="21"/>
      <c r="AK653" s="21"/>
      <c r="AL653" s="21"/>
      <c r="AM653" s="21"/>
      <c r="AN653" s="124"/>
    </row>
    <row r="654" spans="1:40">
      <c r="A654" s="151"/>
      <c r="B654" s="21" t="s">
        <v>1815</v>
      </c>
      <c r="C654" s="21"/>
      <c r="D654" s="21"/>
      <c r="E654" s="20" t="s">
        <v>1816</v>
      </c>
      <c r="F654" s="20">
        <f t="shared" si="136"/>
        <v>1</v>
      </c>
      <c r="G654" s="20">
        <f t="shared" si="142"/>
        <v>1</v>
      </c>
      <c r="H654" s="20">
        <v>1</v>
      </c>
      <c r="I654" s="20">
        <f t="shared" si="143"/>
        <v>1</v>
      </c>
      <c r="J654" s="20">
        <v>1</v>
      </c>
      <c r="K654" s="20">
        <f t="shared" si="144"/>
        <v>1</v>
      </c>
      <c r="L654" s="20">
        <f t="shared" si="137"/>
        <v>1</v>
      </c>
      <c r="M654" s="20">
        <f t="shared" si="137"/>
        <v>1</v>
      </c>
      <c r="N654" s="20">
        <f t="shared" si="138"/>
        <v>1</v>
      </c>
      <c r="O654" s="20">
        <v>1</v>
      </c>
      <c r="P654" s="20">
        <f t="shared" si="145"/>
        <v>1</v>
      </c>
      <c r="Q654" s="20"/>
      <c r="R654" s="20">
        <v>1</v>
      </c>
      <c r="S654" s="20">
        <v>-1</v>
      </c>
      <c r="T654" s="20"/>
      <c r="U654" s="20"/>
      <c r="V654" s="20"/>
      <c r="W654" s="20"/>
      <c r="X654" s="20" t="str">
        <f t="shared" si="139"/>
        <v/>
      </c>
      <c r="Y654" s="20"/>
      <c r="Z654" s="20" t="str">
        <f t="shared" si="135"/>
        <v/>
      </c>
      <c r="AA654" s="20" t="str">
        <f t="shared" si="135"/>
        <v/>
      </c>
      <c r="AB654" s="20"/>
      <c r="AC654" s="20" t="str">
        <f t="shared" si="140"/>
        <v/>
      </c>
      <c r="AD654" s="20" t="str">
        <f t="shared" si="140"/>
        <v/>
      </c>
      <c r="AE654" s="20"/>
      <c r="AF654" s="20" t="str">
        <f t="shared" si="141"/>
        <v/>
      </c>
      <c r="AG654" s="20"/>
      <c r="AH654" s="20"/>
      <c r="AI654" s="20"/>
      <c r="AJ654" s="21"/>
      <c r="AK654" s="21"/>
      <c r="AL654" s="21"/>
      <c r="AM654" s="21"/>
      <c r="AN654" s="124"/>
    </row>
    <row r="655" spans="1:40">
      <c r="A655" s="151"/>
      <c r="B655" s="21" t="s">
        <v>1817</v>
      </c>
      <c r="C655" s="21"/>
      <c r="D655" s="21"/>
      <c r="E655" s="20" t="s">
        <v>1818</v>
      </c>
      <c r="F655" s="20">
        <f t="shared" si="136"/>
        <v>1</v>
      </c>
      <c r="G655" s="20">
        <f t="shared" si="142"/>
        <v>1</v>
      </c>
      <c r="H655" s="20">
        <v>1</v>
      </c>
      <c r="I655" s="20">
        <f t="shared" si="143"/>
        <v>1</v>
      </c>
      <c r="J655" s="20">
        <v>1</v>
      </c>
      <c r="K655" s="20">
        <f t="shared" si="144"/>
        <v>1</v>
      </c>
      <c r="L655" s="20">
        <f t="shared" si="137"/>
        <v>1</v>
      </c>
      <c r="M655" s="20">
        <f t="shared" si="137"/>
        <v>1</v>
      </c>
      <c r="N655" s="20">
        <f t="shared" si="138"/>
        <v>1</v>
      </c>
      <c r="O655" s="20">
        <v>1</v>
      </c>
      <c r="P655" s="20">
        <f t="shared" si="145"/>
        <v>1</v>
      </c>
      <c r="Q655" s="20"/>
      <c r="R655" s="20">
        <v>1</v>
      </c>
      <c r="S655" s="20">
        <v>-1</v>
      </c>
      <c r="T655" s="20"/>
      <c r="U655" s="20"/>
      <c r="V655" s="20"/>
      <c r="W655" s="20"/>
      <c r="X655" s="20" t="str">
        <f t="shared" si="139"/>
        <v/>
      </c>
      <c r="Y655" s="20"/>
      <c r="Z655" s="20" t="str">
        <f t="shared" si="135"/>
        <v/>
      </c>
      <c r="AA655" s="20" t="str">
        <f t="shared" si="135"/>
        <v/>
      </c>
      <c r="AB655" s="20"/>
      <c r="AC655" s="20" t="str">
        <f t="shared" si="140"/>
        <v/>
      </c>
      <c r="AD655" s="20" t="str">
        <f t="shared" si="140"/>
        <v/>
      </c>
      <c r="AE655" s="20"/>
      <c r="AF655" s="20" t="str">
        <f t="shared" si="141"/>
        <v/>
      </c>
      <c r="AG655" s="20"/>
      <c r="AH655" s="20"/>
      <c r="AI655" s="20"/>
      <c r="AJ655" s="21"/>
      <c r="AK655" s="21"/>
      <c r="AL655" s="21"/>
      <c r="AM655" s="21"/>
      <c r="AN655" s="124"/>
    </row>
    <row r="656" spans="1:40">
      <c r="A656" s="151"/>
      <c r="B656" s="21" t="s">
        <v>1819</v>
      </c>
      <c r="C656" s="21"/>
      <c r="D656" s="21"/>
      <c r="E656" s="20" t="s">
        <v>1820</v>
      </c>
      <c r="F656" s="20">
        <f t="shared" si="136"/>
        <v>1</v>
      </c>
      <c r="G656" s="20">
        <f t="shared" si="142"/>
        <v>1</v>
      </c>
      <c r="H656" s="20">
        <v>1</v>
      </c>
      <c r="I656" s="20">
        <f t="shared" si="143"/>
        <v>1</v>
      </c>
      <c r="J656" s="20">
        <v>1</v>
      </c>
      <c r="K656" s="20">
        <f t="shared" si="144"/>
        <v>1</v>
      </c>
      <c r="L656" s="20">
        <f t="shared" si="137"/>
        <v>1</v>
      </c>
      <c r="M656" s="20">
        <f t="shared" si="137"/>
        <v>1</v>
      </c>
      <c r="N656" s="20">
        <f t="shared" si="138"/>
        <v>1</v>
      </c>
      <c r="O656" s="20">
        <v>1</v>
      </c>
      <c r="P656" s="20">
        <f t="shared" si="145"/>
        <v>1</v>
      </c>
      <c r="Q656" s="20"/>
      <c r="R656" s="20">
        <v>1</v>
      </c>
      <c r="S656" s="20">
        <v>-1</v>
      </c>
      <c r="T656" s="20"/>
      <c r="U656" s="20"/>
      <c r="V656" s="20"/>
      <c r="W656" s="20"/>
      <c r="X656" s="20" t="str">
        <f t="shared" si="139"/>
        <v/>
      </c>
      <c r="Y656" s="20"/>
      <c r="Z656" s="20" t="str">
        <f t="shared" si="135"/>
        <v/>
      </c>
      <c r="AA656" s="20" t="str">
        <f t="shared" si="135"/>
        <v/>
      </c>
      <c r="AB656" s="20"/>
      <c r="AC656" s="20" t="str">
        <f t="shared" si="140"/>
        <v/>
      </c>
      <c r="AD656" s="20" t="str">
        <f t="shared" si="140"/>
        <v/>
      </c>
      <c r="AE656" s="20"/>
      <c r="AF656" s="20" t="str">
        <f t="shared" si="141"/>
        <v/>
      </c>
      <c r="AG656" s="20"/>
      <c r="AH656" s="20"/>
      <c r="AI656" s="20"/>
      <c r="AJ656" s="21"/>
      <c r="AK656" s="21"/>
      <c r="AL656" s="21"/>
      <c r="AM656" s="21"/>
      <c r="AN656" s="124"/>
    </row>
    <row r="657" spans="1:40">
      <c r="A657" s="151"/>
      <c r="B657" s="152" t="s">
        <v>1821</v>
      </c>
      <c r="C657" s="152"/>
      <c r="D657" s="152"/>
      <c r="E657" s="153" t="s">
        <v>1822</v>
      </c>
      <c r="F657" s="153">
        <f t="shared" si="136"/>
        <v>1</v>
      </c>
      <c r="G657" s="153">
        <f t="shared" si="142"/>
        <v>1</v>
      </c>
      <c r="H657" s="153">
        <v>1</v>
      </c>
      <c r="I657" s="153">
        <f t="shared" si="143"/>
        <v>1</v>
      </c>
      <c r="J657" s="153">
        <v>1</v>
      </c>
      <c r="K657" s="153">
        <f t="shared" si="144"/>
        <v>1</v>
      </c>
      <c r="L657" s="153">
        <f t="shared" si="137"/>
        <v>1</v>
      </c>
      <c r="M657" s="153">
        <f t="shared" si="137"/>
        <v>1</v>
      </c>
      <c r="N657" s="153">
        <f t="shared" si="138"/>
        <v>1</v>
      </c>
      <c r="O657" s="153">
        <v>1</v>
      </c>
      <c r="P657" s="153">
        <f t="shared" si="145"/>
        <v>1</v>
      </c>
      <c r="Q657" s="153"/>
      <c r="R657" s="153">
        <v>1</v>
      </c>
      <c r="S657" s="153">
        <v>-1</v>
      </c>
      <c r="T657" s="153"/>
      <c r="U657" s="153"/>
      <c r="V657" s="153"/>
      <c r="W657" s="153"/>
      <c r="X657" s="153" t="str">
        <f t="shared" si="139"/>
        <v/>
      </c>
      <c r="Y657" s="153"/>
      <c r="Z657" s="153" t="str">
        <f t="shared" si="135"/>
        <v/>
      </c>
      <c r="AA657" s="153" t="str">
        <f t="shared" si="135"/>
        <v/>
      </c>
      <c r="AB657" s="153"/>
      <c r="AC657" s="153" t="str">
        <f t="shared" si="140"/>
        <v/>
      </c>
      <c r="AD657" s="153" t="str">
        <f t="shared" si="140"/>
        <v/>
      </c>
      <c r="AE657" s="153"/>
      <c r="AF657" s="153" t="str">
        <f t="shared" si="141"/>
        <v/>
      </c>
      <c r="AG657" s="153"/>
      <c r="AH657" s="153"/>
      <c r="AI657" s="153"/>
      <c r="AJ657" s="152"/>
      <c r="AK657" s="152"/>
      <c r="AL657" s="152"/>
      <c r="AM657" s="152"/>
      <c r="AN657" s="154"/>
    </row>
    <row r="658" spans="1:40" s="155" customFormat="1">
      <c r="A658" s="151"/>
      <c r="B658" s="21" t="s">
        <v>1823</v>
      </c>
      <c r="C658" s="21"/>
      <c r="D658" s="21"/>
      <c r="E658" s="20" t="s">
        <v>1824</v>
      </c>
      <c r="F658" s="20">
        <f t="shared" si="136"/>
        <v>1</v>
      </c>
      <c r="G658" s="20">
        <f t="shared" si="142"/>
        <v>1</v>
      </c>
      <c r="H658" s="20">
        <v>1</v>
      </c>
      <c r="I658" s="20">
        <f t="shared" si="143"/>
        <v>1</v>
      </c>
      <c r="J658" s="20">
        <v>1</v>
      </c>
      <c r="K658" s="20">
        <f t="shared" si="144"/>
        <v>1</v>
      </c>
      <c r="L658" s="20">
        <f t="shared" si="137"/>
        <v>1</v>
      </c>
      <c r="M658" s="20">
        <f t="shared" si="137"/>
        <v>1</v>
      </c>
      <c r="N658" s="20">
        <f t="shared" si="138"/>
        <v>1</v>
      </c>
      <c r="O658" s="20">
        <v>1</v>
      </c>
      <c r="P658" s="20">
        <f t="shared" si="145"/>
        <v>1</v>
      </c>
      <c r="Q658" s="20"/>
      <c r="R658" s="20">
        <v>1</v>
      </c>
      <c r="S658" s="20">
        <v>-1</v>
      </c>
      <c r="T658" s="20"/>
      <c r="U658" s="20"/>
      <c r="V658" s="20"/>
      <c r="W658" s="20"/>
      <c r="X658" s="20" t="str">
        <f t="shared" si="139"/>
        <v/>
      </c>
      <c r="Y658" s="20"/>
      <c r="Z658" s="20" t="str">
        <f t="shared" si="135"/>
        <v/>
      </c>
      <c r="AA658" s="20" t="str">
        <f t="shared" si="135"/>
        <v/>
      </c>
      <c r="AB658" s="20"/>
      <c r="AC658" s="20" t="str">
        <f t="shared" si="140"/>
        <v/>
      </c>
      <c r="AD658" s="20" t="str">
        <f t="shared" si="140"/>
        <v/>
      </c>
      <c r="AE658" s="20"/>
      <c r="AF658" s="20" t="str">
        <f t="shared" si="141"/>
        <v/>
      </c>
      <c r="AG658" s="20"/>
      <c r="AH658" s="20"/>
      <c r="AI658" s="20"/>
      <c r="AJ658" s="21"/>
      <c r="AK658" s="21"/>
      <c r="AL658" s="21"/>
      <c r="AM658" s="21"/>
      <c r="AN658" s="124"/>
    </row>
    <row r="659" spans="1:40">
      <c r="A659" s="151"/>
      <c r="B659" s="156" t="s">
        <v>1825</v>
      </c>
      <c r="C659" s="156"/>
      <c r="D659" s="156"/>
      <c r="E659" s="157" t="s">
        <v>1826</v>
      </c>
      <c r="F659" s="157">
        <f t="shared" si="136"/>
        <v>1</v>
      </c>
      <c r="G659" s="157">
        <f t="shared" si="142"/>
        <v>1</v>
      </c>
      <c r="H659" s="157">
        <v>1</v>
      </c>
      <c r="I659" s="157">
        <f t="shared" si="143"/>
        <v>1</v>
      </c>
      <c r="J659" s="157">
        <v>1</v>
      </c>
      <c r="K659" s="157">
        <f t="shared" si="144"/>
        <v>1</v>
      </c>
      <c r="L659" s="157">
        <f t="shared" si="137"/>
        <v>1</v>
      </c>
      <c r="M659" s="157">
        <f t="shared" si="137"/>
        <v>1</v>
      </c>
      <c r="N659" s="157">
        <f t="shared" si="138"/>
        <v>1</v>
      </c>
      <c r="O659" s="157">
        <v>1</v>
      </c>
      <c r="P659" s="157">
        <f t="shared" si="145"/>
        <v>1</v>
      </c>
      <c r="Q659" s="157"/>
      <c r="R659" s="157">
        <v>1</v>
      </c>
      <c r="S659" s="157">
        <v>-1</v>
      </c>
      <c r="T659" s="157"/>
      <c r="U659" s="157"/>
      <c r="V659" s="157"/>
      <c r="W659" s="157"/>
      <c r="X659" s="157" t="str">
        <f t="shared" si="139"/>
        <v/>
      </c>
      <c r="Y659" s="157"/>
      <c r="Z659" s="157" t="str">
        <f t="shared" si="135"/>
        <v/>
      </c>
      <c r="AA659" s="157" t="str">
        <f t="shared" si="135"/>
        <v/>
      </c>
      <c r="AB659" s="157"/>
      <c r="AC659" s="157" t="str">
        <f t="shared" si="140"/>
        <v/>
      </c>
      <c r="AD659" s="157" t="str">
        <f t="shared" si="140"/>
        <v/>
      </c>
      <c r="AE659" s="157"/>
      <c r="AF659" s="157" t="str">
        <f t="shared" si="141"/>
        <v/>
      </c>
      <c r="AG659" s="157"/>
      <c r="AH659" s="157"/>
      <c r="AI659" s="157"/>
      <c r="AJ659" s="156"/>
      <c r="AK659" s="156"/>
      <c r="AL659" s="156"/>
      <c r="AM659" s="156"/>
      <c r="AN659" s="145"/>
    </row>
    <row r="660" spans="1:40">
      <c r="A660" s="151"/>
      <c r="B660" s="21" t="s">
        <v>1827</v>
      </c>
      <c r="C660" s="21"/>
      <c r="D660" s="21"/>
      <c r="E660" s="20" t="s">
        <v>1828</v>
      </c>
      <c r="F660" s="20">
        <f t="shared" si="136"/>
        <v>1</v>
      </c>
      <c r="G660" s="20">
        <f t="shared" si="142"/>
        <v>1</v>
      </c>
      <c r="H660" s="20">
        <v>1</v>
      </c>
      <c r="I660" s="20">
        <f t="shared" si="143"/>
        <v>1</v>
      </c>
      <c r="J660" s="20">
        <v>1</v>
      </c>
      <c r="K660" s="20">
        <f t="shared" si="144"/>
        <v>1</v>
      </c>
      <c r="L660" s="20">
        <f t="shared" si="137"/>
        <v>1</v>
      </c>
      <c r="M660" s="20">
        <f t="shared" si="137"/>
        <v>1</v>
      </c>
      <c r="N660" s="20">
        <f t="shared" si="138"/>
        <v>1</v>
      </c>
      <c r="O660" s="20">
        <v>1</v>
      </c>
      <c r="P660" s="20">
        <f t="shared" si="145"/>
        <v>1</v>
      </c>
      <c r="Q660" s="20"/>
      <c r="R660" s="20">
        <v>1</v>
      </c>
      <c r="S660" s="20">
        <v>-1</v>
      </c>
      <c r="T660" s="20"/>
      <c r="U660" s="20"/>
      <c r="V660" s="20"/>
      <c r="W660" s="20"/>
      <c r="X660" s="20" t="str">
        <f t="shared" si="139"/>
        <v/>
      </c>
      <c r="Y660" s="20"/>
      <c r="Z660" s="20" t="str">
        <f t="shared" si="135"/>
        <v/>
      </c>
      <c r="AA660" s="20" t="str">
        <f t="shared" si="135"/>
        <v/>
      </c>
      <c r="AB660" s="20"/>
      <c r="AC660" s="20" t="str">
        <f t="shared" si="140"/>
        <v/>
      </c>
      <c r="AD660" s="20" t="str">
        <f t="shared" si="140"/>
        <v/>
      </c>
      <c r="AE660" s="20"/>
      <c r="AF660" s="20" t="str">
        <f t="shared" si="141"/>
        <v/>
      </c>
      <c r="AG660" s="20"/>
      <c r="AH660" s="20"/>
      <c r="AI660" s="20"/>
      <c r="AJ660" s="21"/>
      <c r="AK660" s="21"/>
      <c r="AL660" s="21"/>
      <c r="AM660" s="21"/>
      <c r="AN660" s="124"/>
    </row>
    <row r="661" spans="1:40">
      <c r="A661" s="151"/>
      <c r="B661" s="21" t="s">
        <v>1829</v>
      </c>
      <c r="C661" s="21"/>
      <c r="D661" s="21"/>
      <c r="E661" s="20" t="s">
        <v>1830</v>
      </c>
      <c r="F661" s="20">
        <f t="shared" si="136"/>
        <v>1</v>
      </c>
      <c r="G661" s="20">
        <f t="shared" si="142"/>
        <v>1</v>
      </c>
      <c r="H661" s="20">
        <v>1</v>
      </c>
      <c r="I661" s="20">
        <f t="shared" si="143"/>
        <v>1</v>
      </c>
      <c r="J661" s="20">
        <v>1</v>
      </c>
      <c r="K661" s="20">
        <f t="shared" si="144"/>
        <v>1</v>
      </c>
      <c r="L661" s="20">
        <f t="shared" si="137"/>
        <v>1</v>
      </c>
      <c r="M661" s="20">
        <f t="shared" si="137"/>
        <v>1</v>
      </c>
      <c r="N661" s="20">
        <f t="shared" si="138"/>
        <v>1</v>
      </c>
      <c r="O661" s="20">
        <v>1</v>
      </c>
      <c r="P661" s="20">
        <f t="shared" si="145"/>
        <v>1</v>
      </c>
      <c r="Q661" s="20"/>
      <c r="R661" s="20">
        <v>1</v>
      </c>
      <c r="S661" s="20">
        <v>-1</v>
      </c>
      <c r="T661" s="20"/>
      <c r="U661" s="20"/>
      <c r="V661" s="20"/>
      <c r="W661" s="20"/>
      <c r="X661" s="20" t="str">
        <f t="shared" si="139"/>
        <v/>
      </c>
      <c r="Y661" s="20"/>
      <c r="Z661" s="20" t="str">
        <f t="shared" si="135"/>
        <v/>
      </c>
      <c r="AA661" s="20" t="str">
        <f t="shared" si="135"/>
        <v/>
      </c>
      <c r="AB661" s="20"/>
      <c r="AC661" s="20" t="str">
        <f t="shared" si="140"/>
        <v/>
      </c>
      <c r="AD661" s="20" t="str">
        <f t="shared" si="140"/>
        <v/>
      </c>
      <c r="AE661" s="20"/>
      <c r="AF661" s="20" t="str">
        <f t="shared" si="141"/>
        <v/>
      </c>
      <c r="AG661" s="20"/>
      <c r="AH661" s="20"/>
      <c r="AI661" s="20"/>
      <c r="AJ661" s="21"/>
      <c r="AK661" s="21"/>
      <c r="AL661" s="21"/>
      <c r="AM661" s="21"/>
      <c r="AN661" s="124"/>
    </row>
    <row r="662" spans="1:40">
      <c r="A662" s="151"/>
      <c r="B662" s="21" t="s">
        <v>1831</v>
      </c>
      <c r="C662" s="21"/>
      <c r="D662" s="21"/>
      <c r="E662" s="20" t="s">
        <v>1832</v>
      </c>
      <c r="F662" s="20">
        <f t="shared" si="136"/>
        <v>1</v>
      </c>
      <c r="G662" s="20">
        <f t="shared" si="142"/>
        <v>1</v>
      </c>
      <c r="H662" s="20">
        <v>1</v>
      </c>
      <c r="I662" s="20">
        <f t="shared" si="143"/>
        <v>1</v>
      </c>
      <c r="J662" s="20">
        <v>1</v>
      </c>
      <c r="K662" s="20">
        <f t="shared" si="144"/>
        <v>1</v>
      </c>
      <c r="L662" s="20">
        <f t="shared" si="137"/>
        <v>1</v>
      </c>
      <c r="M662" s="20">
        <f t="shared" si="137"/>
        <v>1</v>
      </c>
      <c r="N662" s="20">
        <f t="shared" si="138"/>
        <v>1</v>
      </c>
      <c r="O662" s="20">
        <v>1</v>
      </c>
      <c r="P662" s="20">
        <f t="shared" si="145"/>
        <v>1</v>
      </c>
      <c r="Q662" s="20"/>
      <c r="R662" s="20">
        <v>1</v>
      </c>
      <c r="S662" s="20">
        <v>-1</v>
      </c>
      <c r="T662" s="20"/>
      <c r="U662" s="20"/>
      <c r="V662" s="20"/>
      <c r="W662" s="20"/>
      <c r="X662" s="20" t="str">
        <f t="shared" si="139"/>
        <v/>
      </c>
      <c r="Y662" s="20"/>
      <c r="Z662" s="20" t="str">
        <f t="shared" si="135"/>
        <v/>
      </c>
      <c r="AA662" s="20" t="str">
        <f t="shared" si="135"/>
        <v/>
      </c>
      <c r="AB662" s="20"/>
      <c r="AC662" s="20" t="str">
        <f t="shared" si="140"/>
        <v/>
      </c>
      <c r="AD662" s="20" t="str">
        <f t="shared" si="140"/>
        <v/>
      </c>
      <c r="AE662" s="20"/>
      <c r="AF662" s="20" t="str">
        <f t="shared" si="141"/>
        <v/>
      </c>
      <c r="AG662" s="20"/>
      <c r="AH662" s="20"/>
      <c r="AI662" s="20"/>
      <c r="AJ662" s="21"/>
      <c r="AK662" s="21"/>
      <c r="AL662" s="21"/>
      <c r="AM662" s="21"/>
      <c r="AN662" s="124"/>
    </row>
    <row r="663" spans="1:40">
      <c r="A663" s="151"/>
      <c r="B663" s="21" t="s">
        <v>1833</v>
      </c>
      <c r="C663" s="21"/>
      <c r="D663" s="21"/>
      <c r="E663" s="20" t="s">
        <v>1834</v>
      </c>
      <c r="F663" s="20">
        <f t="shared" si="136"/>
        <v>1</v>
      </c>
      <c r="G663" s="20">
        <f t="shared" si="142"/>
        <v>1</v>
      </c>
      <c r="H663" s="20">
        <v>1</v>
      </c>
      <c r="I663" s="20">
        <f t="shared" si="143"/>
        <v>1</v>
      </c>
      <c r="J663" s="20">
        <v>1</v>
      </c>
      <c r="K663" s="20">
        <f t="shared" si="144"/>
        <v>1</v>
      </c>
      <c r="L663" s="20">
        <f t="shared" si="137"/>
        <v>1</v>
      </c>
      <c r="M663" s="20">
        <f t="shared" si="137"/>
        <v>1</v>
      </c>
      <c r="N663" s="20">
        <f t="shared" si="138"/>
        <v>1</v>
      </c>
      <c r="O663" s="20">
        <v>1</v>
      </c>
      <c r="P663" s="20">
        <f t="shared" si="145"/>
        <v>1</v>
      </c>
      <c r="Q663" s="20"/>
      <c r="R663" s="20">
        <v>1</v>
      </c>
      <c r="S663" s="20">
        <v>-1</v>
      </c>
      <c r="T663" s="20"/>
      <c r="U663" s="20"/>
      <c r="V663" s="20"/>
      <c r="W663" s="20"/>
      <c r="X663" s="20" t="str">
        <f t="shared" si="139"/>
        <v/>
      </c>
      <c r="Y663" s="20"/>
      <c r="Z663" s="20" t="str">
        <f t="shared" si="135"/>
        <v/>
      </c>
      <c r="AA663" s="20" t="str">
        <f t="shared" si="135"/>
        <v/>
      </c>
      <c r="AB663" s="20"/>
      <c r="AC663" s="20" t="str">
        <f t="shared" si="140"/>
        <v/>
      </c>
      <c r="AD663" s="20" t="str">
        <f t="shared" si="140"/>
        <v/>
      </c>
      <c r="AE663" s="20"/>
      <c r="AF663" s="20" t="str">
        <f t="shared" si="141"/>
        <v/>
      </c>
      <c r="AG663" s="20"/>
      <c r="AH663" s="20"/>
      <c r="AI663" s="20"/>
      <c r="AJ663" s="21"/>
      <c r="AK663" s="21"/>
      <c r="AL663" s="21"/>
      <c r="AM663" s="21"/>
      <c r="AN663" s="124"/>
    </row>
    <row r="664" spans="1:40">
      <c r="A664" s="151"/>
      <c r="B664" s="21" t="s">
        <v>1835</v>
      </c>
      <c r="C664" s="21"/>
      <c r="D664" s="21"/>
      <c r="E664" s="20" t="s">
        <v>1836</v>
      </c>
      <c r="F664" s="20">
        <f t="shared" si="136"/>
        <v>1</v>
      </c>
      <c r="G664" s="20">
        <f t="shared" si="142"/>
        <v>1</v>
      </c>
      <c r="H664" s="20">
        <v>1</v>
      </c>
      <c r="I664" s="20">
        <f t="shared" si="143"/>
        <v>1</v>
      </c>
      <c r="J664" s="20">
        <v>1</v>
      </c>
      <c r="K664" s="20">
        <f t="shared" si="144"/>
        <v>1</v>
      </c>
      <c r="L664" s="20">
        <f t="shared" si="137"/>
        <v>1</v>
      </c>
      <c r="M664" s="20">
        <f t="shared" si="137"/>
        <v>1</v>
      </c>
      <c r="N664" s="20">
        <f t="shared" si="138"/>
        <v>1</v>
      </c>
      <c r="O664" s="20">
        <v>1</v>
      </c>
      <c r="P664" s="20">
        <f t="shared" si="145"/>
        <v>1</v>
      </c>
      <c r="Q664" s="20"/>
      <c r="R664" s="20">
        <v>1</v>
      </c>
      <c r="S664" s="20">
        <v>-1</v>
      </c>
      <c r="T664" s="20"/>
      <c r="U664" s="20"/>
      <c r="V664" s="20"/>
      <c r="W664" s="20"/>
      <c r="X664" s="20" t="str">
        <f t="shared" si="139"/>
        <v/>
      </c>
      <c r="Y664" s="20"/>
      <c r="Z664" s="20" t="str">
        <f t="shared" si="135"/>
        <v/>
      </c>
      <c r="AA664" s="20" t="str">
        <f t="shared" si="135"/>
        <v/>
      </c>
      <c r="AB664" s="20"/>
      <c r="AC664" s="20" t="str">
        <f t="shared" si="140"/>
        <v/>
      </c>
      <c r="AD664" s="20" t="str">
        <f t="shared" si="140"/>
        <v/>
      </c>
      <c r="AE664" s="20"/>
      <c r="AF664" s="20" t="str">
        <f t="shared" si="141"/>
        <v/>
      </c>
      <c r="AG664" s="20"/>
      <c r="AH664" s="20"/>
      <c r="AI664" s="20"/>
      <c r="AJ664" s="21"/>
      <c r="AK664" s="21"/>
      <c r="AL664" s="21"/>
      <c r="AM664" s="21"/>
      <c r="AN664" s="124"/>
    </row>
    <row r="665" spans="1:40">
      <c r="A665" s="151"/>
      <c r="B665" s="21" t="s">
        <v>1837</v>
      </c>
      <c r="C665" s="21"/>
      <c r="D665" s="21"/>
      <c r="E665" s="20" t="s">
        <v>1838</v>
      </c>
      <c r="F665" s="20">
        <f t="shared" si="136"/>
        <v>1</v>
      </c>
      <c r="G665" s="20">
        <f t="shared" si="142"/>
        <v>1</v>
      </c>
      <c r="H665" s="20">
        <v>1</v>
      </c>
      <c r="I665" s="20">
        <f t="shared" si="143"/>
        <v>1</v>
      </c>
      <c r="J665" s="20">
        <v>1</v>
      </c>
      <c r="K665" s="20">
        <f t="shared" si="144"/>
        <v>1</v>
      </c>
      <c r="L665" s="20">
        <f t="shared" si="137"/>
        <v>1</v>
      </c>
      <c r="M665" s="20">
        <f t="shared" si="137"/>
        <v>1</v>
      </c>
      <c r="N665" s="20">
        <f t="shared" si="138"/>
        <v>1</v>
      </c>
      <c r="O665" s="20">
        <v>1</v>
      </c>
      <c r="P665" s="20">
        <f t="shared" si="145"/>
        <v>1</v>
      </c>
      <c r="Q665" s="20"/>
      <c r="R665" s="20">
        <v>1</v>
      </c>
      <c r="S665" s="20">
        <v>-1</v>
      </c>
      <c r="T665" s="20"/>
      <c r="U665" s="20"/>
      <c r="V665" s="20"/>
      <c r="W665" s="20"/>
      <c r="X665" s="20" t="str">
        <f t="shared" si="139"/>
        <v/>
      </c>
      <c r="Y665" s="20"/>
      <c r="Z665" s="20" t="str">
        <f t="shared" si="135"/>
        <v/>
      </c>
      <c r="AA665" s="20" t="str">
        <f t="shared" si="135"/>
        <v/>
      </c>
      <c r="AB665" s="20"/>
      <c r="AC665" s="20" t="str">
        <f t="shared" si="140"/>
        <v/>
      </c>
      <c r="AD665" s="20" t="str">
        <f t="shared" si="140"/>
        <v/>
      </c>
      <c r="AE665" s="20"/>
      <c r="AF665" s="20" t="str">
        <f t="shared" si="141"/>
        <v/>
      </c>
      <c r="AG665" s="20"/>
      <c r="AH665" s="20"/>
      <c r="AI665" s="20"/>
      <c r="AJ665" s="21"/>
      <c r="AK665" s="21"/>
      <c r="AL665" s="21"/>
      <c r="AM665" s="21"/>
      <c r="AN665" s="124"/>
    </row>
    <row r="666" spans="1:40">
      <c r="A666" s="151"/>
      <c r="B666" s="21" t="s">
        <v>1839</v>
      </c>
      <c r="C666" s="21"/>
      <c r="D666" s="21"/>
      <c r="E666" s="20" t="s">
        <v>1840</v>
      </c>
      <c r="F666" s="20">
        <f t="shared" si="136"/>
        <v>1</v>
      </c>
      <c r="G666" s="20">
        <f t="shared" si="142"/>
        <v>1</v>
      </c>
      <c r="H666" s="20">
        <v>1</v>
      </c>
      <c r="I666" s="20">
        <f t="shared" si="143"/>
        <v>1</v>
      </c>
      <c r="J666" s="20">
        <v>1</v>
      </c>
      <c r="K666" s="20">
        <f t="shared" si="144"/>
        <v>1</v>
      </c>
      <c r="L666" s="20">
        <f t="shared" si="137"/>
        <v>1</v>
      </c>
      <c r="M666" s="20">
        <f t="shared" si="137"/>
        <v>1</v>
      </c>
      <c r="N666" s="20">
        <f t="shared" si="138"/>
        <v>1</v>
      </c>
      <c r="O666" s="20">
        <v>1</v>
      </c>
      <c r="P666" s="20">
        <f t="shared" si="145"/>
        <v>1</v>
      </c>
      <c r="Q666" s="20"/>
      <c r="R666" s="20">
        <v>1</v>
      </c>
      <c r="S666" s="20">
        <v>-1</v>
      </c>
      <c r="T666" s="20"/>
      <c r="U666" s="20"/>
      <c r="V666" s="20"/>
      <c r="W666" s="20"/>
      <c r="X666" s="20" t="str">
        <f t="shared" si="139"/>
        <v/>
      </c>
      <c r="Y666" s="20"/>
      <c r="Z666" s="20" t="str">
        <f t="shared" si="135"/>
        <v/>
      </c>
      <c r="AA666" s="20" t="str">
        <f t="shared" si="135"/>
        <v/>
      </c>
      <c r="AB666" s="20"/>
      <c r="AC666" s="20" t="str">
        <f t="shared" si="140"/>
        <v/>
      </c>
      <c r="AD666" s="20" t="str">
        <f t="shared" si="140"/>
        <v/>
      </c>
      <c r="AE666" s="20"/>
      <c r="AF666" s="20" t="str">
        <f t="shared" si="141"/>
        <v/>
      </c>
      <c r="AG666" s="20"/>
      <c r="AH666" s="20"/>
      <c r="AI666" s="20"/>
      <c r="AJ666" s="21"/>
      <c r="AK666" s="21"/>
      <c r="AL666" s="21"/>
      <c r="AM666" s="21"/>
      <c r="AN666" s="124"/>
    </row>
    <row r="667" spans="1:40">
      <c r="A667" s="151"/>
      <c r="B667" s="21" t="s">
        <v>1841</v>
      </c>
      <c r="C667" s="21"/>
      <c r="D667" s="21"/>
      <c r="E667" s="20" t="s">
        <v>1842</v>
      </c>
      <c r="F667" s="20">
        <f t="shared" si="136"/>
        <v>1</v>
      </c>
      <c r="G667" s="20">
        <f t="shared" si="142"/>
        <v>1</v>
      </c>
      <c r="H667" s="20">
        <v>1</v>
      </c>
      <c r="I667" s="20">
        <f t="shared" si="143"/>
        <v>1</v>
      </c>
      <c r="J667" s="20">
        <v>1</v>
      </c>
      <c r="K667" s="20">
        <f t="shared" si="144"/>
        <v>1</v>
      </c>
      <c r="L667" s="20">
        <f t="shared" si="137"/>
        <v>1</v>
      </c>
      <c r="M667" s="20">
        <f t="shared" si="137"/>
        <v>1</v>
      </c>
      <c r="N667" s="20">
        <f t="shared" si="138"/>
        <v>1</v>
      </c>
      <c r="O667" s="20">
        <v>1</v>
      </c>
      <c r="P667" s="20">
        <f t="shared" si="145"/>
        <v>1</v>
      </c>
      <c r="Q667" s="20"/>
      <c r="R667" s="20">
        <v>1</v>
      </c>
      <c r="S667" s="20">
        <v>-1</v>
      </c>
      <c r="T667" s="20"/>
      <c r="U667" s="20"/>
      <c r="V667" s="20"/>
      <c r="W667" s="20"/>
      <c r="X667" s="20" t="str">
        <f t="shared" si="139"/>
        <v/>
      </c>
      <c r="Y667" s="20"/>
      <c r="Z667" s="20" t="str">
        <f t="shared" si="135"/>
        <v/>
      </c>
      <c r="AA667" s="20" t="str">
        <f t="shared" si="135"/>
        <v/>
      </c>
      <c r="AB667" s="20"/>
      <c r="AC667" s="20" t="str">
        <f t="shared" si="140"/>
        <v/>
      </c>
      <c r="AD667" s="20" t="str">
        <f t="shared" si="140"/>
        <v/>
      </c>
      <c r="AE667" s="20"/>
      <c r="AF667" s="20" t="str">
        <f t="shared" si="141"/>
        <v/>
      </c>
      <c r="AG667" s="20"/>
      <c r="AH667" s="20"/>
      <c r="AI667" s="20"/>
      <c r="AJ667" s="21"/>
      <c r="AK667" s="21"/>
      <c r="AL667" s="21"/>
      <c r="AM667" s="21"/>
      <c r="AN667" s="124"/>
    </row>
    <row r="668" spans="1:40">
      <c r="A668" s="151"/>
      <c r="B668" s="21" t="s">
        <v>1843</v>
      </c>
      <c r="C668" s="21"/>
      <c r="D668" s="21"/>
      <c r="E668" s="20" t="s">
        <v>1844</v>
      </c>
      <c r="F668" s="20">
        <f t="shared" si="136"/>
        <v>1</v>
      </c>
      <c r="G668" s="20">
        <f t="shared" si="142"/>
        <v>1</v>
      </c>
      <c r="H668" s="20">
        <v>1</v>
      </c>
      <c r="I668" s="20">
        <f t="shared" si="143"/>
        <v>1</v>
      </c>
      <c r="J668" s="20">
        <v>1</v>
      </c>
      <c r="K668" s="20">
        <f t="shared" si="144"/>
        <v>1</v>
      </c>
      <c r="L668" s="20">
        <f t="shared" si="137"/>
        <v>1</v>
      </c>
      <c r="M668" s="20">
        <f t="shared" si="137"/>
        <v>1</v>
      </c>
      <c r="N668" s="20">
        <f t="shared" si="138"/>
        <v>1</v>
      </c>
      <c r="O668" s="20">
        <v>1</v>
      </c>
      <c r="P668" s="20">
        <f t="shared" si="145"/>
        <v>1</v>
      </c>
      <c r="Q668" s="20"/>
      <c r="R668" s="20">
        <v>1</v>
      </c>
      <c r="S668" s="20">
        <v>-1</v>
      </c>
      <c r="T668" s="20"/>
      <c r="U668" s="20"/>
      <c r="V668" s="20"/>
      <c r="W668" s="20"/>
      <c r="X668" s="20" t="str">
        <f t="shared" si="139"/>
        <v/>
      </c>
      <c r="Y668" s="20"/>
      <c r="Z668" s="20" t="str">
        <f t="shared" si="135"/>
        <v/>
      </c>
      <c r="AA668" s="20" t="str">
        <f t="shared" si="135"/>
        <v/>
      </c>
      <c r="AB668" s="20"/>
      <c r="AC668" s="20" t="str">
        <f t="shared" si="140"/>
        <v/>
      </c>
      <c r="AD668" s="20" t="str">
        <f t="shared" si="140"/>
        <v/>
      </c>
      <c r="AE668" s="20"/>
      <c r="AF668" s="20" t="str">
        <f t="shared" si="141"/>
        <v/>
      </c>
      <c r="AG668" s="20"/>
      <c r="AH668" s="20"/>
      <c r="AI668" s="20"/>
      <c r="AJ668" s="21"/>
      <c r="AK668" s="21"/>
      <c r="AL668" s="21"/>
      <c r="AM668" s="21"/>
      <c r="AN668" s="124"/>
    </row>
    <row r="669" spans="1:40">
      <c r="A669" s="151"/>
      <c r="B669" s="21" t="s">
        <v>1845</v>
      </c>
      <c r="C669" s="21"/>
      <c r="D669" s="21"/>
      <c r="E669" s="20" t="s">
        <v>1846</v>
      </c>
      <c r="F669" s="20">
        <f t="shared" si="136"/>
        <v>1</v>
      </c>
      <c r="G669" s="20">
        <f t="shared" si="142"/>
        <v>1</v>
      </c>
      <c r="H669" s="20">
        <v>1</v>
      </c>
      <c r="I669" s="20">
        <f t="shared" si="143"/>
        <v>1</v>
      </c>
      <c r="J669" s="20">
        <v>1</v>
      </c>
      <c r="K669" s="20">
        <f t="shared" si="144"/>
        <v>1</v>
      </c>
      <c r="L669" s="20">
        <f t="shared" si="137"/>
        <v>1</v>
      </c>
      <c r="M669" s="20">
        <f t="shared" si="137"/>
        <v>1</v>
      </c>
      <c r="N669" s="20">
        <f t="shared" si="138"/>
        <v>1</v>
      </c>
      <c r="O669" s="20">
        <v>1</v>
      </c>
      <c r="P669" s="20">
        <f t="shared" si="145"/>
        <v>1</v>
      </c>
      <c r="Q669" s="20"/>
      <c r="R669" s="20">
        <v>1</v>
      </c>
      <c r="S669" s="20">
        <v>-1</v>
      </c>
      <c r="T669" s="20"/>
      <c r="U669" s="20"/>
      <c r="V669" s="20"/>
      <c r="W669" s="20"/>
      <c r="X669" s="20" t="str">
        <f t="shared" si="139"/>
        <v/>
      </c>
      <c r="Y669" s="20"/>
      <c r="Z669" s="20" t="str">
        <f t="shared" si="135"/>
        <v/>
      </c>
      <c r="AA669" s="20" t="str">
        <f t="shared" si="135"/>
        <v/>
      </c>
      <c r="AB669" s="20"/>
      <c r="AC669" s="20" t="str">
        <f t="shared" si="140"/>
        <v/>
      </c>
      <c r="AD669" s="20" t="str">
        <f t="shared" si="140"/>
        <v/>
      </c>
      <c r="AE669" s="20"/>
      <c r="AF669" s="20" t="str">
        <f t="shared" si="141"/>
        <v/>
      </c>
      <c r="AG669" s="20"/>
      <c r="AH669" s="20"/>
      <c r="AI669" s="20"/>
      <c r="AJ669" s="21"/>
      <c r="AK669" s="21"/>
      <c r="AL669" s="21"/>
      <c r="AM669" s="21"/>
      <c r="AN669" s="124"/>
    </row>
    <row r="670" spans="1:40">
      <c r="A670" s="151"/>
      <c r="B670" s="21" t="s">
        <v>1847</v>
      </c>
      <c r="C670" s="21"/>
      <c r="D670" s="21"/>
      <c r="E670" s="20" t="s">
        <v>1848</v>
      </c>
      <c r="F670" s="20">
        <f t="shared" si="136"/>
        <v>1</v>
      </c>
      <c r="G670" s="20">
        <f t="shared" si="142"/>
        <v>1</v>
      </c>
      <c r="H670" s="20">
        <v>1</v>
      </c>
      <c r="I670" s="20">
        <f t="shared" si="143"/>
        <v>1</v>
      </c>
      <c r="J670" s="20">
        <v>1</v>
      </c>
      <c r="K670" s="20">
        <f t="shared" si="144"/>
        <v>1</v>
      </c>
      <c r="L670" s="20">
        <f t="shared" si="137"/>
        <v>1</v>
      </c>
      <c r="M670" s="20">
        <f t="shared" si="137"/>
        <v>1</v>
      </c>
      <c r="N670" s="20">
        <f t="shared" si="138"/>
        <v>1</v>
      </c>
      <c r="O670" s="20">
        <v>1</v>
      </c>
      <c r="P670" s="20">
        <f t="shared" si="145"/>
        <v>1</v>
      </c>
      <c r="Q670" s="20"/>
      <c r="R670" s="20">
        <v>1</v>
      </c>
      <c r="S670" s="20">
        <v>-1</v>
      </c>
      <c r="T670" s="20"/>
      <c r="U670" s="20"/>
      <c r="V670" s="20"/>
      <c r="W670" s="20"/>
      <c r="X670" s="20" t="str">
        <f t="shared" si="139"/>
        <v/>
      </c>
      <c r="Y670" s="20"/>
      <c r="Z670" s="20" t="str">
        <f t="shared" si="135"/>
        <v/>
      </c>
      <c r="AA670" s="20" t="str">
        <f t="shared" si="135"/>
        <v/>
      </c>
      <c r="AB670" s="20"/>
      <c r="AC670" s="20" t="str">
        <f t="shared" si="140"/>
        <v/>
      </c>
      <c r="AD670" s="20" t="str">
        <f t="shared" si="140"/>
        <v/>
      </c>
      <c r="AE670" s="20"/>
      <c r="AF670" s="20" t="str">
        <f t="shared" si="141"/>
        <v/>
      </c>
      <c r="AG670" s="20"/>
      <c r="AH670" s="20"/>
      <c r="AI670" s="20"/>
      <c r="AJ670" s="21"/>
      <c r="AK670" s="21"/>
      <c r="AL670" s="21"/>
      <c r="AM670" s="21"/>
      <c r="AN670" s="124"/>
    </row>
    <row r="671" spans="1:40">
      <c r="A671" s="151"/>
      <c r="B671" s="21" t="s">
        <v>1849</v>
      </c>
      <c r="C671" s="21"/>
      <c r="D671" s="21"/>
      <c r="E671" s="20" t="s">
        <v>1850</v>
      </c>
      <c r="F671" s="20">
        <f t="shared" si="136"/>
        <v>1</v>
      </c>
      <c r="G671" s="20">
        <f t="shared" si="142"/>
        <v>1</v>
      </c>
      <c r="H671" s="20">
        <v>1</v>
      </c>
      <c r="I671" s="20">
        <f t="shared" si="143"/>
        <v>1</v>
      </c>
      <c r="J671" s="20">
        <v>1</v>
      </c>
      <c r="K671" s="20">
        <f t="shared" si="144"/>
        <v>1</v>
      </c>
      <c r="L671" s="20">
        <f t="shared" si="137"/>
        <v>1</v>
      </c>
      <c r="M671" s="20">
        <f t="shared" si="137"/>
        <v>1</v>
      </c>
      <c r="N671" s="20">
        <f t="shared" si="138"/>
        <v>1</v>
      </c>
      <c r="O671" s="20">
        <v>1</v>
      </c>
      <c r="P671" s="20">
        <f t="shared" si="145"/>
        <v>1</v>
      </c>
      <c r="Q671" s="20"/>
      <c r="R671" s="20">
        <v>1</v>
      </c>
      <c r="S671" s="20">
        <v>-1</v>
      </c>
      <c r="T671" s="20"/>
      <c r="U671" s="20"/>
      <c r="V671" s="20"/>
      <c r="W671" s="20"/>
      <c r="X671" s="20" t="str">
        <f t="shared" si="139"/>
        <v/>
      </c>
      <c r="Y671" s="20"/>
      <c r="Z671" s="20" t="str">
        <f t="shared" si="135"/>
        <v/>
      </c>
      <c r="AA671" s="20" t="str">
        <f t="shared" si="135"/>
        <v/>
      </c>
      <c r="AB671" s="20"/>
      <c r="AC671" s="20" t="str">
        <f t="shared" si="140"/>
        <v/>
      </c>
      <c r="AD671" s="20" t="str">
        <f t="shared" si="140"/>
        <v/>
      </c>
      <c r="AE671" s="20"/>
      <c r="AF671" s="20" t="str">
        <f t="shared" si="141"/>
        <v/>
      </c>
      <c r="AG671" s="20"/>
      <c r="AH671" s="20"/>
      <c r="AI671" s="20"/>
      <c r="AJ671" s="21"/>
      <c r="AK671" s="21"/>
      <c r="AL671" s="21"/>
      <c r="AM671" s="21"/>
      <c r="AN671" s="124"/>
    </row>
    <row r="672" spans="1:40">
      <c r="A672" s="151"/>
      <c r="B672" s="21" t="s">
        <v>1851</v>
      </c>
      <c r="C672" s="21"/>
      <c r="D672" s="21"/>
      <c r="E672" s="20" t="s">
        <v>1852</v>
      </c>
      <c r="F672" s="20">
        <f t="shared" si="136"/>
        <v>1</v>
      </c>
      <c r="G672" s="20">
        <f t="shared" si="142"/>
        <v>1</v>
      </c>
      <c r="H672" s="20">
        <v>1</v>
      </c>
      <c r="I672" s="20">
        <f t="shared" si="143"/>
        <v>1</v>
      </c>
      <c r="J672" s="20">
        <v>1</v>
      </c>
      <c r="K672" s="20">
        <f t="shared" si="144"/>
        <v>1</v>
      </c>
      <c r="L672" s="20">
        <f t="shared" si="137"/>
        <v>1</v>
      </c>
      <c r="M672" s="20">
        <f t="shared" si="137"/>
        <v>1</v>
      </c>
      <c r="N672" s="20">
        <f t="shared" si="138"/>
        <v>1</v>
      </c>
      <c r="O672" s="20">
        <v>1</v>
      </c>
      <c r="P672" s="20">
        <f t="shared" si="145"/>
        <v>1</v>
      </c>
      <c r="Q672" s="20"/>
      <c r="R672" s="20">
        <v>1</v>
      </c>
      <c r="S672" s="20">
        <v>-1</v>
      </c>
      <c r="T672" s="20"/>
      <c r="U672" s="20"/>
      <c r="V672" s="20"/>
      <c r="W672" s="20"/>
      <c r="X672" s="20" t="str">
        <f t="shared" si="139"/>
        <v/>
      </c>
      <c r="Y672" s="20"/>
      <c r="Z672" s="20" t="str">
        <f t="shared" si="135"/>
        <v/>
      </c>
      <c r="AA672" s="20" t="str">
        <f t="shared" si="135"/>
        <v/>
      </c>
      <c r="AB672" s="20"/>
      <c r="AC672" s="20" t="str">
        <f t="shared" si="140"/>
        <v/>
      </c>
      <c r="AD672" s="20" t="str">
        <f t="shared" si="140"/>
        <v/>
      </c>
      <c r="AE672" s="20"/>
      <c r="AF672" s="20" t="str">
        <f t="shared" si="141"/>
        <v/>
      </c>
      <c r="AG672" s="20"/>
      <c r="AH672" s="20"/>
      <c r="AI672" s="20"/>
      <c r="AJ672" s="21"/>
      <c r="AK672" s="21"/>
      <c r="AL672" s="21"/>
      <c r="AM672" s="21"/>
      <c r="AN672" s="124"/>
    </row>
    <row r="673" spans="1:40">
      <c r="A673" s="151"/>
      <c r="B673" s="21" t="s">
        <v>1853</v>
      </c>
      <c r="C673" s="21"/>
      <c r="D673" s="21"/>
      <c r="E673" s="20" t="s">
        <v>1854</v>
      </c>
      <c r="F673" s="20">
        <f t="shared" si="136"/>
        <v>1</v>
      </c>
      <c r="G673" s="20">
        <f t="shared" si="142"/>
        <v>1</v>
      </c>
      <c r="H673" s="20">
        <v>1</v>
      </c>
      <c r="I673" s="20">
        <f t="shared" si="143"/>
        <v>1</v>
      </c>
      <c r="J673" s="20">
        <v>1</v>
      </c>
      <c r="K673" s="20">
        <f t="shared" si="144"/>
        <v>1</v>
      </c>
      <c r="L673" s="20">
        <f t="shared" si="137"/>
        <v>1</v>
      </c>
      <c r="M673" s="20">
        <f t="shared" si="137"/>
        <v>1</v>
      </c>
      <c r="N673" s="20">
        <f t="shared" si="138"/>
        <v>1</v>
      </c>
      <c r="O673" s="20">
        <v>1</v>
      </c>
      <c r="P673" s="20">
        <f t="shared" si="145"/>
        <v>1</v>
      </c>
      <c r="Q673" s="20"/>
      <c r="R673" s="20">
        <v>1</v>
      </c>
      <c r="S673" s="20">
        <v>-1</v>
      </c>
      <c r="T673" s="20"/>
      <c r="U673" s="20"/>
      <c r="V673" s="20"/>
      <c r="W673" s="20"/>
      <c r="X673" s="20" t="str">
        <f t="shared" si="139"/>
        <v/>
      </c>
      <c r="Y673" s="20"/>
      <c r="Z673" s="20" t="str">
        <f t="shared" si="135"/>
        <v/>
      </c>
      <c r="AA673" s="20" t="str">
        <f t="shared" si="135"/>
        <v/>
      </c>
      <c r="AB673" s="20"/>
      <c r="AC673" s="20" t="str">
        <f t="shared" si="140"/>
        <v/>
      </c>
      <c r="AD673" s="20" t="str">
        <f t="shared" si="140"/>
        <v/>
      </c>
      <c r="AE673" s="20"/>
      <c r="AF673" s="20" t="str">
        <f t="shared" si="141"/>
        <v/>
      </c>
      <c r="AG673" s="20"/>
      <c r="AH673" s="20"/>
      <c r="AI673" s="20"/>
      <c r="AJ673" s="21"/>
      <c r="AK673" s="21"/>
      <c r="AL673" s="21"/>
      <c r="AM673" s="21"/>
      <c r="AN673" s="124"/>
    </row>
    <row r="674" spans="1:40">
      <c r="A674" s="151"/>
      <c r="B674" s="21" t="s">
        <v>1855</v>
      </c>
      <c r="C674" s="21"/>
      <c r="D674" s="21"/>
      <c r="E674" s="20" t="s">
        <v>1856</v>
      </c>
      <c r="F674" s="20">
        <f t="shared" si="136"/>
        <v>1</v>
      </c>
      <c r="G674" s="20">
        <f t="shared" si="142"/>
        <v>1</v>
      </c>
      <c r="H674" s="20">
        <v>1</v>
      </c>
      <c r="I674" s="20">
        <f t="shared" si="143"/>
        <v>1</v>
      </c>
      <c r="J674" s="20">
        <v>1</v>
      </c>
      <c r="K674" s="20">
        <f t="shared" si="144"/>
        <v>1</v>
      </c>
      <c r="L674" s="20">
        <f t="shared" si="137"/>
        <v>1</v>
      </c>
      <c r="M674" s="20">
        <f t="shared" si="137"/>
        <v>1</v>
      </c>
      <c r="N674" s="20">
        <f t="shared" si="138"/>
        <v>1</v>
      </c>
      <c r="O674" s="20">
        <v>1</v>
      </c>
      <c r="P674" s="20">
        <f t="shared" si="145"/>
        <v>1</v>
      </c>
      <c r="Q674" s="20"/>
      <c r="R674" s="20">
        <v>1</v>
      </c>
      <c r="S674" s="20">
        <v>-1</v>
      </c>
      <c r="T674" s="20"/>
      <c r="U674" s="20"/>
      <c r="V674" s="20"/>
      <c r="W674" s="20"/>
      <c r="X674" s="20" t="str">
        <f t="shared" si="139"/>
        <v/>
      </c>
      <c r="Y674" s="20"/>
      <c r="Z674" s="20" t="str">
        <f t="shared" si="135"/>
        <v/>
      </c>
      <c r="AA674" s="20" t="str">
        <f t="shared" si="135"/>
        <v/>
      </c>
      <c r="AB674" s="20"/>
      <c r="AC674" s="20" t="str">
        <f t="shared" si="140"/>
        <v/>
      </c>
      <c r="AD674" s="20" t="str">
        <f t="shared" si="140"/>
        <v/>
      </c>
      <c r="AE674" s="20"/>
      <c r="AF674" s="20" t="str">
        <f t="shared" si="141"/>
        <v/>
      </c>
      <c r="AG674" s="20"/>
      <c r="AH674" s="20"/>
      <c r="AI674" s="20"/>
      <c r="AJ674" s="21"/>
      <c r="AK674" s="21"/>
      <c r="AL674" s="21"/>
      <c r="AM674" s="21"/>
      <c r="AN674" s="124"/>
    </row>
    <row r="675" spans="1:40">
      <c r="A675" s="151"/>
      <c r="B675" s="21" t="s">
        <v>1857</v>
      </c>
      <c r="C675" s="21"/>
      <c r="D675" s="21"/>
      <c r="E675" s="20" t="s">
        <v>1858</v>
      </c>
      <c r="F675" s="20">
        <f t="shared" si="136"/>
        <v>1</v>
      </c>
      <c r="G675" s="20">
        <f t="shared" si="142"/>
        <v>1</v>
      </c>
      <c r="H675" s="20">
        <v>1</v>
      </c>
      <c r="I675" s="20">
        <f t="shared" si="143"/>
        <v>1</v>
      </c>
      <c r="J675" s="20">
        <v>1</v>
      </c>
      <c r="K675" s="20">
        <f t="shared" si="144"/>
        <v>1</v>
      </c>
      <c r="L675" s="20">
        <f t="shared" si="137"/>
        <v>1</v>
      </c>
      <c r="M675" s="20">
        <f t="shared" si="137"/>
        <v>1</v>
      </c>
      <c r="N675" s="20">
        <f t="shared" si="138"/>
        <v>1</v>
      </c>
      <c r="O675" s="20">
        <v>1</v>
      </c>
      <c r="P675" s="20">
        <f t="shared" si="145"/>
        <v>1</v>
      </c>
      <c r="Q675" s="20"/>
      <c r="R675" s="20">
        <v>1</v>
      </c>
      <c r="S675" s="20">
        <v>-1</v>
      </c>
      <c r="T675" s="20"/>
      <c r="U675" s="20"/>
      <c r="V675" s="20"/>
      <c r="W675" s="20"/>
      <c r="X675" s="20" t="str">
        <f t="shared" si="139"/>
        <v/>
      </c>
      <c r="Y675" s="20"/>
      <c r="Z675" s="20" t="str">
        <f t="shared" si="135"/>
        <v/>
      </c>
      <c r="AA675" s="20" t="str">
        <f t="shared" si="135"/>
        <v/>
      </c>
      <c r="AB675" s="20"/>
      <c r="AC675" s="20" t="str">
        <f t="shared" si="140"/>
        <v/>
      </c>
      <c r="AD675" s="20" t="str">
        <f t="shared" si="140"/>
        <v/>
      </c>
      <c r="AE675" s="20"/>
      <c r="AF675" s="20" t="str">
        <f t="shared" si="141"/>
        <v/>
      </c>
      <c r="AG675" s="20"/>
      <c r="AH675" s="20"/>
      <c r="AI675" s="20"/>
      <c r="AJ675" s="21"/>
      <c r="AK675" s="21"/>
      <c r="AL675" s="21"/>
      <c r="AM675" s="21"/>
      <c r="AN675" s="124"/>
    </row>
    <row r="676" spans="1:40" ht="13.15" thickBot="1">
      <c r="A676" s="158"/>
      <c r="B676" s="136" t="s">
        <v>1859</v>
      </c>
      <c r="C676" s="136"/>
      <c r="D676" s="136"/>
      <c r="E676" s="135" t="s">
        <v>1860</v>
      </c>
      <c r="F676" s="135">
        <f t="shared" si="136"/>
        <v>1</v>
      </c>
      <c r="G676" s="135">
        <f t="shared" si="142"/>
        <v>1</v>
      </c>
      <c r="H676" s="135">
        <v>1</v>
      </c>
      <c r="I676" s="135">
        <f t="shared" si="143"/>
        <v>1</v>
      </c>
      <c r="J676" s="135">
        <v>1</v>
      </c>
      <c r="K676" s="135">
        <f t="shared" si="144"/>
        <v>1</v>
      </c>
      <c r="L676" s="135">
        <f t="shared" si="137"/>
        <v>1</v>
      </c>
      <c r="M676" s="135">
        <f t="shared" si="137"/>
        <v>1</v>
      </c>
      <c r="N676" s="135">
        <f t="shared" si="138"/>
        <v>1</v>
      </c>
      <c r="O676" s="135">
        <v>1</v>
      </c>
      <c r="P676" s="135">
        <f t="shared" si="145"/>
        <v>1</v>
      </c>
      <c r="Q676" s="135"/>
      <c r="R676" s="135">
        <v>1</v>
      </c>
      <c r="S676" s="135">
        <v>-1</v>
      </c>
      <c r="T676" s="135"/>
      <c r="U676" s="135"/>
      <c r="V676" s="135"/>
      <c r="W676" s="135"/>
      <c r="X676" s="135" t="str">
        <f t="shared" si="139"/>
        <v/>
      </c>
      <c r="Y676" s="135"/>
      <c r="Z676" s="135" t="str">
        <f t="shared" si="135"/>
        <v/>
      </c>
      <c r="AA676" s="135" t="str">
        <f t="shared" si="135"/>
        <v/>
      </c>
      <c r="AB676" s="135"/>
      <c r="AC676" s="135" t="str">
        <f t="shared" si="140"/>
        <v/>
      </c>
      <c r="AD676" s="135" t="str">
        <f t="shared" si="140"/>
        <v/>
      </c>
      <c r="AE676" s="135"/>
      <c r="AF676" s="135" t="str">
        <f t="shared" si="141"/>
        <v/>
      </c>
      <c r="AG676" s="135"/>
      <c r="AH676" s="135"/>
      <c r="AI676" s="135"/>
      <c r="AJ676" s="136"/>
      <c r="AK676" s="136"/>
      <c r="AL676" s="136"/>
      <c r="AM676" s="136"/>
      <c r="AN676" s="138"/>
    </row>
  </sheetData>
  <mergeCells count="6">
    <mergeCell ref="A9:A82"/>
    <mergeCell ref="AN67:AN71"/>
    <mergeCell ref="A83:A613"/>
    <mergeCell ref="AM111:AM114"/>
    <mergeCell ref="A614:A633"/>
    <mergeCell ref="A634:A676"/>
  </mergeCells>
  <pageMargins left="0.7" right="0.7" top="0.75" bottom="0.75" header="0.3" footer="0.3"/>
  <pageSetup paperSize="8" scale="67" orientation="landscape" r:id="rId1"/>
  <colBreaks count="1" manualBreakCount="1">
    <brk id="40"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E553"/>
  <sheetViews>
    <sheetView topLeftCell="A235" workbookViewId="0">
      <selection activeCell="C259" sqref="C259"/>
    </sheetView>
  </sheetViews>
  <sheetFormatPr defaultRowHeight="12.75"/>
  <cols>
    <col min="1" max="1" width="18.59765625" bestFit="1" customWidth="1"/>
    <col min="2" max="2" width="9.59765625" bestFit="1" customWidth="1"/>
    <col min="3" max="4" width="68.59765625" customWidth="1"/>
    <col min="5" max="5" width="5.1328125" bestFit="1" customWidth="1"/>
    <col min="6" max="6" width="9.265625" customWidth="1"/>
  </cols>
  <sheetData>
    <row r="2" spans="1:5" s="170" customFormat="1" ht="13.15">
      <c r="A2" s="170" t="str">
        <f>'[1]LCA-Modelling'!A1</f>
        <v>Variable-Code</v>
      </c>
      <c r="B2" s="170" t="str">
        <f>'[1]LCA-Modelling'!B1</f>
        <v>Amounts</v>
      </c>
      <c r="C2" s="170" t="str">
        <f>'[1]LCA-Modelling'!C1</f>
        <v>Variablename</v>
      </c>
      <c r="D2" s="170" t="s">
        <v>6127</v>
      </c>
      <c r="E2" s="170" t="str">
        <f>'[1]LCA-Modelling'!F1</f>
        <v>Role</v>
      </c>
    </row>
    <row r="3" spans="1:5">
      <c r="A3" t="str">
        <f>'[1]LCA-Modelling'!A2</f>
        <v>a50</v>
      </c>
      <c r="B3" t="str">
        <f>'[1]LCA-Modelling'!B2</f>
        <v/>
      </c>
      <c r="C3" t="str">
        <f>'[1]LCA-Modelling'!C2</f>
        <v>50: Konsumausgaben</v>
      </c>
      <c r="D3" t="s">
        <v>6128</v>
      </c>
      <c r="E3">
        <f>'[1]LCA-Modelling'!F2</f>
        <v>-1</v>
      </c>
    </row>
    <row r="4" spans="1:5">
      <c r="A4" t="str">
        <f>'[1]LCA-Modelling'!A3</f>
        <v>a51</v>
      </c>
      <c r="B4" t="str">
        <f>'[1]LCA-Modelling'!B3</f>
        <v/>
      </c>
      <c r="C4" t="str">
        <f>'[1]LCA-Modelling'!C3</f>
        <v>51: Nahrungsmittel und alkoholfreie Getränke</v>
      </c>
      <c r="D4" t="s">
        <v>6129</v>
      </c>
      <c r="E4">
        <f>'[1]LCA-Modelling'!F3</f>
        <v>-1</v>
      </c>
    </row>
    <row r="5" spans="1:5">
      <c r="A5" t="str">
        <f>'[1]LCA-Modelling'!A4</f>
        <v>a511</v>
      </c>
      <c r="B5" t="str">
        <f>'[1]LCA-Modelling'!B4</f>
        <v/>
      </c>
      <c r="C5" t="str">
        <f>'[1]LCA-Modelling'!C4</f>
        <v>511: Nahrungsmittel</v>
      </c>
      <c r="D5" t="s">
        <v>6130</v>
      </c>
      <c r="E5">
        <f>'[1]LCA-Modelling'!F4</f>
        <v>-1</v>
      </c>
    </row>
    <row r="6" spans="1:5">
      <c r="A6" t="str">
        <f>'[1]LCA-Modelling'!A5</f>
        <v>a5111</v>
      </c>
      <c r="B6" t="str">
        <f>'[1]LCA-Modelling'!B5</f>
        <v>m5111a</v>
      </c>
      <c r="C6" t="str">
        <f>'[1]LCA-Modelling'!C5</f>
        <v>5111: Brot und Getreideprodukte</v>
      </c>
      <c r="D6" t="s">
        <v>6131</v>
      </c>
      <c r="E6">
        <f>'[1]LCA-Modelling'!F5</f>
        <v>-1</v>
      </c>
    </row>
    <row r="7" spans="1:5">
      <c r="A7" t="str">
        <f>'[1]LCA-Modelling'!A6</f>
        <v>a511101</v>
      </c>
      <c r="B7" t="str">
        <f>'[1]LCA-Modelling'!B6</f>
        <v>m511101</v>
      </c>
      <c r="C7" t="str">
        <f>'[1]LCA-Modelling'!C6</f>
        <v>5111.01: Reis</v>
      </c>
      <c r="D7" t="s">
        <v>6132</v>
      </c>
      <c r="E7">
        <f>'[1]LCA-Modelling'!F6</f>
        <v>0</v>
      </c>
    </row>
    <row r="8" spans="1:5">
      <c r="A8" t="str">
        <f>'[1]LCA-Modelling'!A7</f>
        <v>a511102</v>
      </c>
      <c r="B8" t="str">
        <f>'[1]LCA-Modelling'!B7</f>
        <v>m511102</v>
      </c>
      <c r="C8" t="str">
        <f>'[1]LCA-Modelling'!C7</f>
        <v>5111.02: Teigwaren</v>
      </c>
      <c r="D8" t="s">
        <v>6133</v>
      </c>
      <c r="E8">
        <f>'[1]LCA-Modelling'!F7</f>
        <v>0</v>
      </c>
    </row>
    <row r="9" spans="1:5">
      <c r="A9" t="str">
        <f>'[1]LCA-Modelling'!A8</f>
        <v>a511103</v>
      </c>
      <c r="B9" t="str">
        <f>'[1]LCA-Modelling'!B8</f>
        <v>m511103</v>
      </c>
      <c r="C9" t="str">
        <f>'[1]LCA-Modelling'!C8</f>
        <v>5111.03: Brot</v>
      </c>
      <c r="D9" t="s">
        <v>6134</v>
      </c>
      <c r="E9">
        <f>'[1]LCA-Modelling'!F8</f>
        <v>0</v>
      </c>
    </row>
    <row r="10" spans="1:5">
      <c r="A10" t="str">
        <f>'[1]LCA-Modelling'!A9</f>
        <v>a511104</v>
      </c>
      <c r="B10" t="str">
        <f>'[1]LCA-Modelling'!B9</f>
        <v/>
      </c>
      <c r="C10" t="str">
        <f>'[1]LCA-Modelling'!C9</f>
        <v>5111.04: Gebäck, süsses und salziges</v>
      </c>
      <c r="D10" t="s">
        <v>6135</v>
      </c>
      <c r="E10">
        <f>'[1]LCA-Modelling'!F9</f>
        <v>0</v>
      </c>
    </row>
    <row r="11" spans="1:5">
      <c r="A11" t="str">
        <f>'[1]LCA-Modelling'!A10</f>
        <v>a511105</v>
      </c>
      <c r="B11" t="str">
        <f>'[1]LCA-Modelling'!B10</f>
        <v/>
      </c>
      <c r="C11" t="str">
        <f>'[1]LCA-Modelling'!C10</f>
        <v>5111.05: Sandwich</v>
      </c>
      <c r="D11" t="s">
        <v>6136</v>
      </c>
      <c r="E11">
        <f>'[1]LCA-Modelling'!F10</f>
        <v>0</v>
      </c>
    </row>
    <row r="12" spans="1:5">
      <c r="A12" t="str">
        <f>'[1]LCA-Modelling'!A11</f>
        <v>a511106</v>
      </c>
      <c r="B12" t="str">
        <f>'[1]LCA-Modelling'!B11</f>
        <v>m511106</v>
      </c>
      <c r="C12" t="str">
        <f>'[1]LCA-Modelling'!C11</f>
        <v>5111.06: Weizenmehl</v>
      </c>
      <c r="D12" t="s">
        <v>6137</v>
      </c>
      <c r="E12">
        <f>'[1]LCA-Modelling'!F11</f>
        <v>0</v>
      </c>
    </row>
    <row r="13" spans="1:5">
      <c r="A13" t="str">
        <f>'[1]LCA-Modelling'!A12</f>
        <v>a511107</v>
      </c>
      <c r="B13" t="str">
        <f>'[1]LCA-Modelling'!B12</f>
        <v>m511107</v>
      </c>
      <c r="C13" t="str">
        <f>'[1]LCA-Modelling'!C12</f>
        <v>5111.07: Übrige Mehle, Stärken, Griesse, Flocken und Getreidekörner</v>
      </c>
      <c r="D13" t="s">
        <v>6138</v>
      </c>
      <c r="E13">
        <f>'[1]LCA-Modelling'!F12</f>
        <v>0</v>
      </c>
    </row>
    <row r="14" spans="1:5">
      <c r="A14" t="str">
        <f>'[1]LCA-Modelling'!A13</f>
        <v>a511108</v>
      </c>
      <c r="B14" t="str">
        <f>'[1]LCA-Modelling'!B13</f>
        <v>m511108</v>
      </c>
      <c r="C14" t="str">
        <f>'[1]LCA-Modelling'!C13</f>
        <v>5111.08: Andere Produkte auf Getreidebasis</v>
      </c>
      <c r="D14" t="s">
        <v>6139</v>
      </c>
      <c r="E14">
        <f>'[1]LCA-Modelling'!F13</f>
        <v>0</v>
      </c>
    </row>
    <row r="15" spans="1:5">
      <c r="A15" t="str">
        <f>'[1]LCA-Modelling'!A14</f>
        <v>a5112</v>
      </c>
      <c r="B15" t="str">
        <f>'[1]LCA-Modelling'!B14</f>
        <v>m5112</v>
      </c>
      <c r="C15" t="str">
        <f>'[1]LCA-Modelling'!C14</f>
        <v>5112: Fleisch</v>
      </c>
      <c r="D15" t="s">
        <v>6140</v>
      </c>
      <c r="E15">
        <f>'[1]LCA-Modelling'!F14</f>
        <v>-1</v>
      </c>
    </row>
    <row r="16" spans="1:5">
      <c r="A16" t="str">
        <f>'[1]LCA-Modelling'!A15</f>
        <v>a511201</v>
      </c>
      <c r="B16" t="str">
        <f>'[1]LCA-Modelling'!B15</f>
        <v>m511201</v>
      </c>
      <c r="C16" t="str">
        <f>'[1]LCA-Modelling'!C15</f>
        <v>5112.01: Rindfleisch</v>
      </c>
      <c r="D16" t="s">
        <v>6141</v>
      </c>
      <c r="E16">
        <f>'[1]LCA-Modelling'!F15</f>
        <v>0</v>
      </c>
    </row>
    <row r="17" spans="1:5">
      <c r="A17" t="str">
        <f>'[1]LCA-Modelling'!A16</f>
        <v>a511202</v>
      </c>
      <c r="B17" t="str">
        <f>'[1]LCA-Modelling'!B16</f>
        <v>m511202</v>
      </c>
      <c r="C17" t="str">
        <f>'[1]LCA-Modelling'!C16</f>
        <v>5112.02: Kalbfleisch</v>
      </c>
      <c r="D17" t="s">
        <v>6142</v>
      </c>
      <c r="E17">
        <f>'[1]LCA-Modelling'!F16</f>
        <v>0</v>
      </c>
    </row>
    <row r="18" spans="1:5">
      <c r="A18" t="str">
        <f>'[1]LCA-Modelling'!A17</f>
        <v>a511203</v>
      </c>
      <c r="B18" t="str">
        <f>'[1]LCA-Modelling'!B17</f>
        <v>m511203</v>
      </c>
      <c r="C18" t="str">
        <f>'[1]LCA-Modelling'!C17</f>
        <v>5112.03: Schweinefleisch, frisch oder tiefgekühlt</v>
      </c>
      <c r="D18" t="s">
        <v>6143</v>
      </c>
      <c r="E18">
        <f>'[1]LCA-Modelling'!F17</f>
        <v>0</v>
      </c>
    </row>
    <row r="19" spans="1:5">
      <c r="A19" t="str">
        <f>'[1]LCA-Modelling'!A18</f>
        <v>a511204</v>
      </c>
      <c r="B19" t="str">
        <f>'[1]LCA-Modelling'!B18</f>
        <v>m511204</v>
      </c>
      <c r="C19" t="str">
        <f>'[1]LCA-Modelling'!C18</f>
        <v>5112.04: Pferdefleisch</v>
      </c>
      <c r="D19" t="s">
        <v>6144</v>
      </c>
      <c r="E19">
        <f>'[1]LCA-Modelling'!F18</f>
        <v>0</v>
      </c>
    </row>
    <row r="20" spans="1:5">
      <c r="A20" t="str">
        <f>'[1]LCA-Modelling'!A19</f>
        <v>a511205</v>
      </c>
      <c r="B20" t="str">
        <f>'[1]LCA-Modelling'!B19</f>
        <v>m511205</v>
      </c>
      <c r="C20" t="str">
        <f>'[1]LCA-Modelling'!C19</f>
        <v>5112.05: Schaf- und Ziegenfleisch</v>
      </c>
      <c r="D20" t="s">
        <v>6145</v>
      </c>
      <c r="E20">
        <f>'[1]LCA-Modelling'!F19</f>
        <v>0</v>
      </c>
    </row>
    <row r="21" spans="1:5">
      <c r="A21" t="str">
        <f>'[1]LCA-Modelling'!A20</f>
        <v>a511206</v>
      </c>
      <c r="B21" t="str">
        <f>'[1]LCA-Modelling'!B20</f>
        <v>m511206</v>
      </c>
      <c r="C21" t="str">
        <f>'[1]LCA-Modelling'!C20</f>
        <v>5112.06: Geflügel, frisch oder tiefgekühlt</v>
      </c>
      <c r="D21" t="s">
        <v>6146</v>
      </c>
      <c r="E21">
        <f>'[1]LCA-Modelling'!F20</f>
        <v>0</v>
      </c>
    </row>
    <row r="22" spans="1:5">
      <c r="A22" t="str">
        <f>'[1]LCA-Modelling'!A21</f>
        <v>a511207</v>
      </c>
      <c r="B22" t="str">
        <f>'[1]LCA-Modelling'!B21</f>
        <v>m511207</v>
      </c>
      <c r="C22" t="str">
        <f>'[1]LCA-Modelling'!C21</f>
        <v>5112.07: Wild und Kaninchenfleisch</v>
      </c>
      <c r="D22" t="s">
        <v>6147</v>
      </c>
      <c r="E22">
        <f>'[1]LCA-Modelling'!F21</f>
        <v>0</v>
      </c>
    </row>
    <row r="23" spans="1:5">
      <c r="A23" t="str">
        <f>'[1]LCA-Modelling'!A22</f>
        <v>a511208</v>
      </c>
      <c r="B23" t="str">
        <f>'[1]LCA-Modelling'!B22</f>
        <v>m511208</v>
      </c>
      <c r="C23" t="str">
        <f>'[1]LCA-Modelling'!C22</f>
        <v>5112.08: Andere geniessbare Fleischwaren inkl. Innereien, frisch und tiefgekühlt</v>
      </c>
      <c r="D23" t="s">
        <v>6148</v>
      </c>
      <c r="E23">
        <f>'[1]LCA-Modelling'!F22</f>
        <v>0</v>
      </c>
    </row>
    <row r="24" spans="1:5">
      <c r="A24" t="str">
        <f>'[1]LCA-Modelling'!A23</f>
        <v>a511209</v>
      </c>
      <c r="B24" t="str">
        <f>'[1]LCA-Modelling'!B23</f>
        <v>m511209</v>
      </c>
      <c r="C24" t="str">
        <f>'[1]LCA-Modelling'!C23</f>
        <v>5112.09: Würste, Wurstwaren und Pasteten</v>
      </c>
      <c r="D24" t="s">
        <v>6149</v>
      </c>
      <c r="E24">
        <f>'[1]LCA-Modelling'!F23</f>
        <v>0</v>
      </c>
    </row>
    <row r="25" spans="1:5">
      <c r="A25" t="str">
        <f>'[1]LCA-Modelling'!A24</f>
        <v>a511210</v>
      </c>
      <c r="B25" t="str">
        <f>'[1]LCA-Modelling'!B24</f>
        <v>m511210</v>
      </c>
      <c r="C25" t="str">
        <f>'[1]LCA-Modelling'!C24</f>
        <v>5112.10: Schinken, Speck und übriges gesalzenes oder geräuchertes Schweinefleisch</v>
      </c>
      <c r="D25" t="s">
        <v>6150</v>
      </c>
      <c r="E25">
        <f>'[1]LCA-Modelling'!F24</f>
        <v>0</v>
      </c>
    </row>
    <row r="26" spans="1:5">
      <c r="A26" t="str">
        <f>'[1]LCA-Modelling'!A25</f>
        <v>a511211</v>
      </c>
      <c r="B26" t="str">
        <f>'[1]LCA-Modelling'!B25</f>
        <v>m511211</v>
      </c>
      <c r="C26" t="str">
        <f>'[1]LCA-Modelling'!C25</f>
        <v>5112.11: Geflügel, grilliert oder geräuchert</v>
      </c>
      <c r="D26" t="s">
        <v>6151</v>
      </c>
      <c r="E26">
        <f>'[1]LCA-Modelling'!F25</f>
        <v>0</v>
      </c>
    </row>
    <row r="27" spans="1:5">
      <c r="A27" t="str">
        <f>'[1]LCA-Modelling'!A26</f>
        <v>a511212</v>
      </c>
      <c r="B27" t="str">
        <f>'[1]LCA-Modelling'!B26</f>
        <v>m511212</v>
      </c>
      <c r="C27" t="str">
        <f>'[1]LCA-Modelling'!C26</f>
        <v>5112.12: Übriges gekochtes, getrocknetes, gesalzenes oder geräuchertes Fleisch</v>
      </c>
      <c r="D27" t="s">
        <v>6152</v>
      </c>
      <c r="E27">
        <f>'[1]LCA-Modelling'!F26</f>
        <v>0</v>
      </c>
    </row>
    <row r="28" spans="1:5">
      <c r="A28" t="str">
        <f>'[1]LCA-Modelling'!A27</f>
        <v>a511213</v>
      </c>
      <c r="B28" t="str">
        <f>'[1]LCA-Modelling'!B27</f>
        <v>m511213</v>
      </c>
      <c r="C28" t="str">
        <f>'[1]LCA-Modelling'!C27</f>
        <v>5112.13: Fleischkonserven und fleischhaltige Erzeugnisse</v>
      </c>
      <c r="D28" t="s">
        <v>6153</v>
      </c>
      <c r="E28">
        <f>'[1]LCA-Modelling'!F27</f>
        <v>0</v>
      </c>
    </row>
    <row r="29" spans="1:5">
      <c r="A29" t="str">
        <f>'[1]LCA-Modelling'!A28</f>
        <v>a5113</v>
      </c>
      <c r="B29" t="str">
        <f>'[1]LCA-Modelling'!B28</f>
        <v>m5113</v>
      </c>
      <c r="C29" t="str">
        <f>'[1]LCA-Modelling'!C28</f>
        <v>5113: Fisch</v>
      </c>
      <c r="D29" t="s">
        <v>6154</v>
      </c>
      <c r="E29">
        <f>'[1]LCA-Modelling'!F28</f>
        <v>0</v>
      </c>
    </row>
    <row r="30" spans="1:5">
      <c r="A30" t="str">
        <f>'[1]LCA-Modelling'!A29</f>
        <v>a511301</v>
      </c>
      <c r="B30" t="str">
        <f>'[1]LCA-Modelling'!B29</f>
        <v>m511301</v>
      </c>
      <c r="C30" t="str">
        <f>'[1]LCA-Modelling'!C29</f>
        <v>5113.01: Fisch, frisch oder tiefgekühlt</v>
      </c>
      <c r="D30" t="s">
        <v>6155</v>
      </c>
      <c r="E30">
        <f>'[1]LCA-Modelling'!F29</f>
        <v>-1</v>
      </c>
    </row>
    <row r="31" spans="1:5">
      <c r="A31" t="str">
        <f>'[1]LCA-Modelling'!A30</f>
        <v>a511302</v>
      </c>
      <c r="B31" t="str">
        <f>'[1]LCA-Modelling'!B30</f>
        <v>m511302</v>
      </c>
      <c r="C31" t="str">
        <f>'[1]LCA-Modelling'!C30</f>
        <v>5113.02: Meeresfrüchte, frisch oder tiefgekühlt</v>
      </c>
      <c r="D31" t="s">
        <v>6156</v>
      </c>
      <c r="E31">
        <f>'[1]LCA-Modelling'!F30</f>
        <v>-1</v>
      </c>
    </row>
    <row r="32" spans="1:5">
      <c r="A32" t="str">
        <f>'[1]LCA-Modelling'!A31</f>
        <v>a511303</v>
      </c>
      <c r="B32" t="str">
        <f>'[1]LCA-Modelling'!B31</f>
        <v>m511303</v>
      </c>
      <c r="C32" t="str">
        <f>'[1]LCA-Modelling'!C31</f>
        <v>5113.03: Fische und Meeresfrüchte, getrocknet, gesalzen oder geräuchert</v>
      </c>
      <c r="D32" t="s">
        <v>6157</v>
      </c>
      <c r="E32">
        <f>'[1]LCA-Modelling'!F31</f>
        <v>-1</v>
      </c>
    </row>
    <row r="33" spans="1:5">
      <c r="A33" t="str">
        <f>'[1]LCA-Modelling'!A32</f>
        <v>a511304</v>
      </c>
      <c r="B33" t="str">
        <f>'[1]LCA-Modelling'!B32</f>
        <v>m511304</v>
      </c>
      <c r="C33" t="str">
        <f>'[1]LCA-Modelling'!C32</f>
        <v>5113.04: Fische und Meeresfrüchte, zubereitet und tiefgekühlt</v>
      </c>
      <c r="D33" t="s">
        <v>6158</v>
      </c>
      <c r="E33">
        <f>'[1]LCA-Modelling'!F32</f>
        <v>-1</v>
      </c>
    </row>
    <row r="34" spans="1:5">
      <c r="A34" t="str">
        <f>'[1]LCA-Modelling'!A33</f>
        <v>a511305</v>
      </c>
      <c r="B34" t="str">
        <f>'[1]LCA-Modelling'!B33</f>
        <v>m511305</v>
      </c>
      <c r="C34" t="str">
        <f>'[1]LCA-Modelling'!C33</f>
        <v>5113.05: Fisch- und andere Konserven auf Basis von Fisch oder Meeresfrüchten</v>
      </c>
      <c r="D34" t="s">
        <v>6159</v>
      </c>
      <c r="E34">
        <f>'[1]LCA-Modelling'!F33</f>
        <v>-1</v>
      </c>
    </row>
    <row r="35" spans="1:5">
      <c r="A35" t="str">
        <f>'[1]LCA-Modelling'!A34</f>
        <v>a5114</v>
      </c>
      <c r="B35" t="str">
        <f>'[1]LCA-Modelling'!B34</f>
        <v>m5114a</v>
      </c>
      <c r="C35" t="str">
        <f>'[1]LCA-Modelling'!C34</f>
        <v>5114: Milch, Käse und Eier</v>
      </c>
      <c r="D35" t="s">
        <v>6160</v>
      </c>
      <c r="E35">
        <f>'[1]LCA-Modelling'!F34</f>
        <v>-1</v>
      </c>
    </row>
    <row r="36" spans="1:5">
      <c r="A36" t="str">
        <f>'[1]LCA-Modelling'!A35</f>
        <v>a511401</v>
      </c>
      <c r="B36" t="str">
        <f>'[1]LCA-Modelling'!B35</f>
        <v>m511401</v>
      </c>
      <c r="C36" t="str">
        <f>'[1]LCA-Modelling'!C35</f>
        <v>5114.01: Vollmilch</v>
      </c>
      <c r="D36" t="s">
        <v>6161</v>
      </c>
      <c r="E36">
        <f>'[1]LCA-Modelling'!F35</f>
        <v>0</v>
      </c>
    </row>
    <row r="37" spans="1:5">
      <c r="A37" t="str">
        <f>'[1]LCA-Modelling'!A36</f>
        <v>a511402</v>
      </c>
      <c r="B37" t="str">
        <f>'[1]LCA-Modelling'!B36</f>
        <v>m511402</v>
      </c>
      <c r="C37" t="str">
        <f>'[1]LCA-Modelling'!C36</f>
        <v>5114.02: Milchdrink und Magermilch</v>
      </c>
      <c r="D37" t="s">
        <v>6162</v>
      </c>
      <c r="E37">
        <f>'[1]LCA-Modelling'!F36</f>
        <v>0</v>
      </c>
    </row>
    <row r="38" spans="1:5">
      <c r="A38" t="str">
        <f>'[1]LCA-Modelling'!A37</f>
        <v>a511403</v>
      </c>
      <c r="B38" t="str">
        <f>'[1]LCA-Modelling'!B37</f>
        <v>m511403</v>
      </c>
      <c r="C38" t="str">
        <f>'[1]LCA-Modelling'!C37</f>
        <v>5114.03: Hart- und Halbhartkäse</v>
      </c>
      <c r="D38" t="s">
        <v>6163</v>
      </c>
      <c r="E38">
        <f>'[1]LCA-Modelling'!F37</f>
        <v>0</v>
      </c>
    </row>
    <row r="39" spans="1:5">
      <c r="A39" t="str">
        <f>'[1]LCA-Modelling'!A38</f>
        <v>a511404</v>
      </c>
      <c r="B39" t="str">
        <f>'[1]LCA-Modelling'!B38</f>
        <v>m511404</v>
      </c>
      <c r="C39" t="str">
        <f>'[1]LCA-Modelling'!C38</f>
        <v>5114.04: Weich-, Frisch- und Schmelzkäse</v>
      </c>
      <c r="D39" t="s">
        <v>6164</v>
      </c>
      <c r="E39">
        <f>'[1]LCA-Modelling'!F38</f>
        <v>0</v>
      </c>
    </row>
    <row r="40" spans="1:5">
      <c r="A40" t="str">
        <f>'[1]LCA-Modelling'!A39</f>
        <v>a511405</v>
      </c>
      <c r="B40" t="str">
        <f>'[1]LCA-Modelling'!B39</f>
        <v>m511405</v>
      </c>
      <c r="C40" t="str">
        <f>'[1]LCA-Modelling'!C39</f>
        <v>5114.05: Rahm</v>
      </c>
      <c r="D40" t="s">
        <v>6165</v>
      </c>
      <c r="E40">
        <f>'[1]LCA-Modelling'!F39</f>
        <v>0</v>
      </c>
    </row>
    <row r="41" spans="1:5">
      <c r="A41" t="str">
        <f>'[1]LCA-Modelling'!A40</f>
        <v>a511406</v>
      </c>
      <c r="B41" t="str">
        <f>'[1]LCA-Modelling'!B40</f>
        <v>m511406</v>
      </c>
      <c r="C41" t="str">
        <f>'[1]LCA-Modelling'!C40</f>
        <v>5114.06: Quark</v>
      </c>
      <c r="D41" t="s">
        <v>6166</v>
      </c>
      <c r="E41">
        <f>'[1]LCA-Modelling'!F40</f>
        <v>0</v>
      </c>
    </row>
    <row r="42" spans="1:5">
      <c r="A42" t="str">
        <f>'[1]LCA-Modelling'!A41</f>
        <v>a511407</v>
      </c>
      <c r="B42" t="str">
        <f>'[1]LCA-Modelling'!B41</f>
        <v>m511407</v>
      </c>
      <c r="C42" t="str">
        <f>'[1]LCA-Modelling'!C41</f>
        <v>5114.07: Joghurt</v>
      </c>
      <c r="D42" t="s">
        <v>6167</v>
      </c>
      <c r="E42">
        <f>'[1]LCA-Modelling'!F41</f>
        <v>0</v>
      </c>
    </row>
    <row r="43" spans="1:5">
      <c r="A43" t="str">
        <f>'[1]LCA-Modelling'!A42</f>
        <v>a511408</v>
      </c>
      <c r="B43" t="str">
        <f>'[1]LCA-Modelling'!B42</f>
        <v>m511408</v>
      </c>
      <c r="C43" t="str">
        <f>'[1]LCA-Modelling'!C42</f>
        <v>5114.08: Andere Milchprodukte und Milch-Ersatzgetränke</v>
      </c>
      <c r="D43" t="s">
        <v>6168</v>
      </c>
      <c r="E43">
        <f>'[1]LCA-Modelling'!F42</f>
        <v>0</v>
      </c>
    </row>
    <row r="44" spans="1:5">
      <c r="A44" t="str">
        <f>'[1]LCA-Modelling'!A43</f>
        <v>a511409</v>
      </c>
      <c r="B44" t="str">
        <f>'[1]LCA-Modelling'!B43</f>
        <v/>
      </c>
      <c r="C44" t="str">
        <f>'[1]LCA-Modelling'!C43</f>
        <v>5114.09: Frische Eier</v>
      </c>
      <c r="D44" t="s">
        <v>6169</v>
      </c>
      <c r="E44">
        <f>'[1]LCA-Modelling'!F43</f>
        <v>0</v>
      </c>
    </row>
    <row r="45" spans="1:5">
      <c r="A45" t="str">
        <f>'[1]LCA-Modelling'!A44</f>
        <v>a511410</v>
      </c>
      <c r="B45" t="str">
        <f>'[1]LCA-Modelling'!B44</f>
        <v/>
      </c>
      <c r="C45" t="str">
        <f>'[1]LCA-Modelling'!C44</f>
        <v>5114.10: Verarbeitete Eier</v>
      </c>
      <c r="D45" t="s">
        <v>6170</v>
      </c>
      <c r="E45">
        <f>'[1]LCA-Modelling'!F44</f>
        <v>0</v>
      </c>
    </row>
    <row r="46" spans="1:5">
      <c r="A46" t="str">
        <f>'[1]LCA-Modelling'!A45</f>
        <v>a5115</v>
      </c>
      <c r="B46" t="str">
        <f>'[1]LCA-Modelling'!B45</f>
        <v>m5115</v>
      </c>
      <c r="C46" t="str">
        <f>'[1]LCA-Modelling'!C45</f>
        <v>5115: Speisefette und -öle</v>
      </c>
      <c r="D46" t="s">
        <v>6171</v>
      </c>
      <c r="E46">
        <f>'[1]LCA-Modelling'!F45</f>
        <v>-1</v>
      </c>
    </row>
    <row r="47" spans="1:5">
      <c r="A47" t="str">
        <f>'[1]LCA-Modelling'!A46</f>
        <v>a511501</v>
      </c>
      <c r="B47" t="str">
        <f>'[1]LCA-Modelling'!B46</f>
        <v>m511501</v>
      </c>
      <c r="C47" t="str">
        <f>'[1]LCA-Modelling'!C46</f>
        <v>5115.01: Butter</v>
      </c>
      <c r="D47" t="s">
        <v>6172</v>
      </c>
      <c r="E47">
        <f>'[1]LCA-Modelling'!F46</f>
        <v>0</v>
      </c>
    </row>
    <row r="48" spans="1:5">
      <c r="A48" t="str">
        <f>'[1]LCA-Modelling'!A47</f>
        <v>a511502</v>
      </c>
      <c r="B48" t="str">
        <f>'[1]LCA-Modelling'!B47</f>
        <v>m511502</v>
      </c>
      <c r="C48" t="str">
        <f>'[1]LCA-Modelling'!C47</f>
        <v>5115.02: Margarine</v>
      </c>
      <c r="D48" t="s">
        <v>6173</v>
      </c>
      <c r="E48">
        <f>'[1]LCA-Modelling'!F47</f>
        <v>0</v>
      </c>
    </row>
    <row r="49" spans="1:5">
      <c r="A49" t="str">
        <f>'[1]LCA-Modelling'!A48</f>
        <v>a511503</v>
      </c>
      <c r="B49" t="str">
        <f>'[1]LCA-Modelling'!B48</f>
        <v>m511503</v>
      </c>
      <c r="C49" t="str">
        <f>'[1]LCA-Modelling'!C48</f>
        <v>5115.03: Andere Pflanzenfette</v>
      </c>
      <c r="D49" t="s">
        <v>6174</v>
      </c>
      <c r="E49">
        <f>'[1]LCA-Modelling'!F48</f>
        <v>0</v>
      </c>
    </row>
    <row r="50" spans="1:5">
      <c r="A50" t="str">
        <f>'[1]LCA-Modelling'!A49</f>
        <v>a511504</v>
      </c>
      <c r="B50" t="str">
        <f>'[1]LCA-Modelling'!B49</f>
        <v>m511504</v>
      </c>
      <c r="C50" t="str">
        <f>'[1]LCA-Modelling'!C49</f>
        <v>5115.04: Olivenöl</v>
      </c>
      <c r="D50" t="s">
        <v>6175</v>
      </c>
      <c r="E50">
        <f>'[1]LCA-Modelling'!F49</f>
        <v>0</v>
      </c>
    </row>
    <row r="51" spans="1:5">
      <c r="A51" t="str">
        <f>'[1]LCA-Modelling'!A50</f>
        <v>a511505</v>
      </c>
      <c r="B51" t="str">
        <f>'[1]LCA-Modelling'!B50</f>
        <v>m511505</v>
      </c>
      <c r="C51" t="str">
        <f>'[1]LCA-Modelling'!C50</f>
        <v>5115.05: Andere pflanzliche Speiseöle und tierische Speisefette</v>
      </c>
      <c r="D51" t="s">
        <v>6176</v>
      </c>
      <c r="E51">
        <f>'[1]LCA-Modelling'!F50</f>
        <v>0</v>
      </c>
    </row>
    <row r="52" spans="1:5">
      <c r="A52" t="str">
        <f>'[1]LCA-Modelling'!A51</f>
        <v>a5116</v>
      </c>
      <c r="B52" t="str">
        <f>'[1]LCA-Modelling'!B51</f>
        <v>m5116</v>
      </c>
      <c r="C52" t="str">
        <f>'[1]LCA-Modelling'!C51</f>
        <v>5116: Früchte</v>
      </c>
      <c r="D52" t="s">
        <v>6177</v>
      </c>
      <c r="E52">
        <f>'[1]LCA-Modelling'!F51</f>
        <v>-1</v>
      </c>
    </row>
    <row r="53" spans="1:5">
      <c r="A53" t="str">
        <f>'[1]LCA-Modelling'!A52</f>
        <v>a511601</v>
      </c>
      <c r="B53" t="str">
        <f>'[1]LCA-Modelling'!B52</f>
        <v>m511601</v>
      </c>
      <c r="C53" t="str">
        <f>'[1]LCA-Modelling'!C52</f>
        <v>5116.01: Zitronen</v>
      </c>
      <c r="D53" t="s">
        <v>6178</v>
      </c>
      <c r="E53">
        <f>'[1]LCA-Modelling'!F52</f>
        <v>0</v>
      </c>
    </row>
    <row r="54" spans="1:5">
      <c r="A54" t="str">
        <f>'[1]LCA-Modelling'!A53</f>
        <v>a511602</v>
      </c>
      <c r="B54" t="str">
        <f>'[1]LCA-Modelling'!B53</f>
        <v>m511602</v>
      </c>
      <c r="C54" t="str">
        <f>'[1]LCA-Modelling'!C53</f>
        <v>5116.02: Orangen und übrige Zitrusfrüchte</v>
      </c>
      <c r="D54" t="s">
        <v>6179</v>
      </c>
      <c r="E54">
        <f>'[1]LCA-Modelling'!F53</f>
        <v>0</v>
      </c>
    </row>
    <row r="55" spans="1:5">
      <c r="A55" t="str">
        <f>'[1]LCA-Modelling'!A54</f>
        <v>a511603</v>
      </c>
      <c r="B55" t="str">
        <f>'[1]LCA-Modelling'!B54</f>
        <v>m511603</v>
      </c>
      <c r="C55" t="str">
        <f>'[1]LCA-Modelling'!C54</f>
        <v>5116.03: Bananen</v>
      </c>
      <c r="D55" t="s">
        <v>6180</v>
      </c>
      <c r="E55">
        <f>'[1]LCA-Modelling'!F54</f>
        <v>0</v>
      </c>
    </row>
    <row r="56" spans="1:5">
      <c r="A56" t="str">
        <f>'[1]LCA-Modelling'!A55</f>
        <v>a511604</v>
      </c>
      <c r="B56" t="str">
        <f>'[1]LCA-Modelling'!B55</f>
        <v>m511604</v>
      </c>
      <c r="C56" t="str">
        <f>'[1]LCA-Modelling'!C55</f>
        <v>5116.04: Äpfel</v>
      </c>
      <c r="D56" t="s">
        <v>6181</v>
      </c>
      <c r="E56">
        <f>'[1]LCA-Modelling'!F55</f>
        <v>0</v>
      </c>
    </row>
    <row r="57" spans="1:5">
      <c r="A57" t="str">
        <f>'[1]LCA-Modelling'!A56</f>
        <v>a511605</v>
      </c>
      <c r="B57" t="str">
        <f>'[1]LCA-Modelling'!B56</f>
        <v>m511605</v>
      </c>
      <c r="C57" t="str">
        <f>'[1]LCA-Modelling'!C56</f>
        <v>5116.05: Birnen und Quitten</v>
      </c>
      <c r="D57" t="s">
        <v>6182</v>
      </c>
      <c r="E57">
        <f>'[1]LCA-Modelling'!F56</f>
        <v>0</v>
      </c>
    </row>
    <row r="58" spans="1:5">
      <c r="A58" t="str">
        <f>'[1]LCA-Modelling'!A57</f>
        <v>a511606</v>
      </c>
      <c r="B58" t="str">
        <f>'[1]LCA-Modelling'!B57</f>
        <v>m511606</v>
      </c>
      <c r="C58" t="str">
        <f>'[1]LCA-Modelling'!C57</f>
        <v>5116.06: Steinobst</v>
      </c>
      <c r="D58" t="s">
        <v>6183</v>
      </c>
      <c r="E58">
        <f>'[1]LCA-Modelling'!F57</f>
        <v>0</v>
      </c>
    </row>
    <row r="59" spans="1:5">
      <c r="A59" t="str">
        <f>'[1]LCA-Modelling'!A58</f>
        <v>a511607</v>
      </c>
      <c r="B59" t="str">
        <f>'[1]LCA-Modelling'!B58</f>
        <v>m511607</v>
      </c>
      <c r="C59" t="str">
        <f>'[1]LCA-Modelling'!C58</f>
        <v>5116.07: Beeren</v>
      </c>
      <c r="D59" t="s">
        <v>6184</v>
      </c>
      <c r="E59">
        <f>'[1]LCA-Modelling'!F58</f>
        <v>0</v>
      </c>
    </row>
    <row r="60" spans="1:5">
      <c r="A60" t="str">
        <f>'[1]LCA-Modelling'!A59</f>
        <v>a511608</v>
      </c>
      <c r="B60" t="str">
        <f>'[1]LCA-Modelling'!B59</f>
        <v>m511608</v>
      </c>
      <c r="C60" t="str">
        <f>'[1]LCA-Modelling'!C59</f>
        <v>5116.08: Trauben</v>
      </c>
      <c r="D60" t="s">
        <v>6185</v>
      </c>
      <c r="E60">
        <f>'[1]LCA-Modelling'!F59</f>
        <v>0</v>
      </c>
    </row>
    <row r="61" spans="1:5">
      <c r="A61" t="str">
        <f>'[1]LCA-Modelling'!A60</f>
        <v>a511609</v>
      </c>
      <c r="B61" t="str">
        <f>'[1]LCA-Modelling'!B60</f>
        <v>m511609</v>
      </c>
      <c r="C61" t="str">
        <f>'[1]LCA-Modelling'!C60</f>
        <v>5116.09: Melonen und Wassermelonen</v>
      </c>
      <c r="D61" t="s">
        <v>6186</v>
      </c>
      <c r="E61">
        <f>'[1]LCA-Modelling'!F60</f>
        <v>0</v>
      </c>
    </row>
    <row r="62" spans="1:5">
      <c r="A62" t="str">
        <f>'[1]LCA-Modelling'!A61</f>
        <v>a511610</v>
      </c>
      <c r="B62" t="str">
        <f>'[1]LCA-Modelling'!B61</f>
        <v>m511610</v>
      </c>
      <c r="C62" t="str">
        <f>'[1]LCA-Modelling'!C61</f>
        <v>5116.10: Übrige exotische Früchte</v>
      </c>
      <c r="D62" t="s">
        <v>6187</v>
      </c>
      <c r="E62">
        <f>'[1]LCA-Modelling'!F61</f>
        <v>0</v>
      </c>
    </row>
    <row r="63" spans="1:5">
      <c r="A63" t="str">
        <f>'[1]LCA-Modelling'!A62</f>
        <v>a511611</v>
      </c>
      <c r="B63" t="str">
        <f>'[1]LCA-Modelling'!B62</f>
        <v>m511611</v>
      </c>
      <c r="C63" t="str">
        <f>'[1]LCA-Modelling'!C62</f>
        <v>5116.11: Nüsse, andere Schalenfrüchte und ölhaltige Früchte</v>
      </c>
      <c r="D63" t="s">
        <v>6188</v>
      </c>
      <c r="E63">
        <f>'[1]LCA-Modelling'!F62</f>
        <v>0</v>
      </c>
    </row>
    <row r="64" spans="1:5">
      <c r="A64" t="str">
        <f>'[1]LCA-Modelling'!A63</f>
        <v>a511612</v>
      </c>
      <c r="B64" t="str">
        <f>'[1]LCA-Modelling'!B63</f>
        <v>m511612</v>
      </c>
      <c r="C64" t="str">
        <f>'[1]LCA-Modelling'!C63</f>
        <v>5116.12: Anderes Dörrobst</v>
      </c>
      <c r="D64" t="s">
        <v>6189</v>
      </c>
      <c r="E64">
        <f>'[1]LCA-Modelling'!F63</f>
        <v>0</v>
      </c>
    </row>
    <row r="65" spans="1:5">
      <c r="A65" t="str">
        <f>'[1]LCA-Modelling'!A64</f>
        <v>a511613</v>
      </c>
      <c r="B65" t="str">
        <f>'[1]LCA-Modelling'!B64</f>
        <v>m511613</v>
      </c>
      <c r="C65" t="str">
        <f>'[1]LCA-Modelling'!C64</f>
        <v>5116.13: Fruchtkonserven</v>
      </c>
      <c r="D65" t="s">
        <v>6190</v>
      </c>
      <c r="E65">
        <f>'[1]LCA-Modelling'!F64</f>
        <v>0</v>
      </c>
    </row>
    <row r="66" spans="1:5">
      <c r="A66" t="str">
        <f>'[1]LCA-Modelling'!A65</f>
        <v>a5117</v>
      </c>
      <c r="B66" t="str">
        <f>'[1]LCA-Modelling'!B65</f>
        <v>m5117a</v>
      </c>
      <c r="C66" t="str">
        <f>'[1]LCA-Modelling'!C65</f>
        <v>5117: Gemüse</v>
      </c>
      <c r="D66" t="s">
        <v>6191</v>
      </c>
      <c r="E66">
        <f>'[1]LCA-Modelling'!F65</f>
        <v>-1</v>
      </c>
    </row>
    <row r="67" spans="1:5">
      <c r="A67" t="str">
        <f>'[1]LCA-Modelling'!A66</f>
        <v>a511701</v>
      </c>
      <c r="B67" t="str">
        <f>'[1]LCA-Modelling'!B66</f>
        <v>m511701</v>
      </c>
      <c r="C67" t="str">
        <f>'[1]LCA-Modelling'!C66</f>
        <v>5117.01: Grüne Salate und anderes Blattgemüse</v>
      </c>
      <c r="D67" t="s">
        <v>6192</v>
      </c>
      <c r="E67">
        <f>'[1]LCA-Modelling'!F66</f>
        <v>0</v>
      </c>
    </row>
    <row r="68" spans="1:5">
      <c r="A68" t="str">
        <f>'[1]LCA-Modelling'!A67</f>
        <v>a511702</v>
      </c>
      <c r="B68" t="str">
        <f>'[1]LCA-Modelling'!B67</f>
        <v>m511702</v>
      </c>
      <c r="C68" t="str">
        <f>'[1]LCA-Modelling'!C67</f>
        <v>5117.02: Stengelgemüse (Lauch, Fenchel, Sojabohnensprossen, usw.)</v>
      </c>
      <c r="D68" t="s">
        <v>6193</v>
      </c>
      <c r="E68">
        <f>'[1]LCA-Modelling'!F67</f>
        <v>0</v>
      </c>
    </row>
    <row r="69" spans="1:5">
      <c r="A69" t="str">
        <f>'[1]LCA-Modelling'!A68</f>
        <v>a511703</v>
      </c>
      <c r="B69" t="str">
        <f>'[1]LCA-Modelling'!B68</f>
        <v/>
      </c>
      <c r="C69" t="str">
        <f>'[1]LCA-Modelling'!C68</f>
        <v>5117.03: Küchenkräuter</v>
      </c>
      <c r="D69" t="s">
        <v>6194</v>
      </c>
      <c r="E69">
        <f>'[1]LCA-Modelling'!F68</f>
        <v>0</v>
      </c>
    </row>
    <row r="70" spans="1:5">
      <c r="A70" t="str">
        <f>'[1]LCA-Modelling'!A69</f>
        <v>a511704</v>
      </c>
      <c r="B70" t="str">
        <f>'[1]LCA-Modelling'!B69</f>
        <v>m511704</v>
      </c>
      <c r="C70" t="str">
        <f>'[1]LCA-Modelling'!C69</f>
        <v>5117.04: Kohlgemüse</v>
      </c>
      <c r="D70" t="s">
        <v>6195</v>
      </c>
      <c r="E70">
        <f>'[1]LCA-Modelling'!F69</f>
        <v>0</v>
      </c>
    </row>
    <row r="71" spans="1:5">
      <c r="A71" t="str">
        <f>'[1]LCA-Modelling'!A70</f>
        <v>a511705</v>
      </c>
      <c r="B71" t="str">
        <f>'[1]LCA-Modelling'!B70</f>
        <v>m511705</v>
      </c>
      <c r="C71" t="str">
        <f>'[1]LCA-Modelling'!C70</f>
        <v>5117.05: Tomaten</v>
      </c>
      <c r="D71" t="s">
        <v>6196</v>
      </c>
      <c r="E71">
        <f>'[1]LCA-Modelling'!F70</f>
        <v>0</v>
      </c>
    </row>
    <row r="72" spans="1:5">
      <c r="A72" t="str">
        <f>'[1]LCA-Modelling'!A71</f>
        <v>a511706</v>
      </c>
      <c r="B72" t="str">
        <f>'[1]LCA-Modelling'!B71</f>
        <v>m511706</v>
      </c>
      <c r="C72" t="str">
        <f>'[1]LCA-Modelling'!C71</f>
        <v>5117.06: Bohnen und Erbsen</v>
      </c>
      <c r="D72" t="s">
        <v>6197</v>
      </c>
      <c r="E72">
        <f>'[1]LCA-Modelling'!F71</f>
        <v>0</v>
      </c>
    </row>
    <row r="73" spans="1:5">
      <c r="A73" t="str">
        <f>'[1]LCA-Modelling'!A72</f>
        <v>a511707</v>
      </c>
      <c r="B73" t="str">
        <f>'[1]LCA-Modelling'!B72</f>
        <v>m511707</v>
      </c>
      <c r="C73" t="str">
        <f>'[1]LCA-Modelling'!C72</f>
        <v>5117.07: Anderes Fruchtgemüse (Kürbis, Peperoni, usw.)</v>
      </c>
      <c r="D73" t="s">
        <v>6198</v>
      </c>
      <c r="E73">
        <f>'[1]LCA-Modelling'!F72</f>
        <v>0</v>
      </c>
    </row>
    <row r="74" spans="1:5">
      <c r="A74" t="str">
        <f>'[1]LCA-Modelling'!A73</f>
        <v>a511708</v>
      </c>
      <c r="B74" t="str">
        <f>'[1]LCA-Modelling'!B73</f>
        <v>m511708</v>
      </c>
      <c r="C74" t="str">
        <f>'[1]LCA-Modelling'!C73</f>
        <v>5117.08: Zwiebeln</v>
      </c>
      <c r="D74" t="s">
        <v>6199</v>
      </c>
      <c r="E74">
        <f>'[1]LCA-Modelling'!F73</f>
        <v>0</v>
      </c>
    </row>
    <row r="75" spans="1:5">
      <c r="A75" t="str">
        <f>'[1]LCA-Modelling'!A74</f>
        <v>a511709</v>
      </c>
      <c r="B75" t="str">
        <f>'[1]LCA-Modelling'!B74</f>
        <v>m511709</v>
      </c>
      <c r="C75" t="str">
        <f>'[1]LCA-Modelling'!C74</f>
        <v>5117.09: Knoblauch</v>
      </c>
      <c r="D75" t="s">
        <v>6200</v>
      </c>
      <c r="E75">
        <f>'[1]LCA-Modelling'!F74</f>
        <v>0</v>
      </c>
    </row>
    <row r="76" spans="1:5">
      <c r="A76" t="str">
        <f>'[1]LCA-Modelling'!A75</f>
        <v>a511710</v>
      </c>
      <c r="B76" t="str">
        <f>'[1]LCA-Modelling'!B75</f>
        <v>m511710</v>
      </c>
      <c r="C76" t="str">
        <f>'[1]LCA-Modelling'!C75</f>
        <v>5117.10: Rüben und anderes Wurzelgemüse</v>
      </c>
      <c r="D76" t="s">
        <v>6201</v>
      </c>
      <c r="E76">
        <f>'[1]LCA-Modelling'!F75</f>
        <v>0</v>
      </c>
    </row>
    <row r="77" spans="1:5">
      <c r="A77" t="str">
        <f>'[1]LCA-Modelling'!A76</f>
        <v>a511711</v>
      </c>
      <c r="B77" t="str">
        <f>'[1]LCA-Modelling'!B76</f>
        <v>m511711</v>
      </c>
      <c r="C77" t="str">
        <f>'[1]LCA-Modelling'!C76</f>
        <v>5117.11: Frische Pilze</v>
      </c>
      <c r="D77" t="s">
        <v>6202</v>
      </c>
      <c r="E77">
        <f>'[1]LCA-Modelling'!F76</f>
        <v>-1</v>
      </c>
    </row>
    <row r="78" spans="1:5">
      <c r="A78" t="str">
        <f>'[1]LCA-Modelling'!A77</f>
        <v>a511712</v>
      </c>
      <c r="B78" t="str">
        <f>'[1]LCA-Modelling'!B77</f>
        <v>m511712</v>
      </c>
      <c r="C78" t="str">
        <f>'[1]LCA-Modelling'!C77</f>
        <v>5117.12: Pilze und Gemüse, getrocknet oder gedörrt</v>
      </c>
      <c r="D78" t="s">
        <v>6203</v>
      </c>
      <c r="E78">
        <f>'[1]LCA-Modelling'!F77</f>
        <v>0</v>
      </c>
    </row>
    <row r="79" spans="1:5">
      <c r="A79" t="str">
        <f>'[1]LCA-Modelling'!A78</f>
        <v>a511713</v>
      </c>
      <c r="B79" t="str">
        <f>'[1]LCA-Modelling'!B78</f>
        <v>m511713</v>
      </c>
      <c r="C79" t="str">
        <f>'[1]LCA-Modelling'!C78</f>
        <v>5117.13: Gemüse und Pilze in Konserven oder anders verarbeitet</v>
      </c>
      <c r="D79" t="s">
        <v>6204</v>
      </c>
      <c r="E79">
        <f>'[1]LCA-Modelling'!F78</f>
        <v>0</v>
      </c>
    </row>
    <row r="80" spans="1:5">
      <c r="A80" t="str">
        <f>'[1]LCA-Modelling'!A79</f>
        <v>a511714</v>
      </c>
      <c r="B80" t="str">
        <f>'[1]LCA-Modelling'!B79</f>
        <v>m511714</v>
      </c>
      <c r="C80" t="str">
        <f>'[1]LCA-Modelling'!C79</f>
        <v>5117.14: Kartoffeln</v>
      </c>
      <c r="D80" t="s">
        <v>6205</v>
      </c>
      <c r="E80">
        <f>'[1]LCA-Modelling'!F79</f>
        <v>0</v>
      </c>
    </row>
    <row r="81" spans="1:5">
      <c r="A81" t="str">
        <f>'[1]LCA-Modelling'!A80</f>
        <v>a511715</v>
      </c>
      <c r="B81" t="str">
        <f>'[1]LCA-Modelling'!B80</f>
        <v>m511715</v>
      </c>
      <c r="C81" t="str">
        <f>'[1]LCA-Modelling'!C80</f>
        <v>5117.15: Kartoffelhaltige Produkte und anderes Knollengemüse</v>
      </c>
      <c r="D81" t="s">
        <v>6206</v>
      </c>
      <c r="E81">
        <f>'[1]LCA-Modelling'!F80</f>
        <v>0</v>
      </c>
    </row>
    <row r="82" spans="1:5">
      <c r="A82" t="str">
        <f>'[1]LCA-Modelling'!A81</f>
        <v>a5118</v>
      </c>
      <c r="B82" t="str">
        <f>'[1]LCA-Modelling'!B81</f>
        <v>m5118a</v>
      </c>
      <c r="C82" t="str">
        <f>'[1]LCA-Modelling'!C81</f>
        <v>5118: Zucker, Konfitüren, Honig, Schokolade und Süsswaren</v>
      </c>
      <c r="D82" t="s">
        <v>6207</v>
      </c>
      <c r="E82">
        <f>'[1]LCA-Modelling'!F81</f>
        <v>-1</v>
      </c>
    </row>
    <row r="83" spans="1:5">
      <c r="A83" t="str">
        <f>'[1]LCA-Modelling'!A82</f>
        <v>a511801</v>
      </c>
      <c r="B83" t="str">
        <f>'[1]LCA-Modelling'!B82</f>
        <v>m511801</v>
      </c>
      <c r="C83" t="str">
        <f>'[1]LCA-Modelling'!C82</f>
        <v>5118.01: Zucker</v>
      </c>
      <c r="D83" t="s">
        <v>6208</v>
      </c>
      <c r="E83">
        <f>'[1]LCA-Modelling'!F82</f>
        <v>0</v>
      </c>
    </row>
    <row r="84" spans="1:5">
      <c r="A84" t="str">
        <f>'[1]LCA-Modelling'!A83</f>
        <v>a511802</v>
      </c>
      <c r="B84" t="str">
        <f>'[1]LCA-Modelling'!B83</f>
        <v>m511802</v>
      </c>
      <c r="C84" t="str">
        <f>'[1]LCA-Modelling'!C83</f>
        <v>5118.02: Konfitüren, Marmeladen, Kompott</v>
      </c>
      <c r="D84" t="s">
        <v>6209</v>
      </c>
      <c r="E84">
        <f>'[1]LCA-Modelling'!F83</f>
        <v>0</v>
      </c>
    </row>
    <row r="85" spans="1:5">
      <c r="A85" t="str">
        <f>'[1]LCA-Modelling'!A84</f>
        <v>a511803</v>
      </c>
      <c r="B85" t="str">
        <f>'[1]LCA-Modelling'!B84</f>
        <v>m511803</v>
      </c>
      <c r="C85" t="str">
        <f>'[1]LCA-Modelling'!C84</f>
        <v>5118.03: Honig</v>
      </c>
      <c r="D85" t="s">
        <v>6210</v>
      </c>
      <c r="E85">
        <f>'[1]LCA-Modelling'!F84</f>
        <v>0</v>
      </c>
    </row>
    <row r="86" spans="1:5">
      <c r="A86" t="str">
        <f>'[1]LCA-Modelling'!A85</f>
        <v>a511804</v>
      </c>
      <c r="B86" t="str">
        <f>'[1]LCA-Modelling'!B85</f>
        <v>m511804</v>
      </c>
      <c r="C86" t="str">
        <f>'[1]LCA-Modelling'!C85</f>
        <v>5118.04: Schokolade</v>
      </c>
      <c r="D86" t="s">
        <v>6211</v>
      </c>
      <c r="E86">
        <f>'[1]LCA-Modelling'!F85</f>
        <v>0</v>
      </c>
    </row>
    <row r="87" spans="1:5">
      <c r="A87" t="str">
        <f>'[1]LCA-Modelling'!A86</f>
        <v>a511805</v>
      </c>
      <c r="B87" t="str">
        <f>'[1]LCA-Modelling'!B86</f>
        <v/>
      </c>
      <c r="C87" t="str">
        <f>'[1]LCA-Modelling'!C86</f>
        <v>5118.05: Süsswaren</v>
      </c>
      <c r="D87" t="s">
        <v>6212</v>
      </c>
      <c r="E87">
        <f>'[1]LCA-Modelling'!F86</f>
        <v>0</v>
      </c>
    </row>
    <row r="88" spans="1:5">
      <c r="A88" t="str">
        <f>'[1]LCA-Modelling'!A87</f>
        <v>a511806</v>
      </c>
      <c r="B88" t="str">
        <f>'[1]LCA-Modelling'!B87</f>
        <v>m511806</v>
      </c>
      <c r="C88" t="str">
        <f>'[1]LCA-Modelling'!C87</f>
        <v>5118.06: Speiseeis</v>
      </c>
      <c r="D88" t="s">
        <v>6213</v>
      </c>
      <c r="E88">
        <f>'[1]LCA-Modelling'!F87</f>
        <v>0</v>
      </c>
    </row>
    <row r="89" spans="1:5">
      <c r="A89" t="str">
        <f>'[1]LCA-Modelling'!A88</f>
        <v>a511807</v>
      </c>
      <c r="B89" t="str">
        <f>'[1]LCA-Modelling'!B88</f>
        <v/>
      </c>
      <c r="C89" t="str">
        <f>'[1]LCA-Modelling'!C88</f>
        <v>5118.07: Andere zucker- und/oder kakaohaltige Produkte</v>
      </c>
      <c r="D89" t="s">
        <v>6214</v>
      </c>
      <c r="E89">
        <f>'[1]LCA-Modelling'!F88</f>
        <v>0</v>
      </c>
    </row>
    <row r="90" spans="1:5">
      <c r="A90" t="str">
        <f>'[1]LCA-Modelling'!A89</f>
        <v>a5119</v>
      </c>
      <c r="B90" t="str">
        <f>'[1]LCA-Modelling'!B89</f>
        <v/>
      </c>
      <c r="C90" t="str">
        <f>'[1]LCA-Modelling'!C89</f>
        <v>5119: Saucen, Salz, Gewürze, Suppen und sonstige Nahrungsmittel</v>
      </c>
      <c r="D90" t="s">
        <v>6215</v>
      </c>
      <c r="E90">
        <f>'[1]LCA-Modelling'!F89</f>
        <v>-1</v>
      </c>
    </row>
    <row r="91" spans="1:5">
      <c r="A91" t="str">
        <f>'[1]LCA-Modelling'!A90</f>
        <v>a511901</v>
      </c>
      <c r="B91" t="str">
        <f>'[1]LCA-Modelling'!B90</f>
        <v/>
      </c>
      <c r="C91" t="str">
        <f>'[1]LCA-Modelling'!C90</f>
        <v>5119.01: Saucen, Würzstoffe und Würze</v>
      </c>
      <c r="D91" t="s">
        <v>6216</v>
      </c>
      <c r="E91">
        <f>'[1]LCA-Modelling'!F90</f>
        <v>0</v>
      </c>
    </row>
    <row r="92" spans="1:5">
      <c r="A92" t="str">
        <f>'[1]LCA-Modelling'!A91</f>
        <v>a511902</v>
      </c>
      <c r="B92" t="str">
        <f>'[1]LCA-Modelling'!B91</f>
        <v/>
      </c>
      <c r="C92" t="str">
        <f>'[1]LCA-Modelling'!C91</f>
        <v>5119.02: Salz und Gewürze</v>
      </c>
      <c r="D92" t="s">
        <v>6217</v>
      </c>
      <c r="E92">
        <f>'[1]LCA-Modelling'!F91</f>
        <v>-1</v>
      </c>
    </row>
    <row r="93" spans="1:5">
      <c r="A93" t="str">
        <f>'[1]LCA-Modelling'!A92</f>
        <v>a511903</v>
      </c>
      <c r="B93" t="str">
        <f>'[1]LCA-Modelling'!B92</f>
        <v/>
      </c>
      <c r="C93" t="str">
        <f>'[1]LCA-Modelling'!C92</f>
        <v>5119.03: Suppen und Bouillons</v>
      </c>
      <c r="D93" t="s">
        <v>6218</v>
      </c>
      <c r="E93">
        <f>'[1]LCA-Modelling'!F92</f>
        <v>0</v>
      </c>
    </row>
    <row r="94" spans="1:5">
      <c r="A94" t="str">
        <f>'[1]LCA-Modelling'!A93</f>
        <v>a511904</v>
      </c>
      <c r="B94" t="str">
        <f>'[1]LCA-Modelling'!B93</f>
        <v/>
      </c>
      <c r="C94" t="str">
        <f>'[1]LCA-Modelling'!C93</f>
        <v>5119.04: Aromaessenzen, Backpulver und Presshefe</v>
      </c>
      <c r="D94" t="s">
        <v>6219</v>
      </c>
      <c r="E94">
        <f>'[1]LCA-Modelling'!F93</f>
        <v>-1</v>
      </c>
    </row>
    <row r="95" spans="1:5">
      <c r="A95" t="str">
        <f>'[1]LCA-Modelling'!A94</f>
        <v>a511905</v>
      </c>
      <c r="B95" t="str">
        <f>'[1]LCA-Modelling'!B94</f>
        <v/>
      </c>
      <c r="C95" t="str">
        <f>'[1]LCA-Modelling'!C94</f>
        <v>5119.05: Küchenfertige Mahlzeiten</v>
      </c>
      <c r="D95" t="s">
        <v>6220</v>
      </c>
      <c r="E95">
        <f>'[1]LCA-Modelling'!F94</f>
        <v>0</v>
      </c>
    </row>
    <row r="96" spans="1:5">
      <c r="A96" t="str">
        <f>'[1]LCA-Modelling'!A95</f>
        <v>a511906</v>
      </c>
      <c r="B96" t="str">
        <f>'[1]LCA-Modelling'!B95</f>
        <v/>
      </c>
      <c r="C96" t="str">
        <f>'[1]LCA-Modelling'!C95</f>
        <v>5119.06: Vegetarische Sojaprodukte</v>
      </c>
      <c r="D96" t="s">
        <v>6221</v>
      </c>
      <c r="E96">
        <f>'[1]LCA-Modelling'!F95</f>
        <v>0</v>
      </c>
    </row>
    <row r="97" spans="1:5">
      <c r="A97" t="str">
        <f>'[1]LCA-Modelling'!A96</f>
        <v>a511907</v>
      </c>
      <c r="B97" t="str">
        <f>'[1]LCA-Modelling'!B96</f>
        <v/>
      </c>
      <c r="C97" t="str">
        <f>'[1]LCA-Modelling'!C96</f>
        <v>5119.07: Sonstige Nahrungsmittel</v>
      </c>
      <c r="D97" t="s">
        <v>6222</v>
      </c>
      <c r="E97">
        <f>'[1]LCA-Modelling'!F96</f>
        <v>-1</v>
      </c>
    </row>
    <row r="98" spans="1:5">
      <c r="A98" t="str">
        <f>'[1]LCA-Modelling'!A97</f>
        <v>a511908</v>
      </c>
      <c r="B98" t="str">
        <f>'[1]LCA-Modelling'!B97</f>
        <v/>
      </c>
      <c r="C98" t="str">
        <f>'[1]LCA-Modelling'!C97</f>
        <v>5119.08: Babynahrung</v>
      </c>
      <c r="D98" t="s">
        <v>6223</v>
      </c>
      <c r="E98">
        <f>'[1]LCA-Modelling'!F97</f>
        <v>-1</v>
      </c>
    </row>
    <row r="99" spans="1:5">
      <c r="A99" t="str">
        <f>'[1]LCA-Modelling'!A98</f>
        <v>a512</v>
      </c>
      <c r="B99" t="str">
        <f>'[1]LCA-Modelling'!B98</f>
        <v/>
      </c>
      <c r="C99" t="str">
        <f>'[1]LCA-Modelling'!C98</f>
        <v>512: Alkoholfreie Getränke</v>
      </c>
      <c r="D99" t="s">
        <v>6224</v>
      </c>
      <c r="E99">
        <f>'[1]LCA-Modelling'!F98</f>
        <v>-1</v>
      </c>
    </row>
    <row r="100" spans="1:5">
      <c r="A100" t="str">
        <f>'[1]LCA-Modelling'!A99</f>
        <v>a5121</v>
      </c>
      <c r="B100" t="str">
        <f>'[1]LCA-Modelling'!B99</f>
        <v>m5121</v>
      </c>
      <c r="C100" t="str">
        <f>'[1]LCA-Modelling'!C99</f>
        <v>5121: Kaffee, Tee und Kakao</v>
      </c>
      <c r="D100" t="s">
        <v>6225</v>
      </c>
      <c r="E100">
        <f>'[1]LCA-Modelling'!F99</f>
        <v>-1</v>
      </c>
    </row>
    <row r="101" spans="1:5">
      <c r="A101" t="str">
        <f>'[1]LCA-Modelling'!A100</f>
        <v>a512101</v>
      </c>
      <c r="B101" t="str">
        <f>'[1]LCA-Modelling'!B100</f>
        <v>m512101</v>
      </c>
      <c r="C101" t="str">
        <f>'[1]LCA-Modelling'!C100</f>
        <v>5121.01: Bohnenkaffee und gemahlener Kaffee</v>
      </c>
      <c r="D101" t="s">
        <v>6226</v>
      </c>
      <c r="E101">
        <f>'[1]LCA-Modelling'!F100</f>
        <v>0</v>
      </c>
    </row>
    <row r="102" spans="1:5">
      <c r="A102" t="str">
        <f>'[1]LCA-Modelling'!A101</f>
        <v>a512102</v>
      </c>
      <c r="B102" t="str">
        <f>'[1]LCA-Modelling'!B101</f>
        <v>m512102</v>
      </c>
      <c r="C102" t="str">
        <f>'[1]LCA-Modelling'!C101</f>
        <v>5121.02: Löslicher Pulverkaffee und Kaffeesurrogate</v>
      </c>
      <c r="D102" t="s">
        <v>6227</v>
      </c>
      <c r="E102">
        <f>'[1]LCA-Modelling'!F101</f>
        <v>0</v>
      </c>
    </row>
    <row r="103" spans="1:5">
      <c r="A103" t="str">
        <f>'[1]LCA-Modelling'!A102</f>
        <v>a512103</v>
      </c>
      <c r="B103" t="str">
        <f>'[1]LCA-Modelling'!B102</f>
        <v>m512103</v>
      </c>
      <c r="C103" t="str">
        <f>'[1]LCA-Modelling'!C102</f>
        <v>5121.03: Tee, Kräutertee und Surrogate</v>
      </c>
      <c r="D103" t="s">
        <v>6228</v>
      </c>
      <c r="E103">
        <f>'[1]LCA-Modelling'!F102</f>
        <v>0</v>
      </c>
    </row>
    <row r="104" spans="1:5">
      <c r="A104" t="str">
        <f>'[1]LCA-Modelling'!A103</f>
        <v>a512104</v>
      </c>
      <c r="B104" t="str">
        <f>'[1]LCA-Modelling'!B103</f>
        <v>m512104</v>
      </c>
      <c r="C104" t="str">
        <f>'[1]LCA-Modelling'!C103</f>
        <v>5121.04: Kakaohaltige Getränke</v>
      </c>
      <c r="D104" t="s">
        <v>6229</v>
      </c>
      <c r="E104">
        <f>'[1]LCA-Modelling'!F103</f>
        <v>0</v>
      </c>
    </row>
    <row r="105" spans="1:5">
      <c r="A105" t="str">
        <f>'[1]LCA-Modelling'!A104</f>
        <v>a5122</v>
      </c>
      <c r="B105" t="str">
        <f>'[1]LCA-Modelling'!B104</f>
        <v>m5122</v>
      </c>
      <c r="C105" t="str">
        <f>'[1]LCA-Modelling'!C104</f>
        <v>5122: Mineralwasser, Limonaden und Säfte</v>
      </c>
      <c r="D105" t="s">
        <v>6230</v>
      </c>
      <c r="E105">
        <f>'[1]LCA-Modelling'!F104</f>
        <v>-1</v>
      </c>
    </row>
    <row r="106" spans="1:5">
      <c r="A106" t="str">
        <f>'[1]LCA-Modelling'!A105</f>
        <v>a512201</v>
      </c>
      <c r="B106" t="str">
        <f>'[1]LCA-Modelling'!B105</f>
        <v>m512201</v>
      </c>
      <c r="C106" t="str">
        <f>'[1]LCA-Modelling'!C105</f>
        <v>5122.01: Mineralwasser</v>
      </c>
      <c r="D106" t="s">
        <v>6231</v>
      </c>
      <c r="E106">
        <f>'[1]LCA-Modelling'!F105</f>
        <v>0</v>
      </c>
    </row>
    <row r="107" spans="1:5">
      <c r="A107" t="str">
        <f>'[1]LCA-Modelling'!A106</f>
        <v>a512202</v>
      </c>
      <c r="B107" t="str">
        <f>'[1]LCA-Modelling'!B106</f>
        <v>m512202</v>
      </c>
      <c r="C107" t="str">
        <f>'[1]LCA-Modelling'!C106</f>
        <v>5122.02: Alkoholfreie Süssgetränke</v>
      </c>
      <c r="D107" t="s">
        <v>6232</v>
      </c>
      <c r="E107">
        <f>'[1]LCA-Modelling'!F106</f>
        <v>0</v>
      </c>
    </row>
    <row r="108" spans="1:5">
      <c r="A108" t="str">
        <f>'[1]LCA-Modelling'!A107</f>
        <v>a512203</v>
      </c>
      <c r="B108" t="str">
        <f>'[1]LCA-Modelling'!B107</f>
        <v>m512203</v>
      </c>
      <c r="C108" t="str">
        <f>'[1]LCA-Modelling'!C107</f>
        <v>5122.03: Sirupe für Getränke</v>
      </c>
      <c r="D108" t="s">
        <v>6233</v>
      </c>
      <c r="E108">
        <f>'[1]LCA-Modelling'!F107</f>
        <v>0</v>
      </c>
    </row>
    <row r="109" spans="1:5">
      <c r="A109" t="str">
        <f>'[1]LCA-Modelling'!A108</f>
        <v>a512204</v>
      </c>
      <c r="B109" t="str">
        <f>'[1]LCA-Modelling'!B108</f>
        <v>m512204</v>
      </c>
      <c r="C109" t="str">
        <f>'[1]LCA-Modelling'!C108</f>
        <v>5122.04: Fruchtsäfte</v>
      </c>
      <c r="D109" t="s">
        <v>6234</v>
      </c>
      <c r="E109">
        <f>'[1]LCA-Modelling'!F108</f>
        <v>0</v>
      </c>
    </row>
    <row r="110" spans="1:5">
      <c r="A110" t="str">
        <f>'[1]LCA-Modelling'!A109</f>
        <v>a512205</v>
      </c>
      <c r="B110" t="str">
        <f>'[1]LCA-Modelling'!B109</f>
        <v>m512205</v>
      </c>
      <c r="C110" t="str">
        <f>'[1]LCA-Modelling'!C109</f>
        <v>5122.05: Gemüsesäfte</v>
      </c>
      <c r="D110" t="s">
        <v>6235</v>
      </c>
      <c r="E110">
        <f>'[1]LCA-Modelling'!F109</f>
        <v>0</v>
      </c>
    </row>
    <row r="111" spans="1:5">
      <c r="A111" t="str">
        <f>'[1]LCA-Modelling'!A110</f>
        <v>a52</v>
      </c>
      <c r="B111" t="str">
        <f>'[1]LCA-Modelling'!B110</f>
        <v/>
      </c>
      <c r="C111" t="str">
        <f>'[1]LCA-Modelling'!C110</f>
        <v>52: Alkoholische Getränke und Tabakwaren</v>
      </c>
      <c r="D111" t="s">
        <v>6236</v>
      </c>
      <c r="E111">
        <f>'[1]LCA-Modelling'!F110</f>
        <v>-1</v>
      </c>
    </row>
    <row r="112" spans="1:5">
      <c r="A112" t="str">
        <f>'[1]LCA-Modelling'!A111</f>
        <v>a521</v>
      </c>
      <c r="B112" t="str">
        <f>'[1]LCA-Modelling'!B111</f>
        <v/>
      </c>
      <c r="C112" t="str">
        <f>'[1]LCA-Modelling'!C111</f>
        <v>521: Alkoholische Getränke</v>
      </c>
      <c r="D112" t="s">
        <v>6237</v>
      </c>
      <c r="E112">
        <f>'[1]LCA-Modelling'!F111</f>
        <v>-1</v>
      </c>
    </row>
    <row r="113" spans="1:5">
      <c r="A113" t="str">
        <f>'[1]LCA-Modelling'!A112</f>
        <v>a5211</v>
      </c>
      <c r="B113" t="str">
        <f>'[1]LCA-Modelling'!B112</f>
        <v>m5211</v>
      </c>
      <c r="C113" t="str">
        <f>'[1]LCA-Modelling'!C112</f>
        <v>5211: Branntweine</v>
      </c>
      <c r="D113" t="s">
        <v>6238</v>
      </c>
      <c r="E113">
        <f>'[1]LCA-Modelling'!F112</f>
        <v>-1</v>
      </c>
    </row>
    <row r="114" spans="1:5">
      <c r="A114" t="str">
        <f>'[1]LCA-Modelling'!A113</f>
        <v>a521101</v>
      </c>
      <c r="B114" t="str">
        <f>'[1]LCA-Modelling'!B113</f>
        <v>m521101</v>
      </c>
      <c r="C114" t="str">
        <f>'[1]LCA-Modelling'!C113</f>
        <v>5211.01: Branntweine</v>
      </c>
      <c r="D114" t="s">
        <v>6238</v>
      </c>
      <c r="E114">
        <f>'[1]LCA-Modelling'!F113</f>
        <v>0</v>
      </c>
    </row>
    <row r="115" spans="1:5">
      <c r="A115" t="str">
        <f>'[1]LCA-Modelling'!A114</f>
        <v>a521102</v>
      </c>
      <c r="B115" t="str">
        <f>'[1]LCA-Modelling'!B114</f>
        <v>m521102</v>
      </c>
      <c r="C115" t="str">
        <f>'[1]LCA-Modelling'!C114</f>
        <v>5211.02: Alkoholische und alkoholfreie Liköre und likörhaltige Aperitifs</v>
      </c>
      <c r="D115" t="s">
        <v>6239</v>
      </c>
      <c r="E115">
        <f>'[1]LCA-Modelling'!F114</f>
        <v>0</v>
      </c>
    </row>
    <row r="116" spans="1:5">
      <c r="A116" t="str">
        <f>'[1]LCA-Modelling'!A115</f>
        <v>a5212</v>
      </c>
      <c r="B116" t="str">
        <f>'[1]LCA-Modelling'!B115</f>
        <v>m5212</v>
      </c>
      <c r="C116" t="str">
        <f>'[1]LCA-Modelling'!C115</f>
        <v>5212: Weine</v>
      </c>
      <c r="D116" t="s">
        <v>6240</v>
      </c>
      <c r="E116">
        <f>'[1]LCA-Modelling'!F115</f>
        <v>0</v>
      </c>
    </row>
    <row r="117" spans="1:5">
      <c r="A117" t="str">
        <f>'[1]LCA-Modelling'!A116</f>
        <v>a521201</v>
      </c>
      <c r="B117" t="str">
        <f>'[1]LCA-Modelling'!B116</f>
        <v>m521201</v>
      </c>
      <c r="C117" t="str">
        <f>'[1]LCA-Modelling'!C116</f>
        <v>5212.01: Schweizer Rotweine und Rosés</v>
      </c>
      <c r="D117" t="s">
        <v>6241</v>
      </c>
      <c r="E117">
        <f>'[1]LCA-Modelling'!F116</f>
        <v>-1</v>
      </c>
    </row>
    <row r="118" spans="1:5">
      <c r="A118" t="str">
        <f>'[1]LCA-Modelling'!A117</f>
        <v>a521202</v>
      </c>
      <c r="B118" t="str">
        <f>'[1]LCA-Modelling'!B117</f>
        <v>m521202</v>
      </c>
      <c r="C118" t="str">
        <f>'[1]LCA-Modelling'!C117</f>
        <v>5212.02: Ausländische Rotweine und Rosés</v>
      </c>
      <c r="D118" t="s">
        <v>6242</v>
      </c>
      <c r="E118">
        <f>'[1]LCA-Modelling'!F117</f>
        <v>-1</v>
      </c>
    </row>
    <row r="119" spans="1:5">
      <c r="A119" t="str">
        <f>'[1]LCA-Modelling'!A118</f>
        <v>a521203</v>
      </c>
      <c r="B119" t="str">
        <f>'[1]LCA-Modelling'!B118</f>
        <v>m521203</v>
      </c>
      <c r="C119" t="str">
        <f>'[1]LCA-Modelling'!C118</f>
        <v>5212.03: Rotweine und Rosés ohne Herkunftsangabe</v>
      </c>
      <c r="D119" t="s">
        <v>6243</v>
      </c>
      <c r="E119">
        <f>'[1]LCA-Modelling'!F118</f>
        <v>-1</v>
      </c>
    </row>
    <row r="120" spans="1:5">
      <c r="A120" t="str">
        <f>'[1]LCA-Modelling'!A119</f>
        <v>a521204</v>
      </c>
      <c r="B120" t="str">
        <f>'[1]LCA-Modelling'!B119</f>
        <v>m521204</v>
      </c>
      <c r="C120" t="str">
        <f>'[1]LCA-Modelling'!C119</f>
        <v>5212.04: Schweizer Weissweine</v>
      </c>
      <c r="D120" t="s">
        <v>6244</v>
      </c>
      <c r="E120">
        <f>'[1]LCA-Modelling'!F119</f>
        <v>-1</v>
      </c>
    </row>
    <row r="121" spans="1:5">
      <c r="A121" t="str">
        <f>'[1]LCA-Modelling'!A120</f>
        <v>a521205</v>
      </c>
      <c r="B121" t="str">
        <f>'[1]LCA-Modelling'!B120</f>
        <v>m521205</v>
      </c>
      <c r="C121" t="str">
        <f>'[1]LCA-Modelling'!C120</f>
        <v>5212.05: Ausländische Weissweine</v>
      </c>
      <c r="D121" t="s">
        <v>6245</v>
      </c>
      <c r="E121">
        <f>'[1]LCA-Modelling'!F120</f>
        <v>-1</v>
      </c>
    </row>
    <row r="122" spans="1:5">
      <c r="A122" t="str">
        <f>'[1]LCA-Modelling'!A121</f>
        <v>a521206</v>
      </c>
      <c r="B122" t="str">
        <f>'[1]LCA-Modelling'!B121</f>
        <v>m521206</v>
      </c>
      <c r="C122" t="str">
        <f>'[1]LCA-Modelling'!C121</f>
        <v>5212.06: Weissweine ohne Herkunftsangabe</v>
      </c>
      <c r="D122" t="s">
        <v>6246</v>
      </c>
      <c r="E122">
        <f>'[1]LCA-Modelling'!F121</f>
        <v>-1</v>
      </c>
    </row>
    <row r="123" spans="1:5">
      <c r="A123" t="str">
        <f>'[1]LCA-Modelling'!A122</f>
        <v>a521207</v>
      </c>
      <c r="B123" t="str">
        <f>'[1]LCA-Modelling'!B122</f>
        <v>m521207</v>
      </c>
      <c r="C123" t="str">
        <f>'[1]LCA-Modelling'!C122</f>
        <v>5212.07: Schaumweine</v>
      </c>
      <c r="D123" t="s">
        <v>6247</v>
      </c>
      <c r="E123">
        <f>'[1]LCA-Modelling'!F122</f>
        <v>-1</v>
      </c>
    </row>
    <row r="124" spans="1:5">
      <c r="A124" t="str">
        <f>'[1]LCA-Modelling'!A123</f>
        <v>a521208</v>
      </c>
      <c r="B124" t="str">
        <f>'[1]LCA-Modelling'!B123</f>
        <v>m521208</v>
      </c>
      <c r="C124" t="str">
        <f>'[1]LCA-Modelling'!C123</f>
        <v>5212.08: Auf Wein basierte Aperitifs, Apfelweine und Süssweine</v>
      </c>
      <c r="D124" t="s">
        <v>6248</v>
      </c>
      <c r="E124">
        <f>'[1]LCA-Modelling'!F123</f>
        <v>-1</v>
      </c>
    </row>
    <row r="125" spans="1:5">
      <c r="A125" t="str">
        <f>'[1]LCA-Modelling'!A124</f>
        <v>a521209</v>
      </c>
      <c r="B125" t="str">
        <f>'[1]LCA-Modelling'!B124</f>
        <v>m521209</v>
      </c>
      <c r="C125" t="str">
        <f>'[1]LCA-Modelling'!C124</f>
        <v>5212.09: Alkoholfreie Weine, Apfelweine und Aperitifs</v>
      </c>
      <c r="D125" t="s">
        <v>6249</v>
      </c>
      <c r="E125">
        <f>'[1]LCA-Modelling'!F124</f>
        <v>-1</v>
      </c>
    </row>
    <row r="126" spans="1:5">
      <c r="A126" t="str">
        <f>'[1]LCA-Modelling'!A125</f>
        <v>a5213</v>
      </c>
      <c r="B126" t="str">
        <f>'[1]LCA-Modelling'!B125</f>
        <v>m5213</v>
      </c>
      <c r="C126" t="str">
        <f>'[1]LCA-Modelling'!C125</f>
        <v>5213: Bier</v>
      </c>
      <c r="D126" t="s">
        <v>6250</v>
      </c>
      <c r="E126">
        <f>'[1]LCA-Modelling'!F125</f>
        <v>-1</v>
      </c>
    </row>
    <row r="127" spans="1:5">
      <c r="A127" t="str">
        <f>'[1]LCA-Modelling'!A126</f>
        <v>a521300</v>
      </c>
      <c r="B127" t="str">
        <f>'[1]LCA-Modelling'!B126</f>
        <v>m521300</v>
      </c>
      <c r="C127" t="str">
        <f>'[1]LCA-Modelling'!C126</f>
        <v>5213.00: Alkoholhaltiges und alkoholfreies Bier</v>
      </c>
      <c r="D127" t="s">
        <v>6251</v>
      </c>
      <c r="E127">
        <f>'[1]LCA-Modelling'!F126</f>
        <v>0</v>
      </c>
    </row>
    <row r="128" spans="1:5">
      <c r="A128" t="str">
        <f>'[1]LCA-Modelling'!A127</f>
        <v>a522</v>
      </c>
      <c r="B128" t="str">
        <f>'[1]LCA-Modelling'!B127</f>
        <v/>
      </c>
      <c r="C128" t="str">
        <f>'[1]LCA-Modelling'!C127</f>
        <v>522: Tabakwaren</v>
      </c>
      <c r="D128" t="s">
        <v>6252</v>
      </c>
      <c r="E128">
        <f>'[1]LCA-Modelling'!F127</f>
        <v>-1</v>
      </c>
    </row>
    <row r="129" spans="1:5">
      <c r="A129" t="str">
        <f>'[1]LCA-Modelling'!A128</f>
        <v>a5220</v>
      </c>
      <c r="B129" t="str">
        <f>'[1]LCA-Modelling'!B128</f>
        <v/>
      </c>
      <c r="C129" t="str">
        <f>'[1]LCA-Modelling'!C128</f>
        <v>5220: Tabakwaren</v>
      </c>
      <c r="D129" t="s">
        <v>6252</v>
      </c>
      <c r="E129">
        <f>'[1]LCA-Modelling'!F128</f>
        <v>0</v>
      </c>
    </row>
    <row r="130" spans="1:5">
      <c r="A130" t="str">
        <f>'[1]LCA-Modelling'!A129</f>
        <v>a522001</v>
      </c>
      <c r="B130" t="str">
        <f>'[1]LCA-Modelling'!B129</f>
        <v/>
      </c>
      <c r="C130" t="str">
        <f>'[1]LCA-Modelling'!C129</f>
        <v>5220.01: Zigaretten</v>
      </c>
      <c r="D130" t="s">
        <v>6253</v>
      </c>
      <c r="E130">
        <f>'[1]LCA-Modelling'!F129</f>
        <v>-1</v>
      </c>
    </row>
    <row r="131" spans="1:5">
      <c r="A131" t="str">
        <f>'[1]LCA-Modelling'!A130</f>
        <v>a522002</v>
      </c>
      <c r="B131" t="str">
        <f>'[1]LCA-Modelling'!B130</f>
        <v/>
      </c>
      <c r="C131" t="str">
        <f>'[1]LCA-Modelling'!C130</f>
        <v>5220.02: Zigarren, Zigarillos und andere Tabakwaren (inkl. Drogen)</v>
      </c>
      <c r="D131" t="s">
        <v>6254</v>
      </c>
      <c r="E131">
        <f>'[1]LCA-Modelling'!F130</f>
        <v>-1</v>
      </c>
    </row>
    <row r="132" spans="1:5">
      <c r="A132" t="str">
        <f>'[1]LCA-Modelling'!A131</f>
        <v>a53</v>
      </c>
      <c r="B132" t="str">
        <f>'[1]LCA-Modelling'!B131</f>
        <v/>
      </c>
      <c r="C132" t="str">
        <f>'[1]LCA-Modelling'!C131</f>
        <v>53: Gast- und Beherbergungsstätten</v>
      </c>
      <c r="D132" t="s">
        <v>6255</v>
      </c>
      <c r="E132">
        <f>'[1]LCA-Modelling'!F131</f>
        <v>-1</v>
      </c>
    </row>
    <row r="133" spans="1:5">
      <c r="A133" t="str">
        <f>'[1]LCA-Modelling'!A132</f>
        <v>a531</v>
      </c>
      <c r="B133" t="str">
        <f>'[1]LCA-Modelling'!B132</f>
        <v/>
      </c>
      <c r="C133" t="str">
        <f>'[1]LCA-Modelling'!C132</f>
        <v>531: Gaststätten</v>
      </c>
      <c r="D133" t="s">
        <v>6256</v>
      </c>
      <c r="E133">
        <f>'[1]LCA-Modelling'!F132</f>
        <v>-1</v>
      </c>
    </row>
    <row r="134" spans="1:5">
      <c r="A134" t="str">
        <f>'[1]LCA-Modelling'!A133</f>
        <v>a5311</v>
      </c>
      <c r="B134" t="str">
        <f>'[1]LCA-Modelling'!B133</f>
        <v/>
      </c>
      <c r="C134" t="str">
        <f>'[1]LCA-Modelling'!C133</f>
        <v>5311: Restaurants, Cafés und Bars</v>
      </c>
      <c r="D134" t="s">
        <v>6257</v>
      </c>
      <c r="E134">
        <f>'[1]LCA-Modelling'!F133</f>
        <v>0</v>
      </c>
    </row>
    <row r="135" spans="1:5">
      <c r="A135" t="str">
        <f>'[1]LCA-Modelling'!A134</f>
        <v>a531101</v>
      </c>
      <c r="B135" t="str">
        <f>'[1]LCA-Modelling'!B134</f>
        <v/>
      </c>
      <c r="C135" t="str">
        <f>'[1]LCA-Modelling'!C134</f>
        <v>5311.01: Mahlzeiten in Restaurants, Cafés und Bars</v>
      </c>
      <c r="D135" t="s">
        <v>6258</v>
      </c>
      <c r="E135">
        <f>'[1]LCA-Modelling'!F134</f>
        <v>-1</v>
      </c>
    </row>
    <row r="136" spans="1:5">
      <c r="A136" t="str">
        <f>'[1]LCA-Modelling'!A135</f>
        <v>a531102</v>
      </c>
      <c r="B136" t="str">
        <f>'[1]LCA-Modelling'!B135</f>
        <v/>
      </c>
      <c r="C136" t="str">
        <f>'[1]LCA-Modelling'!C135</f>
        <v>5311.02: Alkoholfreie Getränke in Restaurants, Cafés und Bars</v>
      </c>
      <c r="D136" t="s">
        <v>6259</v>
      </c>
      <c r="E136">
        <f>'[1]LCA-Modelling'!F135</f>
        <v>-1</v>
      </c>
    </row>
    <row r="137" spans="1:5">
      <c r="A137" t="str">
        <f>'[1]LCA-Modelling'!A136</f>
        <v>a531103</v>
      </c>
      <c r="B137" t="str">
        <f>'[1]LCA-Modelling'!B136</f>
        <v/>
      </c>
      <c r="C137" t="str">
        <f>'[1]LCA-Modelling'!C136</f>
        <v>5311.03: Alkoholische Getränke in Restaurants, Cafés und Bars</v>
      </c>
      <c r="D137" t="s">
        <v>6260</v>
      </c>
      <c r="E137">
        <f>'[1]LCA-Modelling'!F136</f>
        <v>-1</v>
      </c>
    </row>
    <row r="138" spans="1:5">
      <c r="A138" t="str">
        <f>'[1]LCA-Modelling'!A137</f>
        <v>a5312</v>
      </c>
      <c r="B138" t="str">
        <f>'[1]LCA-Modelling'!B137</f>
        <v/>
      </c>
      <c r="C138" t="str">
        <f>'[1]LCA-Modelling'!C137</f>
        <v>5312: Selbstbedienungsrestaurants und Take-aways</v>
      </c>
      <c r="D138" t="s">
        <v>6261</v>
      </c>
      <c r="E138">
        <f>'[1]LCA-Modelling'!F137</f>
        <v>0</v>
      </c>
    </row>
    <row r="139" spans="1:5">
      <c r="A139" t="str">
        <f>'[1]LCA-Modelling'!A138</f>
        <v>a531201</v>
      </c>
      <c r="B139" t="str">
        <f>'[1]LCA-Modelling'!B138</f>
        <v/>
      </c>
      <c r="C139" t="str">
        <f>'[1]LCA-Modelling'!C138</f>
        <v>5312.01: Mahlzeiten in Selbstbedienungsrestaurants und Take-aways</v>
      </c>
      <c r="D139" t="s">
        <v>6262</v>
      </c>
      <c r="E139">
        <f>'[1]LCA-Modelling'!F138</f>
        <v>-1</v>
      </c>
    </row>
    <row r="140" spans="1:5">
      <c r="A140" t="str">
        <f>'[1]LCA-Modelling'!A139</f>
        <v>a531202</v>
      </c>
      <c r="B140" t="str">
        <f>'[1]LCA-Modelling'!B139</f>
        <v/>
      </c>
      <c r="C140" t="str">
        <f>'[1]LCA-Modelling'!C139</f>
        <v>5312.02: Alkoholfreie Getränke in Selbstbedienungsrestaurants und Take-aways</v>
      </c>
      <c r="D140" t="s">
        <v>6263</v>
      </c>
      <c r="E140">
        <f>'[1]LCA-Modelling'!F139</f>
        <v>-1</v>
      </c>
    </row>
    <row r="141" spans="1:5">
      <c r="A141" t="str">
        <f>'[1]LCA-Modelling'!A140</f>
        <v>a531203</v>
      </c>
      <c r="B141" t="str">
        <f>'[1]LCA-Modelling'!B140</f>
        <v/>
      </c>
      <c r="C141" t="str">
        <f>'[1]LCA-Modelling'!C140</f>
        <v>5312.03: Alkoholische Getränke in Selbstbedienungsrestaurants und Take-aways</v>
      </c>
      <c r="D141" t="s">
        <v>6264</v>
      </c>
      <c r="E141">
        <f>'[1]LCA-Modelling'!F140</f>
        <v>-1</v>
      </c>
    </row>
    <row r="142" spans="1:5">
      <c r="A142" t="str">
        <f>'[1]LCA-Modelling'!A141</f>
        <v>a5313</v>
      </c>
      <c r="B142" t="str">
        <f>'[1]LCA-Modelling'!B141</f>
        <v/>
      </c>
      <c r="C142" t="str">
        <f>'[1]LCA-Modelling'!C141</f>
        <v>5313: Kantinen</v>
      </c>
      <c r="D142" t="s">
        <v>6265</v>
      </c>
      <c r="E142">
        <f>'[1]LCA-Modelling'!F141</f>
        <v>0</v>
      </c>
    </row>
    <row r="143" spans="1:5">
      <c r="A143" t="str">
        <f>'[1]LCA-Modelling'!A142</f>
        <v>a531301</v>
      </c>
      <c r="B143" t="str">
        <f>'[1]LCA-Modelling'!B142</f>
        <v/>
      </c>
      <c r="C143" t="str">
        <f>'[1]LCA-Modelling'!C142</f>
        <v>5313.01: Mahlzeiten in Kantinen</v>
      </c>
      <c r="D143" t="s">
        <v>6266</v>
      </c>
      <c r="E143">
        <f>'[1]LCA-Modelling'!F142</f>
        <v>-1</v>
      </c>
    </row>
    <row r="144" spans="1:5">
      <c r="A144" t="str">
        <f>'[1]LCA-Modelling'!A143</f>
        <v>a531302</v>
      </c>
      <c r="B144" t="str">
        <f>'[1]LCA-Modelling'!B143</f>
        <v/>
      </c>
      <c r="C144" t="str">
        <f>'[1]LCA-Modelling'!C143</f>
        <v>5313.02: Alkoholfreie Getränke in Kantinen</v>
      </c>
      <c r="D144" t="s">
        <v>6267</v>
      </c>
      <c r="E144">
        <f>'[1]LCA-Modelling'!F143</f>
        <v>-1</v>
      </c>
    </row>
    <row r="145" spans="1:5">
      <c r="A145" t="str">
        <f>'[1]LCA-Modelling'!A144</f>
        <v>a531303</v>
      </c>
      <c r="B145" t="str">
        <f>'[1]LCA-Modelling'!B144</f>
        <v/>
      </c>
      <c r="C145" t="str">
        <f>'[1]LCA-Modelling'!C144</f>
        <v>5313.03: Alkoholische Getränke in Kantinen</v>
      </c>
      <c r="D145" t="s">
        <v>6268</v>
      </c>
      <c r="E145">
        <f>'[1]LCA-Modelling'!F144</f>
        <v>-1</v>
      </c>
    </row>
    <row r="146" spans="1:5">
      <c r="A146" t="str">
        <f>'[1]LCA-Modelling'!A145</f>
        <v>a5314</v>
      </c>
      <c r="B146" t="str">
        <f>'[1]LCA-Modelling'!B145</f>
        <v/>
      </c>
      <c r="C146" t="str">
        <f>'[1]LCA-Modelling'!C145</f>
        <v>5314: Bei Privaten</v>
      </c>
      <c r="D146" t="s">
        <v>6269</v>
      </c>
      <c r="E146">
        <f>'[1]LCA-Modelling'!F145</f>
        <v>-1</v>
      </c>
    </row>
    <row r="147" spans="1:5">
      <c r="A147" t="str">
        <f>'[1]LCA-Modelling'!A146</f>
        <v>a531401</v>
      </c>
      <c r="B147" t="str">
        <f>'[1]LCA-Modelling'!B146</f>
        <v/>
      </c>
      <c r="C147" t="str">
        <f>'[1]LCA-Modelling'!C146</f>
        <v>5314.01: Mahlzeiten bei Privaten anlässlich von Einladungen</v>
      </c>
      <c r="D147" t="s">
        <v>6270</v>
      </c>
      <c r="E147">
        <f>'[1]LCA-Modelling'!F146</f>
        <v>-1</v>
      </c>
    </row>
    <row r="148" spans="1:5">
      <c r="A148" t="str">
        <f>'[1]LCA-Modelling'!A147</f>
        <v>a531402</v>
      </c>
      <c r="B148" t="str">
        <f>'[1]LCA-Modelling'!B147</f>
        <v/>
      </c>
      <c r="C148" t="str">
        <f>'[1]LCA-Modelling'!C147</f>
        <v>5314.02: Alkoholfreie Getränke bei Privaten anlässlich von Einladungen</v>
      </c>
      <c r="D148" t="s">
        <v>6271</v>
      </c>
      <c r="E148">
        <f>'[1]LCA-Modelling'!F147</f>
        <v>-1</v>
      </c>
    </row>
    <row r="149" spans="1:5">
      <c r="A149" t="str">
        <f>'[1]LCA-Modelling'!A148</f>
        <v>a531403</v>
      </c>
      <c r="B149" t="str">
        <f>'[1]LCA-Modelling'!B148</f>
        <v/>
      </c>
      <c r="C149" t="str">
        <f>'[1]LCA-Modelling'!C148</f>
        <v>5314.03: Alkoholische Getränke bei Privaten anlässlich von Einladungen</v>
      </c>
      <c r="D149" t="s">
        <v>6272</v>
      </c>
      <c r="E149">
        <f>'[1]LCA-Modelling'!F148</f>
        <v>-1</v>
      </c>
    </row>
    <row r="150" spans="1:5">
      <c r="A150" t="str">
        <f>'[1]LCA-Modelling'!A149</f>
        <v>a532</v>
      </c>
      <c r="B150" t="str">
        <f>'[1]LCA-Modelling'!B149</f>
        <v/>
      </c>
      <c r="C150" t="str">
        <f>'[1]LCA-Modelling'!C149</f>
        <v>532: Beherbergungsstätten</v>
      </c>
      <c r="D150" t="s">
        <v>6273</v>
      </c>
      <c r="E150">
        <f>'[1]LCA-Modelling'!F149</f>
        <v>0</v>
      </c>
    </row>
    <row r="151" spans="1:5">
      <c r="A151" t="str">
        <f>'[1]LCA-Modelling'!A150</f>
        <v>a5320</v>
      </c>
      <c r="B151" t="str">
        <f>'[1]LCA-Modelling'!B150</f>
        <v/>
      </c>
      <c r="C151" t="str">
        <f>'[1]LCA-Modelling'!C150</f>
        <v>5320: Beherbergungsstätten</v>
      </c>
      <c r="D151" t="s">
        <v>6273</v>
      </c>
      <c r="E151">
        <f>'[1]LCA-Modelling'!F150</f>
        <v>-1</v>
      </c>
    </row>
    <row r="152" spans="1:5">
      <c r="A152" t="str">
        <f>'[1]LCA-Modelling'!A151</f>
        <v>a532001</v>
      </c>
      <c r="B152" t="str">
        <f>'[1]LCA-Modelling'!B151</f>
        <v/>
      </c>
      <c r="C152" t="str">
        <f>'[1]LCA-Modelling'!C151</f>
        <v>5320.01: Hotels, Pensionen und Privatzimmer</v>
      </c>
      <c r="D152" t="s">
        <v>6274</v>
      </c>
      <c r="E152">
        <f>'[1]LCA-Modelling'!F151</f>
        <v>-1</v>
      </c>
    </row>
    <row r="153" spans="1:5">
      <c r="A153" t="str">
        <f>'[1]LCA-Modelling'!A152</f>
        <v>a532002</v>
      </c>
      <c r="B153" t="str">
        <f>'[1]LCA-Modelling'!B152</f>
        <v/>
      </c>
      <c r="C153" t="str">
        <f>'[1]LCA-Modelling'!C152</f>
        <v>5320.02: Ferienwohnungen, Campingplätze und sonstige Übernachtungen</v>
      </c>
      <c r="D153" t="s">
        <v>6275</v>
      </c>
      <c r="E153">
        <f>'[1]LCA-Modelling'!F152</f>
        <v>-1</v>
      </c>
    </row>
    <row r="154" spans="1:5">
      <c r="A154" t="str">
        <f>'[1]LCA-Modelling'!A153</f>
        <v>a56</v>
      </c>
      <c r="B154" t="str">
        <f>'[1]LCA-Modelling'!B153</f>
        <v/>
      </c>
      <c r="C154" t="str">
        <f>'[1]LCA-Modelling'!C153</f>
        <v>56: Bekleidung und Schuhe</v>
      </c>
      <c r="D154" t="s">
        <v>6276</v>
      </c>
      <c r="E154">
        <f>'[1]LCA-Modelling'!F153</f>
        <v>-1</v>
      </c>
    </row>
    <row r="155" spans="1:5">
      <c r="A155" t="str">
        <f>'[1]LCA-Modelling'!A154</f>
        <v>a561</v>
      </c>
      <c r="B155" t="str">
        <f>'[1]LCA-Modelling'!B154</f>
        <v/>
      </c>
      <c r="C155" t="str">
        <f>'[1]LCA-Modelling'!C154</f>
        <v>561: Bekleidung</v>
      </c>
      <c r="D155" t="s">
        <v>6277</v>
      </c>
      <c r="E155">
        <f>'[1]LCA-Modelling'!F154</f>
        <v>-1</v>
      </c>
    </row>
    <row r="156" spans="1:5">
      <c r="A156" t="str">
        <f>'[1]LCA-Modelling'!A155</f>
        <v>a5611</v>
      </c>
      <c r="B156" t="str">
        <f>'[1]LCA-Modelling'!B155</f>
        <v/>
      </c>
      <c r="C156" t="str">
        <f>'[1]LCA-Modelling'!C155</f>
        <v>5611: Kleiderstoffe</v>
      </c>
      <c r="D156" t="s">
        <v>6278</v>
      </c>
      <c r="E156">
        <f>'[1]LCA-Modelling'!F155</f>
        <v>-1</v>
      </c>
    </row>
    <row r="157" spans="1:5">
      <c r="A157" t="str">
        <f>'[1]LCA-Modelling'!A156</f>
        <v>a561100</v>
      </c>
      <c r="B157" t="str">
        <f>'[1]LCA-Modelling'!B156</f>
        <v/>
      </c>
      <c r="C157" t="str">
        <f>'[1]LCA-Modelling'!C156</f>
        <v>5611.00: Kleiderstoffe</v>
      </c>
      <c r="D157" t="s">
        <v>6278</v>
      </c>
      <c r="E157">
        <f>'[1]LCA-Modelling'!F156</f>
        <v>0</v>
      </c>
    </row>
    <row r="158" spans="1:5">
      <c r="A158" t="str">
        <f>'[1]LCA-Modelling'!A157</f>
        <v>a5612</v>
      </c>
      <c r="B158" t="str">
        <f>'[1]LCA-Modelling'!B157</f>
        <v/>
      </c>
      <c r="C158" t="str">
        <f>'[1]LCA-Modelling'!C157</f>
        <v>5612: Herrenbekleidung</v>
      </c>
      <c r="D158" t="s">
        <v>6279</v>
      </c>
      <c r="E158">
        <f>'[1]LCA-Modelling'!F157</f>
        <v>0</v>
      </c>
    </row>
    <row r="159" spans="1:5">
      <c r="A159" t="str">
        <f>'[1]LCA-Modelling'!A158</f>
        <v>a561201</v>
      </c>
      <c r="B159" t="str">
        <f>'[1]LCA-Modelling'!B158</f>
        <v/>
      </c>
      <c r="C159" t="str">
        <f>'[1]LCA-Modelling'!C158</f>
        <v>5612.01: Herrenmäntel, -jacken und -anzüge</v>
      </c>
      <c r="D159" t="s">
        <v>6280</v>
      </c>
      <c r="E159">
        <f>'[1]LCA-Modelling'!F158</f>
        <v>-1</v>
      </c>
    </row>
    <row r="160" spans="1:5">
      <c r="A160" t="str">
        <f>'[1]LCA-Modelling'!A159</f>
        <v>a561202</v>
      </c>
      <c r="B160" t="str">
        <f>'[1]LCA-Modelling'!B159</f>
        <v/>
      </c>
      <c r="C160" t="str">
        <f>'[1]LCA-Modelling'!C159</f>
        <v>5612.02: Hosen für Herren</v>
      </c>
      <c r="D160" t="s">
        <v>6281</v>
      </c>
      <c r="E160">
        <f>'[1]LCA-Modelling'!F159</f>
        <v>-1</v>
      </c>
    </row>
    <row r="161" spans="1:5">
      <c r="A161" t="str">
        <f>'[1]LCA-Modelling'!A160</f>
        <v>a561203</v>
      </c>
      <c r="B161" t="str">
        <f>'[1]LCA-Modelling'!B160</f>
        <v/>
      </c>
      <c r="C161" t="str">
        <f>'[1]LCA-Modelling'!C160</f>
        <v>5612.03: Hemden für Herren</v>
      </c>
      <c r="D161" t="s">
        <v>6282</v>
      </c>
      <c r="E161">
        <f>'[1]LCA-Modelling'!F160</f>
        <v>-1</v>
      </c>
    </row>
    <row r="162" spans="1:5">
      <c r="A162" t="str">
        <f>'[1]LCA-Modelling'!A161</f>
        <v>a561204</v>
      </c>
      <c r="B162" t="str">
        <f>'[1]LCA-Modelling'!B161</f>
        <v/>
      </c>
      <c r="C162" t="str">
        <f>'[1]LCA-Modelling'!C161</f>
        <v>5612.04: Pullover und T-shirts für Herren</v>
      </c>
      <c r="D162" t="s">
        <v>6283</v>
      </c>
      <c r="E162">
        <f>'[1]LCA-Modelling'!F161</f>
        <v>-1</v>
      </c>
    </row>
    <row r="163" spans="1:5">
      <c r="A163" t="str">
        <f>'[1]LCA-Modelling'!A162</f>
        <v>a561205</v>
      </c>
      <c r="B163" t="str">
        <f>'[1]LCA-Modelling'!B162</f>
        <v/>
      </c>
      <c r="C163" t="str">
        <f>'[1]LCA-Modelling'!C162</f>
        <v>5612.05: Unterwäsche und übrige Herrenbekleidung</v>
      </c>
      <c r="D163" t="s">
        <v>6284</v>
      </c>
      <c r="E163">
        <f>'[1]LCA-Modelling'!F162</f>
        <v>-1</v>
      </c>
    </row>
    <row r="164" spans="1:5">
      <c r="A164" t="str">
        <f>'[1]LCA-Modelling'!A163</f>
        <v>a561206</v>
      </c>
      <c r="B164" t="str">
        <f>'[1]LCA-Modelling'!B163</f>
        <v/>
      </c>
      <c r="C164" t="str">
        <f>'[1]LCA-Modelling'!C163</f>
        <v>5612.06: Sport- und Arbeitskleider für Herren</v>
      </c>
      <c r="D164" t="s">
        <v>6285</v>
      </c>
      <c r="E164">
        <f>'[1]LCA-Modelling'!F163</f>
        <v>-1</v>
      </c>
    </row>
    <row r="165" spans="1:5">
      <c r="A165" t="str">
        <f>'[1]LCA-Modelling'!A164</f>
        <v>a5613</v>
      </c>
      <c r="B165" t="str">
        <f>'[1]LCA-Modelling'!B164</f>
        <v/>
      </c>
      <c r="C165" t="str">
        <f>'[1]LCA-Modelling'!C164</f>
        <v>5613: Damenbekleidung</v>
      </c>
      <c r="D165" t="s">
        <v>6286</v>
      </c>
      <c r="E165">
        <f>'[1]LCA-Modelling'!F164</f>
        <v>0</v>
      </c>
    </row>
    <row r="166" spans="1:5">
      <c r="A166" t="str">
        <f>'[1]LCA-Modelling'!A165</f>
        <v>a561301</v>
      </c>
      <c r="B166" t="str">
        <f>'[1]LCA-Modelling'!B165</f>
        <v/>
      </c>
      <c r="C166" t="str">
        <f>'[1]LCA-Modelling'!C165</f>
        <v>5613.01: Mäntel, Jacken und Anzüge für Damen</v>
      </c>
      <c r="D166" t="s">
        <v>6287</v>
      </c>
      <c r="E166">
        <f>'[1]LCA-Modelling'!F165</f>
        <v>-1</v>
      </c>
    </row>
    <row r="167" spans="1:5">
      <c r="A167" t="str">
        <f>'[1]LCA-Modelling'!A166</f>
        <v>a561302</v>
      </c>
      <c r="B167" t="str">
        <f>'[1]LCA-Modelling'!B166</f>
        <v/>
      </c>
      <c r="C167" t="str">
        <f>'[1]LCA-Modelling'!C166</f>
        <v>5613.02: Röcke für Damen</v>
      </c>
      <c r="D167" t="s">
        <v>6288</v>
      </c>
      <c r="E167">
        <f>'[1]LCA-Modelling'!F166</f>
        <v>-1</v>
      </c>
    </row>
    <row r="168" spans="1:5">
      <c r="A168" t="str">
        <f>'[1]LCA-Modelling'!A167</f>
        <v>a561303</v>
      </c>
      <c r="B168" t="str">
        <f>'[1]LCA-Modelling'!B167</f>
        <v/>
      </c>
      <c r="C168" t="str">
        <f>'[1]LCA-Modelling'!C167</f>
        <v>5613.03: Hosen für Damen</v>
      </c>
      <c r="D168" t="s">
        <v>6289</v>
      </c>
      <c r="E168">
        <f>'[1]LCA-Modelling'!F167</f>
        <v>-1</v>
      </c>
    </row>
    <row r="169" spans="1:5">
      <c r="A169" t="str">
        <f>'[1]LCA-Modelling'!A168</f>
        <v>a561304</v>
      </c>
      <c r="B169" t="str">
        <f>'[1]LCA-Modelling'!B168</f>
        <v/>
      </c>
      <c r="C169" t="str">
        <f>'[1]LCA-Modelling'!C168</f>
        <v>5613.04: Blusen für Damen</v>
      </c>
      <c r="D169" t="s">
        <v>6290</v>
      </c>
      <c r="E169">
        <f>'[1]LCA-Modelling'!F168</f>
        <v>-1</v>
      </c>
    </row>
    <row r="170" spans="1:5">
      <c r="A170" t="str">
        <f>'[1]LCA-Modelling'!A169</f>
        <v>a561305</v>
      </c>
      <c r="B170" t="str">
        <f>'[1]LCA-Modelling'!B169</f>
        <v/>
      </c>
      <c r="C170" t="str">
        <f>'[1]LCA-Modelling'!C169</f>
        <v>5613.05: Pullover und T-shirts für Damen</v>
      </c>
      <c r="D170" t="s">
        <v>6291</v>
      </c>
      <c r="E170">
        <f>'[1]LCA-Modelling'!F169</f>
        <v>-1</v>
      </c>
    </row>
    <row r="171" spans="1:5">
      <c r="A171" t="str">
        <f>'[1]LCA-Modelling'!A170</f>
        <v>a561306</v>
      </c>
      <c r="B171" t="str">
        <f>'[1]LCA-Modelling'!B170</f>
        <v/>
      </c>
      <c r="C171" t="str">
        <f>'[1]LCA-Modelling'!C170</f>
        <v>5613.06: Unterwäsche und übrige Damenbekleidung</v>
      </c>
      <c r="D171" t="s">
        <v>6292</v>
      </c>
      <c r="E171">
        <f>'[1]LCA-Modelling'!F170</f>
        <v>-1</v>
      </c>
    </row>
    <row r="172" spans="1:5">
      <c r="A172" t="str">
        <f>'[1]LCA-Modelling'!A171</f>
        <v>a561307</v>
      </c>
      <c r="B172" t="str">
        <f>'[1]LCA-Modelling'!B171</f>
        <v/>
      </c>
      <c r="C172" t="str">
        <f>'[1]LCA-Modelling'!C171</f>
        <v>5613.07: Sport- und Arbeitskleider für Damen</v>
      </c>
      <c r="D172" t="s">
        <v>6293</v>
      </c>
      <c r="E172">
        <f>'[1]LCA-Modelling'!F171</f>
        <v>-1</v>
      </c>
    </row>
    <row r="173" spans="1:5">
      <c r="A173" t="str">
        <f>'[1]LCA-Modelling'!A172</f>
        <v>a5614</v>
      </c>
      <c r="B173" t="str">
        <f>'[1]LCA-Modelling'!B172</f>
        <v/>
      </c>
      <c r="C173" t="str">
        <f>'[1]LCA-Modelling'!C172</f>
        <v>5614: Kinderbekleidung (0 bis 13 Jahre)</v>
      </c>
      <c r="D173" t="s">
        <v>6294</v>
      </c>
      <c r="E173">
        <f>'[1]LCA-Modelling'!F172</f>
        <v>0</v>
      </c>
    </row>
    <row r="174" spans="1:5">
      <c r="A174" t="str">
        <f>'[1]LCA-Modelling'!A173</f>
        <v>a561401</v>
      </c>
      <c r="B174" t="str">
        <f>'[1]LCA-Modelling'!B173</f>
        <v/>
      </c>
      <c r="C174" t="str">
        <f>'[1]LCA-Modelling'!C173</f>
        <v>5614.01: Mäntel, Jacken und Anzüge für Kinder ab 3 Jahren</v>
      </c>
      <c r="D174" t="s">
        <v>6295</v>
      </c>
      <c r="E174">
        <f>'[1]LCA-Modelling'!F173</f>
        <v>-1</v>
      </c>
    </row>
    <row r="175" spans="1:5">
      <c r="A175" t="str">
        <f>'[1]LCA-Modelling'!A174</f>
        <v>a561402</v>
      </c>
      <c r="B175" t="str">
        <f>'[1]LCA-Modelling'!B174</f>
        <v/>
      </c>
      <c r="C175" t="str">
        <f>'[1]LCA-Modelling'!C174</f>
        <v>5614.02: Hosen für Kinder ab 3 Jahren</v>
      </c>
      <c r="D175" t="s">
        <v>6296</v>
      </c>
      <c r="E175">
        <f>'[1]LCA-Modelling'!F174</f>
        <v>-1</v>
      </c>
    </row>
    <row r="176" spans="1:5">
      <c r="A176" t="str">
        <f>'[1]LCA-Modelling'!A175</f>
        <v>a561403</v>
      </c>
      <c r="B176" t="str">
        <f>'[1]LCA-Modelling'!B175</f>
        <v/>
      </c>
      <c r="C176" t="str">
        <f>'[1]LCA-Modelling'!C175</f>
        <v>5614.03: Blusen, Pullover und T-Shirts für Kinder ab 3 Jahren</v>
      </c>
      <c r="D176" t="s">
        <v>6297</v>
      </c>
      <c r="E176">
        <f>'[1]LCA-Modelling'!F175</f>
        <v>-1</v>
      </c>
    </row>
    <row r="177" spans="1:5">
      <c r="A177" t="str">
        <f>'[1]LCA-Modelling'!A176</f>
        <v>a561404</v>
      </c>
      <c r="B177" t="str">
        <f>'[1]LCA-Modelling'!B176</f>
        <v/>
      </c>
      <c r="C177" t="str">
        <f>'[1]LCA-Modelling'!C176</f>
        <v>5614.04: Unterwäsche und übrige Kleider für Kinder ab 3 Jahren</v>
      </c>
      <c r="D177" t="s">
        <v>6298</v>
      </c>
      <c r="E177">
        <f>'[1]LCA-Modelling'!F176</f>
        <v>-1</v>
      </c>
    </row>
    <row r="178" spans="1:5">
      <c r="A178" t="str">
        <f>'[1]LCA-Modelling'!A177</f>
        <v>a561405</v>
      </c>
      <c r="B178" t="str">
        <f>'[1]LCA-Modelling'!B177</f>
        <v/>
      </c>
      <c r="C178" t="str">
        <f>'[1]LCA-Modelling'!C177</f>
        <v>5614.05: Sportkleider für Kinder ab 3 Jahren</v>
      </c>
      <c r="D178" t="s">
        <v>6299</v>
      </c>
      <c r="E178">
        <f>'[1]LCA-Modelling'!F177</f>
        <v>-1</v>
      </c>
    </row>
    <row r="179" spans="1:5">
      <c r="A179" t="str">
        <f>'[1]LCA-Modelling'!A178</f>
        <v>a561406</v>
      </c>
      <c r="B179" t="str">
        <f>'[1]LCA-Modelling'!B178</f>
        <v/>
      </c>
      <c r="C179" t="str">
        <f>'[1]LCA-Modelling'!C178</f>
        <v>5614.06: Kleider für Kleinkinder bis 2 Jahre</v>
      </c>
      <c r="D179" t="s">
        <v>6300</v>
      </c>
      <c r="E179">
        <f>'[1]LCA-Modelling'!F178</f>
        <v>-1</v>
      </c>
    </row>
    <row r="180" spans="1:5">
      <c r="A180" t="str">
        <f>'[1]LCA-Modelling'!A179</f>
        <v>a5615</v>
      </c>
      <c r="B180" t="str">
        <f>'[1]LCA-Modelling'!B179</f>
        <v/>
      </c>
      <c r="C180" t="str">
        <f>'[1]LCA-Modelling'!C179</f>
        <v>5615: Bekleidungszubehör, Näh- und Strickwaren</v>
      </c>
      <c r="D180" t="s">
        <v>6301</v>
      </c>
      <c r="E180">
        <f>'[1]LCA-Modelling'!F179</f>
        <v>-1</v>
      </c>
    </row>
    <row r="181" spans="1:5">
      <c r="A181" t="str">
        <f>'[1]LCA-Modelling'!A180</f>
        <v>a561501</v>
      </c>
      <c r="B181" t="str">
        <f>'[1]LCA-Modelling'!B180</f>
        <v/>
      </c>
      <c r="C181" t="str">
        <f>'[1]LCA-Modelling'!C180</f>
        <v>5615.01: Bekleidungszubehör</v>
      </c>
      <c r="D181" t="s">
        <v>6302</v>
      </c>
      <c r="E181">
        <f>'[1]LCA-Modelling'!F180</f>
        <v>0</v>
      </c>
    </row>
    <row r="182" spans="1:5">
      <c r="A182" t="str">
        <f>'[1]LCA-Modelling'!A181</f>
        <v>a561502</v>
      </c>
      <c r="B182" t="str">
        <f>'[1]LCA-Modelling'!B181</f>
        <v/>
      </c>
      <c r="C182" t="str">
        <f>'[1]LCA-Modelling'!C181</f>
        <v>5615.02: Näh- und Strickwaren</v>
      </c>
      <c r="D182" t="s">
        <v>6303</v>
      </c>
      <c r="E182">
        <f>'[1]LCA-Modelling'!F181</f>
        <v>0</v>
      </c>
    </row>
    <row r="183" spans="1:5">
      <c r="A183" t="str">
        <f>'[1]LCA-Modelling'!A182</f>
        <v>a5616</v>
      </c>
      <c r="B183" t="str">
        <f>'[1]LCA-Modelling'!B182</f>
        <v/>
      </c>
      <c r="C183" t="str">
        <f>'[1]LCA-Modelling'!C182</f>
        <v>5616: Reinigung, Reparaturen und Miete von Bekleidung</v>
      </c>
      <c r="D183" t="s">
        <v>6304</v>
      </c>
      <c r="E183">
        <f>'[1]LCA-Modelling'!F182</f>
        <v>-1</v>
      </c>
    </row>
    <row r="184" spans="1:5">
      <c r="A184" t="str">
        <f>'[1]LCA-Modelling'!A183</f>
        <v>a561600</v>
      </c>
      <c r="B184" t="str">
        <f>'[1]LCA-Modelling'!B183</f>
        <v/>
      </c>
      <c r="C184" t="str">
        <f>'[1]LCA-Modelling'!C183</f>
        <v>5616.00: Reinigung, Reparaturen und Miete von Bekleidung</v>
      </c>
      <c r="D184" t="s">
        <v>6304</v>
      </c>
      <c r="E184">
        <f>'[1]LCA-Modelling'!F183</f>
        <v>0</v>
      </c>
    </row>
    <row r="185" spans="1:5">
      <c r="A185" t="str">
        <f>'[1]LCA-Modelling'!A184</f>
        <v>a562</v>
      </c>
      <c r="B185" t="str">
        <f>'[1]LCA-Modelling'!B184</f>
        <v/>
      </c>
      <c r="C185" t="str">
        <f>'[1]LCA-Modelling'!C184</f>
        <v>562: Schuhe</v>
      </c>
      <c r="D185" t="s">
        <v>6305</v>
      </c>
      <c r="E185">
        <f>'[1]LCA-Modelling'!F184</f>
        <v>-1</v>
      </c>
    </row>
    <row r="186" spans="1:5">
      <c r="A186" t="str">
        <f>'[1]LCA-Modelling'!A185</f>
        <v>a5621</v>
      </c>
      <c r="B186" t="str">
        <f>'[1]LCA-Modelling'!B185</f>
        <v/>
      </c>
      <c r="C186" t="str">
        <f>'[1]LCA-Modelling'!C185</f>
        <v>5621: Herrenschuhe</v>
      </c>
      <c r="D186" t="s">
        <v>6306</v>
      </c>
      <c r="E186">
        <f>'[1]LCA-Modelling'!F185</f>
        <v>0</v>
      </c>
    </row>
    <row r="187" spans="1:5">
      <c r="A187" t="str">
        <f>'[1]LCA-Modelling'!A186</f>
        <v>a562100</v>
      </c>
      <c r="B187" t="str">
        <f>'[1]LCA-Modelling'!B186</f>
        <v/>
      </c>
      <c r="C187" t="str">
        <f>'[1]LCA-Modelling'!C186</f>
        <v>5621.00: Herrenschuhe</v>
      </c>
      <c r="D187" t="s">
        <v>6306</v>
      </c>
      <c r="E187">
        <f>'[1]LCA-Modelling'!F186</f>
        <v>-1</v>
      </c>
    </row>
    <row r="188" spans="1:5">
      <c r="A188" t="str">
        <f>'[1]LCA-Modelling'!A187</f>
        <v>a5622</v>
      </c>
      <c r="B188" t="str">
        <f>'[1]LCA-Modelling'!B187</f>
        <v/>
      </c>
      <c r="C188" t="str">
        <f>'[1]LCA-Modelling'!C187</f>
        <v>5622: Damenschuhe</v>
      </c>
      <c r="D188" t="s">
        <v>6307</v>
      </c>
      <c r="E188">
        <f>'[1]LCA-Modelling'!F187</f>
        <v>0</v>
      </c>
    </row>
    <row r="189" spans="1:5">
      <c r="A189" t="str">
        <f>'[1]LCA-Modelling'!A188</f>
        <v>a562200</v>
      </c>
      <c r="B189" t="str">
        <f>'[1]LCA-Modelling'!B188</f>
        <v/>
      </c>
      <c r="C189" t="str">
        <f>'[1]LCA-Modelling'!C188</f>
        <v>5622.00: Damenschuhe</v>
      </c>
      <c r="D189" t="s">
        <v>6307</v>
      </c>
      <c r="E189">
        <f>'[1]LCA-Modelling'!F188</f>
        <v>-1</v>
      </c>
    </row>
    <row r="190" spans="1:5">
      <c r="A190" t="str">
        <f>'[1]LCA-Modelling'!A189</f>
        <v>a5623</v>
      </c>
      <c r="B190" t="str">
        <f>'[1]LCA-Modelling'!B189</f>
        <v/>
      </c>
      <c r="C190" t="str">
        <f>'[1]LCA-Modelling'!C189</f>
        <v>5623: Kinder- und Bébéschuhe</v>
      </c>
      <c r="D190" t="s">
        <v>6308</v>
      </c>
      <c r="E190">
        <f>'[1]LCA-Modelling'!F189</f>
        <v>0</v>
      </c>
    </row>
    <row r="191" spans="1:5">
      <c r="A191" t="str">
        <f>'[1]LCA-Modelling'!A190</f>
        <v>a562300</v>
      </c>
      <c r="B191" t="str">
        <f>'[1]LCA-Modelling'!B190</f>
        <v/>
      </c>
      <c r="C191" t="str">
        <f>'[1]LCA-Modelling'!C190</f>
        <v>5623.00: Kinder- und Bébéschuhe</v>
      </c>
      <c r="D191" t="s">
        <v>6308</v>
      </c>
      <c r="E191">
        <f>'[1]LCA-Modelling'!F190</f>
        <v>-1</v>
      </c>
    </row>
    <row r="192" spans="1:5">
      <c r="A192" t="str">
        <f>'[1]LCA-Modelling'!A191</f>
        <v>a5624</v>
      </c>
      <c r="B192" t="str">
        <f>'[1]LCA-Modelling'!B191</f>
        <v/>
      </c>
      <c r="C192" t="str">
        <f>'[1]LCA-Modelling'!C191</f>
        <v>5624: Reparaturen und Miete von Schuhen</v>
      </c>
      <c r="D192" t="s">
        <v>6309</v>
      </c>
      <c r="E192">
        <f>'[1]LCA-Modelling'!F191</f>
        <v>0</v>
      </c>
    </row>
    <row r="193" spans="1:5">
      <c r="A193" t="str">
        <f>'[1]LCA-Modelling'!A192</f>
        <v>a562400</v>
      </c>
      <c r="B193" t="str">
        <f>'[1]LCA-Modelling'!B192</f>
        <v/>
      </c>
      <c r="C193" t="str">
        <f>'[1]LCA-Modelling'!C192</f>
        <v>5624.00: Reparaturen und Miete von Schuhen, Zubehör für Schuhe</v>
      </c>
      <c r="D193" t="s">
        <v>6310</v>
      </c>
      <c r="E193">
        <f>'[1]LCA-Modelling'!F192</f>
        <v>-1</v>
      </c>
    </row>
    <row r="194" spans="1:5">
      <c r="A194" t="str">
        <f>'[1]LCA-Modelling'!A193</f>
        <v>a57</v>
      </c>
      <c r="B194" t="str">
        <f>'[1]LCA-Modelling'!B193</f>
        <v/>
      </c>
      <c r="C194" t="str">
        <f>'[1]LCA-Modelling'!C193</f>
        <v>57: Wohnen und Energie</v>
      </c>
      <c r="D194" t="s">
        <v>6311</v>
      </c>
      <c r="E194">
        <f>'[1]LCA-Modelling'!F193</f>
        <v>-1</v>
      </c>
    </row>
    <row r="195" spans="1:5">
      <c r="A195" t="str">
        <f>'[1]LCA-Modelling'!A194</f>
        <v>a571</v>
      </c>
      <c r="B195" t="str">
        <f>'[1]LCA-Modelling'!B194</f>
        <v/>
      </c>
      <c r="C195" t="str">
        <f>'[1]LCA-Modelling'!C194</f>
        <v>571: Miete, Hypothekarzinsen, Nebenkosten und Energie des Hauptwohnsitzes</v>
      </c>
      <c r="D195" t="s">
        <v>6312</v>
      </c>
      <c r="E195">
        <f>'[1]LCA-Modelling'!F194</f>
        <v>-1</v>
      </c>
    </row>
    <row r="196" spans="1:5">
      <c r="A196" t="str">
        <f>'[1]LCA-Modelling'!A195</f>
        <v>a5711</v>
      </c>
      <c r="B196" t="str">
        <f>'[1]LCA-Modelling'!B195</f>
        <v/>
      </c>
      <c r="C196" t="str">
        <f>'[1]LCA-Modelling'!C195</f>
        <v>5711: Nettomiete oder Hypothekarzinsen des Hauptwohnsitzes</v>
      </c>
      <c r="D196" t="s">
        <v>6313</v>
      </c>
      <c r="E196">
        <f>'[1]LCA-Modelling'!F195</f>
        <v>-1</v>
      </c>
    </row>
    <row r="197" spans="1:5">
      <c r="A197" t="str">
        <f>'[1]LCA-Modelling'!A196</f>
        <v>a571100</v>
      </c>
      <c r="B197" t="str">
        <f>'[1]LCA-Modelling'!B196</f>
        <v/>
      </c>
      <c r="C197" t="str">
        <f>'[1]LCA-Modelling'!C196</f>
        <v>5711.00: Nettomiete oder Hypothekarzinsen des Hauptwohnsitzes</v>
      </c>
      <c r="D197" t="s">
        <v>6313</v>
      </c>
      <c r="E197">
        <f>'[1]LCA-Modelling'!F196</f>
        <v>-1</v>
      </c>
    </row>
    <row r="198" spans="1:5">
      <c r="A198" t="str">
        <f>'[1]LCA-Modelling'!A197</f>
        <v>a5712</v>
      </c>
      <c r="B198" t="str">
        <f>'[1]LCA-Modelling'!B197</f>
        <v/>
      </c>
      <c r="C198" t="str">
        <f>'[1]LCA-Modelling'!C197</f>
        <v>5712: Nebenkosten des Hauptwohnsitzes</v>
      </c>
      <c r="D198" t="s">
        <v>6314</v>
      </c>
      <c r="E198">
        <f>'[1]LCA-Modelling'!F197</f>
        <v>-1</v>
      </c>
    </row>
    <row r="199" spans="1:5">
      <c r="A199" t="str">
        <f>'[1]LCA-Modelling'!A198</f>
        <v>a571201</v>
      </c>
      <c r="B199" t="str">
        <f>'[1]LCA-Modelling'!B198</f>
        <v/>
      </c>
      <c r="C199" t="str">
        <f>'[1]LCA-Modelling'!C198</f>
        <v>5712.01: Nebenkosten pauschal des Hauptwohnsitzes</v>
      </c>
      <c r="D199" t="s">
        <v>6315</v>
      </c>
      <c r="E199">
        <f>'[1]LCA-Modelling'!F198</f>
        <v>-1</v>
      </c>
    </row>
    <row r="200" spans="1:5">
      <c r="A200" t="str">
        <f>'[1]LCA-Modelling'!A199</f>
        <v>a571202</v>
      </c>
      <c r="B200" t="str">
        <f>'[1]LCA-Modelling'!B199</f>
        <v>mx571202</v>
      </c>
      <c r="C200" t="str">
        <f>'[1]LCA-Modelling'!C199</f>
        <v>5712.02: Kehrichtabfuhrgebühren des Hauptwohnsitzes</v>
      </c>
      <c r="D200" t="s">
        <v>6316</v>
      </c>
      <c r="E200">
        <f>'[1]LCA-Modelling'!F199</f>
        <v>0</v>
      </c>
    </row>
    <row r="201" spans="1:5">
      <c r="A201" t="str">
        <f>'[1]LCA-Modelling'!A200</f>
        <v>a571203</v>
      </c>
      <c r="B201" t="str">
        <f>'[1]LCA-Modelling'!B200</f>
        <v>mx571203</v>
      </c>
      <c r="C201" t="str">
        <f>'[1]LCA-Modelling'!C200</f>
        <v>5712.03: Abwassergebühren des Hauptwohnsitzes</v>
      </c>
      <c r="D201" t="s">
        <v>6317</v>
      </c>
      <c r="E201">
        <f>'[1]LCA-Modelling'!F200</f>
        <v>0</v>
      </c>
    </row>
    <row r="202" spans="1:5">
      <c r="A202" t="str">
        <f>'[1]LCA-Modelling'!A201</f>
        <v>a571204</v>
      </c>
      <c r="B202" t="str">
        <f>'[1]LCA-Modelling'!B201</f>
        <v>mx571204</v>
      </c>
      <c r="C202" t="str">
        <f>'[1]LCA-Modelling'!C201</f>
        <v>5712.04: Wasserzins des Hauptwohnsitzes</v>
      </c>
      <c r="D202" t="s">
        <v>6318</v>
      </c>
      <c r="E202">
        <f>'[1]LCA-Modelling'!F201</f>
        <v>0</v>
      </c>
    </row>
    <row r="203" spans="1:5">
      <c r="A203" t="str">
        <f>'[1]LCA-Modelling'!A202</f>
        <v>a571205</v>
      </c>
      <c r="B203" t="str">
        <f>'[1]LCA-Modelling'!B202</f>
        <v/>
      </c>
      <c r="C203" t="str">
        <f>'[1]LCA-Modelling'!C202</f>
        <v>5712.05: Laufende Unterhaltskosten des Hauptwohnsitzes</v>
      </c>
      <c r="D203" t="s">
        <v>6319</v>
      </c>
      <c r="E203">
        <f>'[1]LCA-Modelling'!F202</f>
        <v>0</v>
      </c>
    </row>
    <row r="204" spans="1:5">
      <c r="A204" t="str">
        <f>'[1]LCA-Modelling'!A203</f>
        <v>a5713</v>
      </c>
      <c r="B204" t="str">
        <f>'[1]LCA-Modelling'!B203</f>
        <v/>
      </c>
      <c r="C204" t="str">
        <f>'[1]LCA-Modelling'!C203</f>
        <v>5713: Energie des Hauptwohnsitzes</v>
      </c>
      <c r="D204" t="s">
        <v>6320</v>
      </c>
      <c r="E204">
        <f>'[1]LCA-Modelling'!F203</f>
        <v>-1</v>
      </c>
    </row>
    <row r="205" spans="1:5">
      <c r="A205" t="str">
        <f>'[1]LCA-Modelling'!A204</f>
        <v>a571301</v>
      </c>
      <c r="B205" t="str">
        <f>'[1]LCA-Modelling'!B204</f>
        <v>mx571301</v>
      </c>
      <c r="C205" t="str">
        <f>'[1]LCA-Modelling'!C204</f>
        <v>5713.01: Elektrizität des Hauptwohnsitzes</v>
      </c>
      <c r="D205" t="s">
        <v>6321</v>
      </c>
      <c r="E205">
        <f>'[1]LCA-Modelling'!F204</f>
        <v>0</v>
      </c>
    </row>
    <row r="206" spans="1:5">
      <c r="A206" t="str">
        <f>'[1]LCA-Modelling'!A205</f>
        <v>a571302</v>
      </c>
      <c r="B206" t="str">
        <f>'[1]LCA-Modelling'!B205</f>
        <v>mx571302</v>
      </c>
      <c r="C206" t="str">
        <f>'[1]LCA-Modelling'!C205</f>
        <v>5713.02: Gas und andere Brennstoffe des Hauptwohnsitzes</v>
      </c>
      <c r="D206" t="s">
        <v>6322</v>
      </c>
      <c r="E206">
        <f>'[1]LCA-Modelling'!F205</f>
        <v>0</v>
      </c>
    </row>
    <row r="207" spans="1:5">
      <c r="A207" t="str">
        <f>'[1]LCA-Modelling'!A206</f>
        <v>a571303</v>
      </c>
      <c r="B207" t="str">
        <f>'[1]LCA-Modelling'!B206</f>
        <v>mx571303</v>
      </c>
      <c r="C207" t="str">
        <f>'[1]LCA-Modelling'!C206</f>
        <v>5713.03: Zentralheizung oder Fernwärme des Hauptwohnsitzes</v>
      </c>
      <c r="D207" t="s">
        <v>6323</v>
      </c>
      <c r="E207">
        <f>'[1]LCA-Modelling'!F206</f>
        <v>0</v>
      </c>
    </row>
    <row r="208" spans="1:5">
      <c r="A208" t="str">
        <f>'[1]LCA-Modelling'!A207</f>
        <v>a572</v>
      </c>
      <c r="B208" t="str">
        <f>'[1]LCA-Modelling'!B207</f>
        <v/>
      </c>
      <c r="C208" t="str">
        <f>'[1]LCA-Modelling'!C207</f>
        <v>572: Miete, Hypothekarzinsen, Nebenkosten und Energie der Nebenwohnsitze</v>
      </c>
      <c r="D208" t="s">
        <v>6324</v>
      </c>
      <c r="E208">
        <f>'[1]LCA-Modelling'!F207</f>
        <v>-1</v>
      </c>
    </row>
    <row r="209" spans="1:5">
      <c r="A209" t="str">
        <f>'[1]LCA-Modelling'!A208</f>
        <v>a5721</v>
      </c>
      <c r="B209" t="str">
        <f>'[1]LCA-Modelling'!B208</f>
        <v/>
      </c>
      <c r="C209" t="str">
        <f>'[1]LCA-Modelling'!C208</f>
        <v>5721: Nettomiete und Hypothekarzinsen der Nebenwohnsitze</v>
      </c>
      <c r="D209" t="s">
        <v>6325</v>
      </c>
      <c r="E209">
        <f>'[1]LCA-Modelling'!F208</f>
        <v>-1</v>
      </c>
    </row>
    <row r="210" spans="1:5">
      <c r="A210" t="str">
        <f>'[1]LCA-Modelling'!A209</f>
        <v>a572100</v>
      </c>
      <c r="B210" t="str">
        <f>'[1]LCA-Modelling'!B209</f>
        <v/>
      </c>
      <c r="C210" t="str">
        <f>'[1]LCA-Modelling'!C209</f>
        <v>5721.00: Nettomiete und Hypothekarzinsen der Nebenwohnsitze</v>
      </c>
      <c r="D210" t="s">
        <v>6325</v>
      </c>
      <c r="E210">
        <f>'[1]LCA-Modelling'!F209</f>
        <v>-1</v>
      </c>
    </row>
    <row r="211" spans="1:5">
      <c r="A211" t="str">
        <f>'[1]LCA-Modelling'!A210</f>
        <v>a5722</v>
      </c>
      <c r="B211" t="str">
        <f>'[1]LCA-Modelling'!B210</f>
        <v/>
      </c>
      <c r="C211" t="str">
        <f>'[1]LCA-Modelling'!C210</f>
        <v>5722: Nebenkosten der Nebenwohnsitze</v>
      </c>
      <c r="D211" t="s">
        <v>6326</v>
      </c>
      <c r="E211">
        <f>'[1]LCA-Modelling'!F210</f>
        <v>-1</v>
      </c>
    </row>
    <row r="212" spans="1:5">
      <c r="A212" t="str">
        <f>'[1]LCA-Modelling'!A211</f>
        <v>a572200</v>
      </c>
      <c r="B212" t="str">
        <f>'[1]LCA-Modelling'!B211</f>
        <v/>
      </c>
      <c r="C212" t="str">
        <f>'[1]LCA-Modelling'!C211</f>
        <v>5722.00: Nebenkosten der Nebenwohnsitze</v>
      </c>
      <c r="D212" t="s">
        <v>6326</v>
      </c>
      <c r="E212">
        <f>'[1]LCA-Modelling'!F211</f>
        <v>-1</v>
      </c>
    </row>
    <row r="213" spans="1:5">
      <c r="A213" t="str">
        <f>'[1]LCA-Modelling'!A212</f>
        <v>a5723</v>
      </c>
      <c r="B213" t="str">
        <f>'[1]LCA-Modelling'!B212</f>
        <v>mx5723</v>
      </c>
      <c r="C213" t="str">
        <f>'[1]LCA-Modelling'!C212</f>
        <v>5723: Energie (Nebenwohnsitze)</v>
      </c>
      <c r="D213" t="s">
        <v>6327</v>
      </c>
      <c r="E213">
        <f>'[1]LCA-Modelling'!F212</f>
        <v>-1</v>
      </c>
    </row>
    <row r="214" spans="1:5">
      <c r="A214" t="str">
        <f>'[1]LCA-Modelling'!A213</f>
        <v>a572300</v>
      </c>
      <c r="B214" t="str">
        <f>'[1]LCA-Modelling'!B213</f>
        <v/>
      </c>
      <c r="C214" t="str">
        <f>'[1]LCA-Modelling'!C213</f>
        <v>5723.00: Energie der Nebenwohnsitze</v>
      </c>
      <c r="D214" t="s">
        <v>6327</v>
      </c>
      <c r="E214">
        <f>'[1]LCA-Modelling'!F213</f>
        <v>-1</v>
      </c>
    </row>
    <row r="215" spans="1:5">
      <c r="A215" t="str">
        <f>'[1]LCA-Modelling'!A214</f>
        <v>a573</v>
      </c>
      <c r="B215" t="str">
        <f>'[1]LCA-Modelling'!B214</f>
        <v/>
      </c>
      <c r="C215" t="str">
        <f>'[1]LCA-Modelling'!C214</f>
        <v>573: Reparaturen und Unterhalt der Wohnung</v>
      </c>
      <c r="D215" t="s">
        <v>6328</v>
      </c>
      <c r="E215">
        <f>'[1]LCA-Modelling'!F214</f>
        <v>0</v>
      </c>
    </row>
    <row r="216" spans="1:5">
      <c r="A216" t="str">
        <f>'[1]LCA-Modelling'!A215</f>
        <v>a5730</v>
      </c>
      <c r="B216" t="str">
        <f>'[1]LCA-Modelling'!B215</f>
        <v/>
      </c>
      <c r="C216" t="str">
        <f>'[1]LCA-Modelling'!C215</f>
        <v>5730: Reparaturen und Unterhalt der Wohnung</v>
      </c>
      <c r="D216" t="s">
        <v>6328</v>
      </c>
      <c r="E216">
        <f>'[1]LCA-Modelling'!F215</f>
        <v>-1</v>
      </c>
    </row>
    <row r="217" spans="1:5">
      <c r="A217" t="str">
        <f>'[1]LCA-Modelling'!A216</f>
        <v>a573001</v>
      </c>
      <c r="B217" t="str">
        <f>'[1]LCA-Modelling'!B216</f>
        <v/>
      </c>
      <c r="C217" t="str">
        <f>'[1]LCA-Modelling'!C216</f>
        <v>5730.01: Baumaterial für selbst durchgeführte Reparaturen</v>
      </c>
      <c r="D217" t="s">
        <v>6329</v>
      </c>
      <c r="E217">
        <f>'[1]LCA-Modelling'!F216</f>
        <v>-1</v>
      </c>
    </row>
    <row r="218" spans="1:5">
      <c r="A218" t="str">
        <f>'[1]LCA-Modelling'!A217</f>
        <v>a573002</v>
      </c>
      <c r="B218" t="str">
        <f>'[1]LCA-Modelling'!B217</f>
        <v/>
      </c>
      <c r="C218" t="str">
        <f>'[1]LCA-Modelling'!C217</f>
        <v>5730.02: Reparaturen durch Dritte</v>
      </c>
      <c r="D218" t="s">
        <v>6330</v>
      </c>
      <c r="E218">
        <f>'[1]LCA-Modelling'!F217</f>
        <v>-1</v>
      </c>
    </row>
    <row r="219" spans="1:5">
      <c r="A219" t="str">
        <f>'[1]LCA-Modelling'!A218</f>
        <v>a58</v>
      </c>
      <c r="B219" t="str">
        <f>'[1]LCA-Modelling'!B218</f>
        <v/>
      </c>
      <c r="C219" t="str">
        <f>'[1]LCA-Modelling'!C218</f>
        <v>58: Wohnungseinrichtung und laufende Haushaltsführung</v>
      </c>
      <c r="D219" t="s">
        <v>6331</v>
      </c>
      <c r="E219">
        <f>'[1]LCA-Modelling'!F218</f>
        <v>-1</v>
      </c>
    </row>
    <row r="220" spans="1:5">
      <c r="A220" t="str">
        <f>'[1]LCA-Modelling'!A219</f>
        <v>a581</v>
      </c>
      <c r="B220" t="str">
        <f>'[1]LCA-Modelling'!B219</f>
        <v/>
      </c>
      <c r="C220" t="str">
        <f>'[1]LCA-Modelling'!C219</f>
        <v>581: Möbel, Dekoration und Bodenbeläge, inkl. Reparaturen</v>
      </c>
      <c r="D220" t="s">
        <v>6332</v>
      </c>
      <c r="E220">
        <f>'[1]LCA-Modelling'!F219</f>
        <v>0</v>
      </c>
    </row>
    <row r="221" spans="1:5">
      <c r="A221" t="str">
        <f>'[1]LCA-Modelling'!A220</f>
        <v>a5810</v>
      </c>
      <c r="B221" t="str">
        <f>'[1]LCA-Modelling'!B220</f>
        <v/>
      </c>
      <c r="C221" t="str">
        <f>'[1]LCA-Modelling'!C220</f>
        <v>5810: Möbel, Dekoration und Bodenbeläge, inkl. Reparaturen</v>
      </c>
      <c r="D221" t="s">
        <v>6332</v>
      </c>
      <c r="E221">
        <f>'[1]LCA-Modelling'!F220</f>
        <v>-1</v>
      </c>
    </row>
    <row r="222" spans="1:5">
      <c r="A222" t="str">
        <f>'[1]LCA-Modelling'!A221</f>
        <v>a581001</v>
      </c>
      <c r="B222" t="str">
        <f>'[1]LCA-Modelling'!B221</f>
        <v/>
      </c>
      <c r="C222" t="str">
        <f>'[1]LCA-Modelling'!C221</f>
        <v>5810.01: Möbel für Wohnzimmer oder Büro</v>
      </c>
      <c r="D222" t="s">
        <v>6333</v>
      </c>
      <c r="E222">
        <f>'[1]LCA-Modelling'!F221</f>
        <v>-1</v>
      </c>
    </row>
    <row r="223" spans="1:5">
      <c r="A223" t="str">
        <f>'[1]LCA-Modelling'!A222</f>
        <v>a581002</v>
      </c>
      <c r="B223" t="str">
        <f>'[1]LCA-Modelling'!B222</f>
        <v/>
      </c>
      <c r="C223" t="str">
        <f>'[1]LCA-Modelling'!C222</f>
        <v>5810.02: Möbel für Schlafzimmer oder Kinderzimmer</v>
      </c>
      <c r="D223" t="s">
        <v>6334</v>
      </c>
      <c r="E223">
        <f>'[1]LCA-Modelling'!F222</f>
        <v>-1</v>
      </c>
    </row>
    <row r="224" spans="1:5">
      <c r="A224" t="str">
        <f>'[1]LCA-Modelling'!A223</f>
        <v>a581003</v>
      </c>
      <c r="B224" t="str">
        <f>'[1]LCA-Modelling'!B223</f>
        <v/>
      </c>
      <c r="C224" t="str">
        <f>'[1]LCA-Modelling'!C223</f>
        <v>5810.03: Möbel für Küche, Badzimmer, Garten und andere Räume</v>
      </c>
      <c r="D224" t="s">
        <v>6335</v>
      </c>
      <c r="E224">
        <f>'[1]LCA-Modelling'!F223</f>
        <v>-1</v>
      </c>
    </row>
    <row r="225" spans="1:5">
      <c r="A225" t="str">
        <f>'[1]LCA-Modelling'!A224</f>
        <v>a581004</v>
      </c>
      <c r="B225" t="str">
        <f>'[1]LCA-Modelling'!B224</f>
        <v/>
      </c>
      <c r="C225" t="str">
        <f>'[1]LCA-Modelling'!C224</f>
        <v>5810.04: Einrichtungszubehör und Kunstwerke</v>
      </c>
      <c r="D225" t="s">
        <v>6336</v>
      </c>
      <c r="E225">
        <f>'[1]LCA-Modelling'!F224</f>
        <v>-1</v>
      </c>
    </row>
    <row r="226" spans="1:5">
      <c r="A226" t="str">
        <f>'[1]LCA-Modelling'!A225</f>
        <v>a581005</v>
      </c>
      <c r="B226" t="str">
        <f>'[1]LCA-Modelling'!B225</f>
        <v/>
      </c>
      <c r="C226" t="str">
        <f>'[1]LCA-Modelling'!C225</f>
        <v>5810.05: Teppiche und andere Bodenbeläge</v>
      </c>
      <c r="D226" t="s">
        <v>6337</v>
      </c>
      <c r="E226">
        <f>'[1]LCA-Modelling'!F225</f>
        <v>-1</v>
      </c>
    </row>
    <row r="227" spans="1:5">
      <c r="A227" t="str">
        <f>'[1]LCA-Modelling'!A226</f>
        <v>a582</v>
      </c>
      <c r="B227" t="str">
        <f>'[1]LCA-Modelling'!B226</f>
        <v/>
      </c>
      <c r="C227" t="str">
        <f>'[1]LCA-Modelling'!C226</f>
        <v>582: Haushaltswäsche und Heimtextilien</v>
      </c>
      <c r="D227" t="s">
        <v>6338</v>
      </c>
      <c r="E227">
        <f>'[1]LCA-Modelling'!F226</f>
        <v>0</v>
      </c>
    </row>
    <row r="228" spans="1:5">
      <c r="A228" t="str">
        <f>'[1]LCA-Modelling'!A227</f>
        <v>a5820</v>
      </c>
      <c r="B228" t="str">
        <f>'[1]LCA-Modelling'!B227</f>
        <v/>
      </c>
      <c r="C228" t="str">
        <f>'[1]LCA-Modelling'!C227</f>
        <v>5820: Haushaltswäsche und Heimtextilien</v>
      </c>
      <c r="D228" t="s">
        <v>6338</v>
      </c>
      <c r="E228">
        <f>'[1]LCA-Modelling'!F227</f>
        <v>-1</v>
      </c>
    </row>
    <row r="229" spans="1:5">
      <c r="A229" t="str">
        <f>'[1]LCA-Modelling'!A228</f>
        <v>a582001</v>
      </c>
      <c r="B229" t="str">
        <f>'[1]LCA-Modelling'!B228</f>
        <v/>
      </c>
      <c r="C229" t="str">
        <f>'[1]LCA-Modelling'!C228</f>
        <v>5820.01: Matratzen, Duvets und Kissen</v>
      </c>
      <c r="D229" t="s">
        <v>6339</v>
      </c>
      <c r="E229">
        <f>'[1]LCA-Modelling'!F228</f>
        <v>-1</v>
      </c>
    </row>
    <row r="230" spans="1:5">
      <c r="A230" t="str">
        <f>'[1]LCA-Modelling'!A229</f>
        <v>a582002</v>
      </c>
      <c r="B230" t="str">
        <f>'[1]LCA-Modelling'!B229</f>
        <v/>
      </c>
      <c r="C230" t="str">
        <f>'[1]LCA-Modelling'!C229</f>
        <v>5820.02: Decken, Bettwäsche, andere Haushaltswäsche und -textilien</v>
      </c>
      <c r="D230" t="s">
        <v>6340</v>
      </c>
      <c r="E230">
        <f>'[1]LCA-Modelling'!F229</f>
        <v>-1</v>
      </c>
    </row>
    <row r="231" spans="1:5">
      <c r="A231" t="str">
        <f>'[1]LCA-Modelling'!A230</f>
        <v>a582003</v>
      </c>
      <c r="B231" t="str">
        <f>'[1]LCA-Modelling'!B230</f>
        <v/>
      </c>
      <c r="C231" t="str">
        <f>'[1]LCA-Modelling'!C230</f>
        <v>5820.03: Wandbehänge, Vorhänge, Möbelbezugsstoffe und Zubehör</v>
      </c>
      <c r="D231" t="s">
        <v>6341</v>
      </c>
      <c r="E231">
        <f>'[1]LCA-Modelling'!F230</f>
        <v>-1</v>
      </c>
    </row>
    <row r="232" spans="1:5">
      <c r="A232" t="str">
        <f>'[1]LCA-Modelling'!A231</f>
        <v>a583</v>
      </c>
      <c r="B232" t="str">
        <f>'[1]LCA-Modelling'!B231</f>
        <v/>
      </c>
      <c r="C232" t="str">
        <f>'[1]LCA-Modelling'!C231</f>
        <v>583: Haushalts- und Küchengeräte</v>
      </c>
      <c r="D232" t="s">
        <v>6342</v>
      </c>
      <c r="E232">
        <f>'[1]LCA-Modelling'!F231</f>
        <v>-1</v>
      </c>
    </row>
    <row r="233" spans="1:5">
      <c r="A233" t="str">
        <f>'[1]LCA-Modelling'!A232</f>
        <v>a5831</v>
      </c>
      <c r="B233" t="str">
        <f>'[1]LCA-Modelling'!B232</f>
        <v/>
      </c>
      <c r="C233" t="str">
        <f>'[1]LCA-Modelling'!C232</f>
        <v>5831: Haushaltgeräte</v>
      </c>
      <c r="D233" t="s">
        <v>6343</v>
      </c>
      <c r="E233">
        <f>'[1]LCA-Modelling'!F232</f>
        <v>-1</v>
      </c>
    </row>
    <row r="234" spans="1:5">
      <c r="A234" t="str">
        <f>'[1]LCA-Modelling'!A233</f>
        <v>a583101</v>
      </c>
      <c r="B234" t="str">
        <f>'[1]LCA-Modelling'!B233</f>
        <v/>
      </c>
      <c r="C234" t="str">
        <f>'[1]LCA-Modelling'!C233</f>
        <v>5831.01: Kühlschränke, Geschirrspülmaschinen, Waschmaschinen und Wäschetrockner</v>
      </c>
      <c r="D234" t="s">
        <v>6344</v>
      </c>
      <c r="E234">
        <f>'[1]LCA-Modelling'!F233</f>
        <v>0</v>
      </c>
    </row>
    <row r="235" spans="1:5">
      <c r="A235" t="str">
        <f>'[1]LCA-Modelling'!A234</f>
        <v>a583102</v>
      </c>
      <c r="B235" t="str">
        <f>'[1]LCA-Modelling'!B234</f>
        <v/>
      </c>
      <c r="C235" t="str">
        <f>'[1]LCA-Modelling'!C234</f>
        <v>5831.02: Kochherde, Grills, Heiz- und Raumpflegegeräte</v>
      </c>
      <c r="D235" t="s">
        <v>6345</v>
      </c>
      <c r="E235">
        <f>'[1]LCA-Modelling'!F234</f>
        <v>0</v>
      </c>
    </row>
    <row r="236" spans="1:5">
      <c r="A236" t="str">
        <f>'[1]LCA-Modelling'!A235</f>
        <v>a583103</v>
      </c>
      <c r="B236" t="str">
        <f>'[1]LCA-Modelling'!B235</f>
        <v/>
      </c>
      <c r="C236" t="str">
        <f>'[1]LCA-Modelling'!C235</f>
        <v>5831.03: Kleine elektrische Haushaltsgeräte</v>
      </c>
      <c r="D236" t="s">
        <v>6346</v>
      </c>
      <c r="E236">
        <f>'[1]LCA-Modelling'!F235</f>
        <v>0</v>
      </c>
    </row>
    <row r="237" spans="1:5">
      <c r="A237" t="str">
        <f>'[1]LCA-Modelling'!A236</f>
        <v>a583104</v>
      </c>
      <c r="B237" t="str">
        <f>'[1]LCA-Modelling'!B236</f>
        <v/>
      </c>
      <c r="C237" t="str">
        <f>'[1]LCA-Modelling'!C236</f>
        <v>5831.04: Reparaturen von Haushaltsgeräten</v>
      </c>
      <c r="D237" t="s">
        <v>6347</v>
      </c>
      <c r="E237">
        <f>'[1]LCA-Modelling'!F236</f>
        <v>0</v>
      </c>
    </row>
    <row r="238" spans="1:5">
      <c r="A238" t="str">
        <f>'[1]LCA-Modelling'!A237</f>
        <v>a5832</v>
      </c>
      <c r="B238" t="str">
        <f>'[1]LCA-Modelling'!B237</f>
        <v/>
      </c>
      <c r="C238" t="str">
        <f>'[1]LCA-Modelling'!C237</f>
        <v>5832: Küchen- und Kochgeräte</v>
      </c>
      <c r="D238" t="s">
        <v>6348</v>
      </c>
      <c r="E238">
        <f>'[1]LCA-Modelling'!F237</f>
        <v>-1</v>
      </c>
    </row>
    <row r="239" spans="1:5">
      <c r="A239" t="str">
        <f>'[1]LCA-Modelling'!A238</f>
        <v>a583201</v>
      </c>
      <c r="B239" t="str">
        <f>'[1]LCA-Modelling'!B238</f>
        <v/>
      </c>
      <c r="C239" t="str">
        <f>'[1]LCA-Modelling'!C238</f>
        <v>5832.01: Glaswaren, Geschirr</v>
      </c>
      <c r="D239" t="s">
        <v>6349</v>
      </c>
      <c r="E239">
        <f>'[1]LCA-Modelling'!F238</f>
        <v>0</v>
      </c>
    </row>
    <row r="240" spans="1:5">
      <c r="A240" t="str">
        <f>'[1]LCA-Modelling'!A239</f>
        <v>a583202</v>
      </c>
      <c r="B240" t="str">
        <f>'[1]LCA-Modelling'!B239</f>
        <v/>
      </c>
      <c r="C240" t="str">
        <f>'[1]LCA-Modelling'!C239</f>
        <v>5832.02: Besteck</v>
      </c>
      <c r="D240" t="s">
        <v>6350</v>
      </c>
      <c r="E240">
        <f>'[1]LCA-Modelling'!F239</f>
        <v>0</v>
      </c>
    </row>
    <row r="241" spans="1:5">
      <c r="A241" t="str">
        <f>'[1]LCA-Modelling'!A240</f>
        <v>a583203</v>
      </c>
      <c r="B241" t="str">
        <f>'[1]LCA-Modelling'!B240</f>
        <v/>
      </c>
      <c r="C241" t="str">
        <f>'[1]LCA-Modelling'!C240</f>
        <v>5832.03: Küchen- und Kochgeräte</v>
      </c>
      <c r="D241" t="s">
        <v>6351</v>
      </c>
      <c r="E241">
        <f>'[1]LCA-Modelling'!F240</f>
        <v>0</v>
      </c>
    </row>
    <row r="242" spans="1:5">
      <c r="A242" t="str">
        <f>'[1]LCA-Modelling'!A241</f>
        <v>a583204</v>
      </c>
      <c r="B242" t="str">
        <f>'[1]LCA-Modelling'!B241</f>
        <v/>
      </c>
      <c r="C242" t="str">
        <f>'[1]LCA-Modelling'!C241</f>
        <v>5832.04: Anderes Zubehör für die Haushaltsführung</v>
      </c>
      <c r="D242" t="s">
        <v>6352</v>
      </c>
      <c r="E242">
        <f>'[1]LCA-Modelling'!F241</f>
        <v>0</v>
      </c>
    </row>
    <row r="243" spans="1:5">
      <c r="A243" t="str">
        <f>'[1]LCA-Modelling'!A242</f>
        <v>a584</v>
      </c>
      <c r="B243" t="str">
        <f>'[1]LCA-Modelling'!B242</f>
        <v/>
      </c>
      <c r="C243" t="str">
        <f>'[1]LCA-Modelling'!C242</f>
        <v>584: Werkzeuge für Haus und Garten</v>
      </c>
      <c r="D243" t="s">
        <v>6353</v>
      </c>
      <c r="E243">
        <f>'[1]LCA-Modelling'!F242</f>
        <v>-1</v>
      </c>
    </row>
    <row r="244" spans="1:5">
      <c r="A244" t="str">
        <f>'[1]LCA-Modelling'!A243</f>
        <v>a5841</v>
      </c>
      <c r="B244" t="str">
        <f>'[1]LCA-Modelling'!B243</f>
        <v/>
      </c>
      <c r="C244" t="str">
        <f>'[1]LCA-Modelling'!C243</f>
        <v>5841: Werkzeuge und Zubehör ohne Motor für Haus und Garten</v>
      </c>
      <c r="D244" t="s">
        <v>6354</v>
      </c>
      <c r="E244">
        <f>'[1]LCA-Modelling'!F243</f>
        <v>0</v>
      </c>
    </row>
    <row r="245" spans="1:5">
      <c r="A245" t="str">
        <f>'[1]LCA-Modelling'!A244</f>
        <v>a584101</v>
      </c>
      <c r="B245" t="str">
        <f>'[1]LCA-Modelling'!B244</f>
        <v/>
      </c>
      <c r="C245" t="str">
        <f>'[1]LCA-Modelling'!C244</f>
        <v>5841.01: Kleinmaterial und Zubehör für den Unterhalt von Haus und Garten</v>
      </c>
      <c r="D245" t="s">
        <v>6355</v>
      </c>
      <c r="E245">
        <f>'[1]LCA-Modelling'!F244</f>
        <v>-1</v>
      </c>
    </row>
    <row r="246" spans="1:5">
      <c r="A246" t="str">
        <f>'[1]LCA-Modelling'!A245</f>
        <v>a584102</v>
      </c>
      <c r="B246" t="str">
        <f>'[1]LCA-Modelling'!B245</f>
        <v/>
      </c>
      <c r="C246" t="str">
        <f>'[1]LCA-Modelling'!C245</f>
        <v>5841.02: Werkzeuge ohne Motor für Haus und Garten</v>
      </c>
      <c r="D246" t="s">
        <v>6356</v>
      </c>
      <c r="E246">
        <f>'[1]LCA-Modelling'!F245</f>
        <v>-1</v>
      </c>
    </row>
    <row r="247" spans="1:5">
      <c r="A247" t="str">
        <f>'[1]LCA-Modelling'!A246</f>
        <v>a5842</v>
      </c>
      <c r="B247" t="str">
        <f>'[1]LCA-Modelling'!B246</f>
        <v/>
      </c>
      <c r="C247" t="str">
        <f>'[1]LCA-Modelling'!C246</f>
        <v>5842: Maschinen mit Motor für Haus und Garten</v>
      </c>
      <c r="D247" t="s">
        <v>6357</v>
      </c>
      <c r="E247">
        <f>'[1]LCA-Modelling'!F246</f>
        <v>0</v>
      </c>
    </row>
    <row r="248" spans="1:5">
      <c r="A248" t="str">
        <f>'[1]LCA-Modelling'!A247</f>
        <v>a584200</v>
      </c>
      <c r="B248" t="str">
        <f>'[1]LCA-Modelling'!B247</f>
        <v/>
      </c>
      <c r="C248" t="str">
        <f>'[1]LCA-Modelling'!C247</f>
        <v>5842.00: Maschinen mit Motor für Haus und Garten</v>
      </c>
      <c r="D248" t="s">
        <v>6357</v>
      </c>
      <c r="E248">
        <f>'[1]LCA-Modelling'!F247</f>
        <v>-1</v>
      </c>
    </row>
    <row r="249" spans="1:5">
      <c r="A249" t="str">
        <f>'[1]LCA-Modelling'!A248</f>
        <v>a585</v>
      </c>
      <c r="B249" t="str">
        <f>'[1]LCA-Modelling'!B248</f>
        <v/>
      </c>
      <c r="C249" t="str">
        <f>'[1]LCA-Modelling'!C248</f>
        <v>585: Laufende Haushaltsführung</v>
      </c>
      <c r="D249" t="s">
        <v>6358</v>
      </c>
      <c r="E249">
        <f>'[1]LCA-Modelling'!F248</f>
        <v>-1</v>
      </c>
    </row>
    <row r="250" spans="1:5">
      <c r="A250" t="str">
        <f>'[1]LCA-Modelling'!A249</f>
        <v>a5851</v>
      </c>
      <c r="B250" t="str">
        <f>'[1]LCA-Modelling'!B249</f>
        <v/>
      </c>
      <c r="C250" t="str">
        <f>'[1]LCA-Modelling'!C249</f>
        <v>5851: Nicht dauerhafte Haushaltsartikel</v>
      </c>
      <c r="D250" t="s">
        <v>6359</v>
      </c>
      <c r="E250">
        <f>'[1]LCA-Modelling'!F249</f>
        <v>-1</v>
      </c>
    </row>
    <row r="251" spans="1:5">
      <c r="A251" t="str">
        <f>'[1]LCA-Modelling'!A250</f>
        <v>a585101</v>
      </c>
      <c r="B251" t="str">
        <f>'[1]LCA-Modelling'!B250</f>
        <v/>
      </c>
      <c r="C251" t="str">
        <f>'[1]LCA-Modelling'!C250</f>
        <v>5851.01: Wasch- und Reinigungsmittel</v>
      </c>
      <c r="D251" t="s">
        <v>6360</v>
      </c>
      <c r="E251">
        <f>'[1]LCA-Modelling'!F250</f>
        <v>0</v>
      </c>
    </row>
    <row r="252" spans="1:5">
      <c r="A252" t="str">
        <f>'[1]LCA-Modelling'!A251</f>
        <v>a585102</v>
      </c>
      <c r="B252" t="str">
        <f>'[1]LCA-Modelling'!B251</f>
        <v/>
      </c>
      <c r="C252" t="str">
        <f>'[1]LCA-Modelling'!C251</f>
        <v>5851.02: Reinigungsmaterial</v>
      </c>
      <c r="D252" t="s">
        <v>6361</v>
      </c>
      <c r="E252">
        <f>'[1]LCA-Modelling'!F251</f>
        <v>0</v>
      </c>
    </row>
    <row r="253" spans="1:5">
      <c r="A253" t="str">
        <f>'[1]LCA-Modelling'!A252</f>
        <v>a585103</v>
      </c>
      <c r="B253" t="str">
        <f>'[1]LCA-Modelling'!B252</f>
        <v/>
      </c>
      <c r="C253" t="str">
        <f>'[1]LCA-Modelling'!C252</f>
        <v>5851.03: Abfallsäcke ohne Gebühren, aus Plastik oder Papier</v>
      </c>
      <c r="D253" t="s">
        <v>6362</v>
      </c>
      <c r="E253">
        <f>'[1]LCA-Modelling'!F252</f>
        <v>0</v>
      </c>
    </row>
    <row r="254" spans="1:5">
      <c r="A254" t="str">
        <f>'[1]LCA-Modelling'!A253</f>
        <v>a585104</v>
      </c>
      <c r="B254" t="str">
        <f>'[1]LCA-Modelling'!B253</f>
        <v/>
      </c>
      <c r="C254" t="str">
        <f>'[1]LCA-Modelling'!C253</f>
        <v>5851.04: Sonstige nicht dauerhafte Haushaltsartikel</v>
      </c>
      <c r="D254" t="s">
        <v>6363</v>
      </c>
      <c r="E254">
        <f>'[1]LCA-Modelling'!F253</f>
        <v>0</v>
      </c>
    </row>
    <row r="255" spans="1:5">
      <c r="A255" t="str">
        <f>'[1]LCA-Modelling'!A254</f>
        <v>a5852</v>
      </c>
      <c r="B255" t="str">
        <f>'[1]LCA-Modelling'!B254</f>
        <v/>
      </c>
      <c r="C255" t="str">
        <f>'[1]LCA-Modelling'!C254</f>
        <v>5852: Häusliche Dienste</v>
      </c>
      <c r="D255" t="s">
        <v>6364</v>
      </c>
      <c r="E255">
        <f>'[1]LCA-Modelling'!F254</f>
        <v>-1</v>
      </c>
    </row>
    <row r="256" spans="1:5">
      <c r="A256" t="str">
        <f>'[1]LCA-Modelling'!A255</f>
        <v>a585200</v>
      </c>
      <c r="B256" t="str">
        <f>'[1]LCA-Modelling'!B255</f>
        <v/>
      </c>
      <c r="C256" t="str">
        <f>'[1]LCA-Modelling'!C255</f>
        <v>5852.00: Häusliche Dienste</v>
      </c>
      <c r="D256" t="s">
        <v>6364</v>
      </c>
      <c r="E256">
        <f>'[1]LCA-Modelling'!F255</f>
        <v>0</v>
      </c>
    </row>
    <row r="257" spans="1:5">
      <c r="A257" t="str">
        <f>'[1]LCA-Modelling'!A256</f>
        <v>a61</v>
      </c>
      <c r="B257" t="str">
        <f>'[1]LCA-Modelling'!B256</f>
        <v/>
      </c>
      <c r="C257" t="str">
        <f>'[1]LCA-Modelling'!C256</f>
        <v>61: Gesundheitsausgaben</v>
      </c>
      <c r="D257" t="s">
        <v>6365</v>
      </c>
      <c r="E257">
        <f>'[1]LCA-Modelling'!F256</f>
        <v>-1</v>
      </c>
    </row>
    <row r="258" spans="1:5">
      <c r="A258" t="str">
        <f>'[1]LCA-Modelling'!A257</f>
        <v>a611</v>
      </c>
      <c r="B258" t="str">
        <f>'[1]LCA-Modelling'!B257</f>
        <v/>
      </c>
      <c r="C258" t="str">
        <f>'[1]LCA-Modelling'!C257</f>
        <v>611: Pharmazeutische Produkte, Sanitätsmaterial und medizinische Geräte</v>
      </c>
      <c r="D258" t="s">
        <v>6366</v>
      </c>
      <c r="E258">
        <f>'[1]LCA-Modelling'!F257</f>
        <v>-1</v>
      </c>
    </row>
    <row r="259" spans="1:5">
      <c r="A259" t="str">
        <f>'[1]LCA-Modelling'!A258</f>
        <v>a6110</v>
      </c>
      <c r="B259" t="str">
        <f>'[1]LCA-Modelling'!B258</f>
        <v/>
      </c>
      <c r="C259" t="str">
        <f>'[1]LCA-Modelling'!C258</f>
        <v>6110: Pharmazeutische Produkte, Sanitätsmaterial und medizinische Geräte</v>
      </c>
      <c r="D259" t="s">
        <v>6366</v>
      </c>
      <c r="E259">
        <f>'[1]LCA-Modelling'!F258</f>
        <v>-1</v>
      </c>
    </row>
    <row r="260" spans="1:5">
      <c r="A260" t="str">
        <f>'[1]LCA-Modelling'!A259</f>
        <v>a611001</v>
      </c>
      <c r="B260" t="str">
        <f>'[1]LCA-Modelling'!B259</f>
        <v/>
      </c>
      <c r="C260" t="str">
        <f>'[1]LCA-Modelling'!C259</f>
        <v>6110.01: Medikamente</v>
      </c>
      <c r="D260" t="s">
        <v>6367</v>
      </c>
      <c r="E260">
        <f>'[1]LCA-Modelling'!F259</f>
        <v>0</v>
      </c>
    </row>
    <row r="261" spans="1:5">
      <c r="A261" t="str">
        <f>'[1]LCA-Modelling'!A260</f>
        <v>a611002</v>
      </c>
      <c r="B261" t="str">
        <f>'[1]LCA-Modelling'!B260</f>
        <v/>
      </c>
      <c r="C261" t="str">
        <f>'[1]LCA-Modelling'!C260</f>
        <v>6110.02: Brillen und Kontaktlinsen</v>
      </c>
      <c r="D261" t="s">
        <v>6368</v>
      </c>
      <c r="E261">
        <f>'[1]LCA-Modelling'!F260</f>
        <v>0</v>
      </c>
    </row>
    <row r="262" spans="1:5">
      <c r="A262" t="str">
        <f>'[1]LCA-Modelling'!A261</f>
        <v>a611003</v>
      </c>
      <c r="B262" t="str">
        <f>'[1]LCA-Modelling'!B261</f>
        <v/>
      </c>
      <c r="C262" t="str">
        <f>'[1]LCA-Modelling'!C261</f>
        <v>6110.03: Sanitätsmaterial, therapeutische Geräte und Material</v>
      </c>
      <c r="D262" t="s">
        <v>6369</v>
      </c>
      <c r="E262">
        <f>'[1]LCA-Modelling'!F261</f>
        <v>0</v>
      </c>
    </row>
    <row r="263" spans="1:5">
      <c r="A263" t="str">
        <f>'[1]LCA-Modelling'!A262</f>
        <v>a612</v>
      </c>
      <c r="B263" t="str">
        <f>'[1]LCA-Modelling'!B262</f>
        <v/>
      </c>
      <c r="C263" t="str">
        <f>'[1]LCA-Modelling'!C262</f>
        <v>612: Arztleistungen und Dienstleistungen der Spitäler</v>
      </c>
      <c r="D263" t="s">
        <v>6370</v>
      </c>
      <c r="E263">
        <f>'[1]LCA-Modelling'!F262</f>
        <v>0</v>
      </c>
    </row>
    <row r="264" spans="1:5">
      <c r="A264" t="str">
        <f>'[1]LCA-Modelling'!A263</f>
        <v>a6120</v>
      </c>
      <c r="B264" t="str">
        <f>'[1]LCA-Modelling'!B263</f>
        <v/>
      </c>
      <c r="C264" t="str">
        <f>'[1]LCA-Modelling'!C263</f>
        <v>6120: Arztleistungen und Dienstleistungen der Spitäler</v>
      </c>
      <c r="D264" t="s">
        <v>6370</v>
      </c>
      <c r="E264">
        <f>'[1]LCA-Modelling'!F263</f>
        <v>-1</v>
      </c>
    </row>
    <row r="265" spans="1:5">
      <c r="A265" t="str">
        <f>'[1]LCA-Modelling'!A264</f>
        <v>a612001</v>
      </c>
      <c r="B265" t="str">
        <f>'[1]LCA-Modelling'!B264</f>
        <v/>
      </c>
      <c r="C265" t="str">
        <f>'[1]LCA-Modelling'!C264</f>
        <v>6120.01: Arztleistungen</v>
      </c>
      <c r="D265" t="s">
        <v>6371</v>
      </c>
      <c r="E265">
        <f>'[1]LCA-Modelling'!F264</f>
        <v>-1</v>
      </c>
    </row>
    <row r="266" spans="1:5">
      <c r="A266" t="str">
        <f>'[1]LCA-Modelling'!A265</f>
        <v>a612002</v>
      </c>
      <c r="B266" t="str">
        <f>'[1]LCA-Modelling'!B265</f>
        <v/>
      </c>
      <c r="C266" t="str">
        <f>'[1]LCA-Modelling'!C265</f>
        <v>6120.02: Zahnarztleistungen</v>
      </c>
      <c r="D266" t="s">
        <v>6372</v>
      </c>
      <c r="E266">
        <f>'[1]LCA-Modelling'!F265</f>
        <v>-1</v>
      </c>
    </row>
    <row r="267" spans="1:5">
      <c r="A267" t="str">
        <f>'[1]LCA-Modelling'!A266</f>
        <v>a612003</v>
      </c>
      <c r="B267" t="str">
        <f>'[1]LCA-Modelling'!B266</f>
        <v/>
      </c>
      <c r="C267" t="str">
        <f>'[1]LCA-Modelling'!C266</f>
        <v>6120.03: Medizinische Labors und Röntgeninstitute</v>
      </c>
      <c r="D267" t="s">
        <v>6373</v>
      </c>
      <c r="E267">
        <f>'[1]LCA-Modelling'!F266</f>
        <v>-1</v>
      </c>
    </row>
    <row r="268" spans="1:5">
      <c r="A268" t="str">
        <f>'[1]LCA-Modelling'!A267</f>
        <v>a612004</v>
      </c>
      <c r="B268" t="str">
        <f>'[1]LCA-Modelling'!B267</f>
        <v/>
      </c>
      <c r="C268" t="str">
        <f>'[1]LCA-Modelling'!C267</f>
        <v>6120.04: Dienstleistungen der Spitäler</v>
      </c>
      <c r="D268" t="s">
        <v>6374</v>
      </c>
      <c r="E268">
        <f>'[1]LCA-Modelling'!F267</f>
        <v>-1</v>
      </c>
    </row>
    <row r="269" spans="1:5">
      <c r="A269" t="str">
        <f>'[1]LCA-Modelling'!A268</f>
        <v>a612005</v>
      </c>
      <c r="B269" t="str">
        <f>'[1]LCA-Modelling'!B268</f>
        <v/>
      </c>
      <c r="C269" t="str">
        <f>'[1]LCA-Modelling'!C268</f>
        <v>6120.05: Andere ambulante medizinische Dienstleistungen</v>
      </c>
      <c r="D269" t="s">
        <v>6375</v>
      </c>
      <c r="E269">
        <f>'[1]LCA-Modelling'!F268</f>
        <v>-1</v>
      </c>
    </row>
    <row r="270" spans="1:5">
      <c r="A270" t="str">
        <f>'[1]LCA-Modelling'!A269</f>
        <v>a62</v>
      </c>
      <c r="B270" t="str">
        <f>'[1]LCA-Modelling'!B269</f>
        <v/>
      </c>
      <c r="C270" t="str">
        <f>'[1]LCA-Modelling'!C269</f>
        <v>62: Verkehr</v>
      </c>
      <c r="D270" t="s">
        <v>6376</v>
      </c>
      <c r="E270">
        <f>'[1]LCA-Modelling'!F269</f>
        <v>-1</v>
      </c>
    </row>
    <row r="271" spans="1:5">
      <c r="A271" t="str">
        <f>'[1]LCA-Modelling'!A270</f>
        <v>a621</v>
      </c>
      <c r="B271" t="str">
        <f>'[1]LCA-Modelling'!B270</f>
        <v/>
      </c>
      <c r="C271" t="str">
        <f>'[1]LCA-Modelling'!C270</f>
        <v>621: Kauf und Betrieb von Personenfahrzeugen</v>
      </c>
      <c r="D271" t="s">
        <v>6377</v>
      </c>
      <c r="E271">
        <f>'[1]LCA-Modelling'!F270</f>
        <v>-1</v>
      </c>
    </row>
    <row r="272" spans="1:5">
      <c r="A272" t="str">
        <f>'[1]LCA-Modelling'!A271</f>
        <v>a6211</v>
      </c>
      <c r="B272" t="str">
        <f>'[1]LCA-Modelling'!B271</f>
        <v/>
      </c>
      <c r="C272" t="str">
        <f>'[1]LCA-Modelling'!C271</f>
        <v>6211: Autos</v>
      </c>
      <c r="D272" t="s">
        <v>6378</v>
      </c>
      <c r="E272">
        <f>'[1]LCA-Modelling'!F271</f>
        <v>-1</v>
      </c>
    </row>
    <row r="273" spans="1:5">
      <c r="A273" t="str">
        <f>'[1]LCA-Modelling'!A272</f>
        <v>a621101</v>
      </c>
      <c r="B273" t="str">
        <f>'[1]LCA-Modelling'!B272</f>
        <v/>
      </c>
      <c r="C273" t="str">
        <f>'[1]LCA-Modelling'!C272</f>
        <v>6211.01: Neue Autos</v>
      </c>
      <c r="D273" t="s">
        <v>6379</v>
      </c>
      <c r="E273">
        <f>'[1]LCA-Modelling'!F272</f>
        <v>-1</v>
      </c>
    </row>
    <row r="274" spans="1:5">
      <c r="A274" t="str">
        <f>'[1]LCA-Modelling'!A273</f>
        <v>a621102</v>
      </c>
      <c r="B274" t="str">
        <f>'[1]LCA-Modelling'!B273</f>
        <v/>
      </c>
      <c r="C274" t="str">
        <f>'[1]LCA-Modelling'!C273</f>
        <v>6211.02: Occasionsautos</v>
      </c>
      <c r="D274" t="s">
        <v>6380</v>
      </c>
      <c r="E274">
        <f>'[1]LCA-Modelling'!F273</f>
        <v>-1</v>
      </c>
    </row>
    <row r="275" spans="1:5">
      <c r="A275" t="str">
        <f>'[1]LCA-Modelling'!A274</f>
        <v>a6212</v>
      </c>
      <c r="B275" t="str">
        <f>'[1]LCA-Modelling'!B274</f>
        <v/>
      </c>
      <c r="C275" t="str">
        <f>'[1]LCA-Modelling'!C274</f>
        <v>6212: Motorräder, Motorroller und Mopeds</v>
      </c>
      <c r="D275" t="s">
        <v>6381</v>
      </c>
      <c r="E275">
        <f>'[1]LCA-Modelling'!F274</f>
        <v>-1</v>
      </c>
    </row>
    <row r="276" spans="1:5">
      <c r="A276" t="str">
        <f>'[1]LCA-Modelling'!A275</f>
        <v>a621200</v>
      </c>
      <c r="B276" t="str">
        <f>'[1]LCA-Modelling'!B275</f>
        <v/>
      </c>
      <c r="C276" t="str">
        <f>'[1]LCA-Modelling'!C275</f>
        <v>6212.00: Motorräder, Motorroller und Mopeds</v>
      </c>
      <c r="D276" t="s">
        <v>6381</v>
      </c>
      <c r="E276">
        <f>'[1]LCA-Modelling'!F275</f>
        <v>-1</v>
      </c>
    </row>
    <row r="277" spans="1:5">
      <c r="A277" t="str">
        <f>'[1]LCA-Modelling'!A276</f>
        <v>a6213</v>
      </c>
      <c r="B277" t="str">
        <f>'[1]LCA-Modelling'!B276</f>
        <v>mx6213</v>
      </c>
      <c r="C277" t="str">
        <f>'[1]LCA-Modelling'!C276</f>
        <v>6213: Fahrräder</v>
      </c>
      <c r="D277" t="s">
        <v>6382</v>
      </c>
      <c r="E277">
        <f>'[1]LCA-Modelling'!F276</f>
        <v>0</v>
      </c>
    </row>
    <row r="278" spans="1:5">
      <c r="A278" t="str">
        <f>'[1]LCA-Modelling'!A277</f>
        <v>a621300</v>
      </c>
      <c r="B278" t="str">
        <f>'[1]LCA-Modelling'!B277</f>
        <v/>
      </c>
      <c r="C278" t="str">
        <f>'[1]LCA-Modelling'!C277</f>
        <v>6213.00: Fahrräder</v>
      </c>
      <c r="D278" t="s">
        <v>6382</v>
      </c>
      <c r="E278">
        <f>'[1]LCA-Modelling'!F277</f>
        <v>-1</v>
      </c>
    </row>
    <row r="279" spans="1:5">
      <c r="A279" t="str">
        <f>'[1]LCA-Modelling'!A278</f>
        <v>a6214</v>
      </c>
      <c r="B279" t="str">
        <f>'[1]LCA-Modelling'!B278</f>
        <v/>
      </c>
      <c r="C279" t="str">
        <f>'[1]LCA-Modelling'!C278</f>
        <v>6214: Zubehör und Ersatzteile für Fahrzeuge</v>
      </c>
      <c r="D279" t="s">
        <v>6383</v>
      </c>
      <c r="E279">
        <f>'[1]LCA-Modelling'!F278</f>
        <v>-1</v>
      </c>
    </row>
    <row r="280" spans="1:5">
      <c r="A280" t="str">
        <f>'[1]LCA-Modelling'!A279</f>
        <v>a621401</v>
      </c>
      <c r="B280" t="str">
        <f>'[1]LCA-Modelling'!B279</f>
        <v/>
      </c>
      <c r="C280" t="str">
        <f>'[1]LCA-Modelling'!C279</f>
        <v>6214.01: Zubehör und Ersatzteile für motorisierte Fahrzeuge</v>
      </c>
      <c r="D280" t="s">
        <v>6384</v>
      </c>
      <c r="E280">
        <f>'[1]LCA-Modelling'!F279</f>
        <v>-1</v>
      </c>
    </row>
    <row r="281" spans="1:5">
      <c r="A281" t="str">
        <f>'[1]LCA-Modelling'!A280</f>
        <v>a621402</v>
      </c>
      <c r="B281" t="str">
        <f>'[1]LCA-Modelling'!B280</f>
        <v/>
      </c>
      <c r="C281" t="str">
        <f>'[1]LCA-Modelling'!C280</f>
        <v>6214.02: Zubehör und Ersatzteile für nicht-motorisierte Fahrzeuge</v>
      </c>
      <c r="D281" t="s">
        <v>6385</v>
      </c>
      <c r="E281">
        <f>'[1]LCA-Modelling'!F280</f>
        <v>-1</v>
      </c>
    </row>
    <row r="282" spans="1:5">
      <c r="A282" t="str">
        <f>'[1]LCA-Modelling'!A281</f>
        <v>a6215</v>
      </c>
      <c r="B282" t="str">
        <f>'[1]LCA-Modelling'!B281</f>
        <v>m6215a</v>
      </c>
      <c r="C282" t="str">
        <f>'[1]LCA-Modelling'!C281</f>
        <v>6215: Treibstoffe und Schmiermittel</v>
      </c>
      <c r="D282" t="s">
        <v>6386</v>
      </c>
      <c r="E282">
        <f>'[1]LCA-Modelling'!F281</f>
        <v>-1</v>
      </c>
    </row>
    <row r="283" spans="1:5">
      <c r="A283" t="str">
        <f>'[1]LCA-Modelling'!A282</f>
        <v>a621501</v>
      </c>
      <c r="B283" t="str">
        <f>'[1]LCA-Modelling'!B282</f>
        <v>m621501</v>
      </c>
      <c r="C283" t="str">
        <f>'[1]LCA-Modelling'!C282</f>
        <v>6215.01: Benzin</v>
      </c>
      <c r="D283" t="s">
        <v>6387</v>
      </c>
      <c r="E283">
        <f>'[1]LCA-Modelling'!F282</f>
        <v>0</v>
      </c>
    </row>
    <row r="284" spans="1:5">
      <c r="A284" t="str">
        <f>'[1]LCA-Modelling'!A283</f>
        <v>a621502</v>
      </c>
      <c r="B284" t="str">
        <f>'[1]LCA-Modelling'!B283</f>
        <v>m621502</v>
      </c>
      <c r="C284" t="str">
        <f>'[1]LCA-Modelling'!C283</f>
        <v>6215.02: Diesel</v>
      </c>
      <c r="D284" t="s">
        <v>6388</v>
      </c>
      <c r="E284">
        <f>'[1]LCA-Modelling'!F283</f>
        <v>0</v>
      </c>
    </row>
    <row r="285" spans="1:5">
      <c r="A285" t="str">
        <f>'[1]LCA-Modelling'!A284</f>
        <v>a621503</v>
      </c>
      <c r="B285" t="str">
        <f>'[1]LCA-Modelling'!B284</f>
        <v/>
      </c>
      <c r="C285" t="str">
        <f>'[1]LCA-Modelling'!C284</f>
        <v>6215.03: Schmiermittel und andere Pflegemittel für Fahrzeuge</v>
      </c>
      <c r="D285" t="s">
        <v>6389</v>
      </c>
      <c r="E285">
        <f>'[1]LCA-Modelling'!F284</f>
        <v>-1</v>
      </c>
    </row>
    <row r="286" spans="1:5">
      <c r="A286" t="str">
        <f>'[1]LCA-Modelling'!A285</f>
        <v>a6216</v>
      </c>
      <c r="B286" t="str">
        <f>'[1]LCA-Modelling'!B285</f>
        <v/>
      </c>
      <c r="C286" t="str">
        <f>'[1]LCA-Modelling'!C285</f>
        <v>6216: Service und Reparaturen an Fahrzeugen</v>
      </c>
      <c r="D286" t="s">
        <v>6390</v>
      </c>
      <c r="E286">
        <f>'[1]LCA-Modelling'!F285</f>
        <v>-1</v>
      </c>
    </row>
    <row r="287" spans="1:5">
      <c r="A287" t="str">
        <f>'[1]LCA-Modelling'!A286</f>
        <v>a621600</v>
      </c>
      <c r="B287" t="str">
        <f>'[1]LCA-Modelling'!B286</f>
        <v/>
      </c>
      <c r="C287" t="str">
        <f>'[1]LCA-Modelling'!C286</f>
        <v>6216.00: Service und Reparaturen an Fahrzeugen</v>
      </c>
      <c r="D287" t="s">
        <v>6390</v>
      </c>
      <c r="E287">
        <f>'[1]LCA-Modelling'!F286</f>
        <v>-1</v>
      </c>
    </row>
    <row r="288" spans="1:5">
      <c r="A288" t="str">
        <f>'[1]LCA-Modelling'!A287</f>
        <v>a6217</v>
      </c>
      <c r="B288" t="str">
        <f>'[1]LCA-Modelling'!B287</f>
        <v/>
      </c>
      <c r="C288" t="str">
        <f>'[1]LCA-Modelling'!C287</f>
        <v>6217: Übrige Dienstleistungen im Bereich Personenfahrzeuge</v>
      </c>
      <c r="D288" t="s">
        <v>6391</v>
      </c>
      <c r="E288">
        <f>'[1]LCA-Modelling'!F287</f>
        <v>-1</v>
      </c>
    </row>
    <row r="289" spans="1:5">
      <c r="A289" t="str">
        <f>'[1]LCA-Modelling'!A288</f>
        <v>a621701</v>
      </c>
      <c r="B289" t="str">
        <f>'[1]LCA-Modelling'!B288</f>
        <v/>
      </c>
      <c r="C289" t="str">
        <f>'[1]LCA-Modelling'!C288</f>
        <v>6217.01: Miete von Garagen und Einstellplätzen</v>
      </c>
      <c r="D289" t="s">
        <v>6392</v>
      </c>
      <c r="E289">
        <f>'[1]LCA-Modelling'!F288</f>
        <v>-1</v>
      </c>
    </row>
    <row r="290" spans="1:5">
      <c r="A290" t="str">
        <f>'[1]LCA-Modelling'!A289</f>
        <v>a621702</v>
      </c>
      <c r="B290" t="str">
        <f>'[1]LCA-Modelling'!B289</f>
        <v/>
      </c>
      <c r="C290" t="str">
        <f>'[1]LCA-Modelling'!C289</f>
        <v>6217.02: Parkieren</v>
      </c>
      <c r="D290" t="s">
        <v>6393</v>
      </c>
      <c r="E290">
        <f>'[1]LCA-Modelling'!F289</f>
        <v>-1</v>
      </c>
    </row>
    <row r="291" spans="1:5">
      <c r="A291" t="str">
        <f>'[1]LCA-Modelling'!A290</f>
        <v>a621703</v>
      </c>
      <c r="B291" t="str">
        <f>'[1]LCA-Modelling'!B290</f>
        <v/>
      </c>
      <c r="C291" t="str">
        <f>'[1]LCA-Modelling'!C290</f>
        <v>6217.03: Leasing von Fahrzeugen</v>
      </c>
      <c r="D291" t="s">
        <v>6394</v>
      </c>
      <c r="E291">
        <f>'[1]LCA-Modelling'!F290</f>
        <v>-1</v>
      </c>
    </row>
    <row r="292" spans="1:5">
      <c r="A292" t="str">
        <f>'[1]LCA-Modelling'!A291</f>
        <v>a621704</v>
      </c>
      <c r="B292" t="str">
        <f>'[1]LCA-Modelling'!B291</f>
        <v/>
      </c>
      <c r="C292" t="str">
        <f>'[1]LCA-Modelling'!C291</f>
        <v>6217.04: Autobahnvignetten Schweiz</v>
      </c>
      <c r="D292" t="s">
        <v>6395</v>
      </c>
      <c r="E292">
        <f>'[1]LCA-Modelling'!F291</f>
        <v>-1</v>
      </c>
    </row>
    <row r="293" spans="1:5">
      <c r="A293" t="str">
        <f>'[1]LCA-Modelling'!A292</f>
        <v>a621705</v>
      </c>
      <c r="B293" t="str">
        <f>'[1]LCA-Modelling'!B292</f>
        <v/>
      </c>
      <c r="C293" t="str">
        <f>'[1]LCA-Modelling'!C292</f>
        <v>6217.05: Übrige Dienstleistungen (Fahrzeugmiete usw.)</v>
      </c>
      <c r="D293" t="s">
        <v>6396</v>
      </c>
      <c r="E293">
        <f>'[1]LCA-Modelling'!F292</f>
        <v>-1</v>
      </c>
    </row>
    <row r="294" spans="1:5">
      <c r="A294" t="str">
        <f>'[1]LCA-Modelling'!A293</f>
        <v>a622</v>
      </c>
      <c r="B294" t="str">
        <f>'[1]LCA-Modelling'!B293</f>
        <v/>
      </c>
      <c r="C294" t="str">
        <f>'[1]LCA-Modelling'!C293</f>
        <v>622: Verkehrsdienstleistungen</v>
      </c>
      <c r="D294" t="s">
        <v>6397</v>
      </c>
      <c r="E294">
        <f>'[1]LCA-Modelling'!F293</f>
        <v>-1</v>
      </c>
    </row>
    <row r="295" spans="1:5">
      <c r="A295" t="str">
        <f>'[1]LCA-Modelling'!A294</f>
        <v>a6221</v>
      </c>
      <c r="B295" t="str">
        <f>'[1]LCA-Modelling'!B294</f>
        <v/>
      </c>
      <c r="C295" t="str">
        <f>'[1]LCA-Modelling'!C294</f>
        <v>6221: Beförderung von Personen auf Schienen</v>
      </c>
      <c r="D295" t="s">
        <v>6398</v>
      </c>
      <c r="E295">
        <f>'[1]LCA-Modelling'!F294</f>
        <v>-1</v>
      </c>
    </row>
    <row r="296" spans="1:5">
      <c r="A296" t="str">
        <f>'[1]LCA-Modelling'!A295</f>
        <v>a622101</v>
      </c>
      <c r="B296" t="str">
        <f>'[1]LCA-Modelling'!B295</f>
        <v>mx622101</v>
      </c>
      <c r="C296" t="str">
        <f>'[1]LCA-Modelling'!C295</f>
        <v>6221.01: Zug, Billette oder Streckenabonnemente</v>
      </c>
      <c r="D296" t="s">
        <v>6399</v>
      </c>
      <c r="E296">
        <f>'[1]LCA-Modelling'!F295</f>
        <v>0</v>
      </c>
    </row>
    <row r="297" spans="1:5">
      <c r="A297" t="str">
        <f>'[1]LCA-Modelling'!A296</f>
        <v>a622102</v>
      </c>
      <c r="B297" t="str">
        <f>'[1]LCA-Modelling'!B296</f>
        <v>mx622102</v>
      </c>
      <c r="C297" t="str">
        <f>'[1]LCA-Modelling'!C296</f>
        <v>6221.02: Tram, Billette oder Streckenabonnemente</v>
      </c>
      <c r="D297" t="s">
        <v>6400</v>
      </c>
      <c r="E297">
        <f>'[1]LCA-Modelling'!F296</f>
        <v>0</v>
      </c>
    </row>
    <row r="298" spans="1:5">
      <c r="A298" t="str">
        <f>'[1]LCA-Modelling'!A297</f>
        <v>a6222</v>
      </c>
      <c r="B298" t="str">
        <f>'[1]LCA-Modelling'!B297</f>
        <v/>
      </c>
      <c r="C298" t="str">
        <f>'[1]LCA-Modelling'!C297</f>
        <v>6222: Beförderung von Personen auf Strassen</v>
      </c>
      <c r="D298" t="s">
        <v>6401</v>
      </c>
      <c r="E298">
        <f>'[1]LCA-Modelling'!F297</f>
        <v>-1</v>
      </c>
    </row>
    <row r="299" spans="1:5">
      <c r="A299" t="str">
        <f>'[1]LCA-Modelling'!A298</f>
        <v>a622201</v>
      </c>
      <c r="B299" t="str">
        <f>'[1]LCA-Modelling'!B298</f>
        <v>mx622201</v>
      </c>
      <c r="C299" t="str">
        <f>'[1]LCA-Modelling'!C298</f>
        <v>6222.01: Bus, Billette oder Streckenabonnemente</v>
      </c>
      <c r="D299" t="s">
        <v>6402</v>
      </c>
      <c r="E299">
        <f>'[1]LCA-Modelling'!F298</f>
        <v>0</v>
      </c>
    </row>
    <row r="300" spans="1:5">
      <c r="A300" t="str">
        <f>'[1]LCA-Modelling'!A299</f>
        <v>a622202</v>
      </c>
      <c r="B300" t="str">
        <f>'[1]LCA-Modelling'!B299</f>
        <v/>
      </c>
      <c r="C300" t="str">
        <f>'[1]LCA-Modelling'!C299</f>
        <v>6222.02: Taxifahrten</v>
      </c>
      <c r="D300" t="s">
        <v>6403</v>
      </c>
      <c r="E300">
        <f>'[1]LCA-Modelling'!F299</f>
        <v>0</v>
      </c>
    </row>
    <row r="301" spans="1:5">
      <c r="A301" t="str">
        <f>'[1]LCA-Modelling'!A300</f>
        <v>a6223</v>
      </c>
      <c r="B301" t="str">
        <f>'[1]LCA-Modelling'!B300</f>
        <v/>
      </c>
      <c r="C301" t="str">
        <f>'[1]LCA-Modelling'!C300</f>
        <v>6223: Beförderung von Personen mit Flugzeugen</v>
      </c>
      <c r="D301" t="s">
        <v>6404</v>
      </c>
      <c r="E301">
        <f>'[1]LCA-Modelling'!F300</f>
        <v>-1</v>
      </c>
    </row>
    <row r="302" spans="1:5">
      <c r="A302" t="str">
        <f>'[1]LCA-Modelling'!A301</f>
        <v>a622300</v>
      </c>
      <c r="B302" t="str">
        <f>'[1]LCA-Modelling'!B301</f>
        <v/>
      </c>
      <c r="C302" t="str">
        <f>'[1]LCA-Modelling'!C301</f>
        <v>6223.00: Flugzeug, Billette</v>
      </c>
      <c r="D302" t="s">
        <v>6405</v>
      </c>
      <c r="E302">
        <f>'[1]LCA-Modelling'!F301</f>
        <v>0</v>
      </c>
    </row>
    <row r="303" spans="1:5">
      <c r="A303" t="str">
        <f>'[1]LCA-Modelling'!A302</f>
        <v>a6224</v>
      </c>
      <c r="B303" t="str">
        <f>'[1]LCA-Modelling'!B302</f>
        <v/>
      </c>
      <c r="C303" t="str">
        <f>'[1]LCA-Modelling'!C302</f>
        <v>6224: Beförderung von Personen auf Wasserwegen</v>
      </c>
      <c r="D303" t="s">
        <v>6406</v>
      </c>
      <c r="E303">
        <f>'[1]LCA-Modelling'!F302</f>
        <v>0</v>
      </c>
    </row>
    <row r="304" spans="1:5">
      <c r="A304" t="str">
        <f>'[1]LCA-Modelling'!A303</f>
        <v>a622400</v>
      </c>
      <c r="B304" t="str">
        <f>'[1]LCA-Modelling'!B303</f>
        <v/>
      </c>
      <c r="C304" t="str">
        <f>'[1]LCA-Modelling'!C303</f>
        <v>6224.00: Schiff, Billette oder Streckenabonnemente</v>
      </c>
      <c r="D304" t="s">
        <v>6407</v>
      </c>
      <c r="E304">
        <f>'[1]LCA-Modelling'!F303</f>
        <v>-1</v>
      </c>
    </row>
    <row r="305" spans="1:5">
      <c r="A305" t="str">
        <f>'[1]LCA-Modelling'!A304</f>
        <v>a6225</v>
      </c>
      <c r="B305" t="str">
        <f>'[1]LCA-Modelling'!B304</f>
        <v/>
      </c>
      <c r="C305" t="str">
        <f>'[1]LCA-Modelling'!C304</f>
        <v>6225: Kombinierte Transportmittel</v>
      </c>
      <c r="D305" t="s">
        <v>6408</v>
      </c>
      <c r="E305">
        <f>'[1]LCA-Modelling'!F304</f>
        <v>-1</v>
      </c>
    </row>
    <row r="306" spans="1:5">
      <c r="A306" t="str">
        <f>'[1]LCA-Modelling'!A305</f>
        <v>a622501</v>
      </c>
      <c r="B306" t="str">
        <f>'[1]LCA-Modelling'!B305</f>
        <v/>
      </c>
      <c r="C306" t="str">
        <f>'[1]LCA-Modelling'!C305</f>
        <v>6225.01: Generalabonnemente und Tageskarten SBB</v>
      </c>
      <c r="D306" t="s">
        <v>6409</v>
      </c>
      <c r="E306">
        <f>'[1]LCA-Modelling'!F305</f>
        <v>-1</v>
      </c>
    </row>
    <row r="307" spans="1:5">
      <c r="A307" t="str">
        <f>'[1]LCA-Modelling'!A306</f>
        <v>a622502</v>
      </c>
      <c r="B307" t="str">
        <f>'[1]LCA-Modelling'!B306</f>
        <v/>
      </c>
      <c r="C307" t="str">
        <f>'[1]LCA-Modelling'!C306</f>
        <v>6225.02: Halbtaxabonnemente SBB</v>
      </c>
      <c r="D307" t="s">
        <v>6410</v>
      </c>
      <c r="E307">
        <f>'[1]LCA-Modelling'!F306</f>
        <v>-1</v>
      </c>
    </row>
    <row r="308" spans="1:5">
      <c r="A308" t="str">
        <f>'[1]LCA-Modelling'!A307</f>
        <v>a622503</v>
      </c>
      <c r="B308" t="str">
        <f>'[1]LCA-Modelling'!B307</f>
        <v/>
      </c>
      <c r="C308" t="str">
        <f>'[1]LCA-Modelling'!C307</f>
        <v>6225.03: Billette für regionalen oder städtischen Verkehrsverbund</v>
      </c>
      <c r="D308" t="s">
        <v>6411</v>
      </c>
      <c r="E308">
        <f>'[1]LCA-Modelling'!F307</f>
        <v>-1</v>
      </c>
    </row>
    <row r="309" spans="1:5">
      <c r="A309" t="str">
        <f>'[1]LCA-Modelling'!A308</f>
        <v>a622504</v>
      </c>
      <c r="B309" t="str">
        <f>'[1]LCA-Modelling'!B308</f>
        <v/>
      </c>
      <c r="C309" t="str">
        <f>'[1]LCA-Modelling'!C308</f>
        <v>6225.04: Abonnemente für regionalen oder städtischen Verkehrsverbund</v>
      </c>
      <c r="D309" t="s">
        <v>6412</v>
      </c>
      <c r="E309">
        <f>'[1]LCA-Modelling'!F308</f>
        <v>-1</v>
      </c>
    </row>
    <row r="310" spans="1:5">
      <c r="A310" t="str">
        <f>'[1]LCA-Modelling'!A309</f>
        <v>a6226</v>
      </c>
      <c r="B310" t="str">
        <f>'[1]LCA-Modelling'!B309</f>
        <v/>
      </c>
      <c r="C310" t="str">
        <f>'[1]LCA-Modelling'!C309</f>
        <v>6226: Weitere Verkehrsdienstleistungen</v>
      </c>
      <c r="D310" t="s">
        <v>6413</v>
      </c>
      <c r="E310">
        <f>'[1]LCA-Modelling'!F309</f>
        <v>0</v>
      </c>
    </row>
    <row r="311" spans="1:5">
      <c r="A311" t="str">
        <f>'[1]LCA-Modelling'!A310</f>
        <v>a622600</v>
      </c>
      <c r="B311" t="str">
        <f>'[1]LCA-Modelling'!B310</f>
        <v/>
      </c>
      <c r="C311" t="str">
        <f>'[1]LCA-Modelling'!C310</f>
        <v>6226.00: Andere Personen- oder Warentransporte ohne Skilift</v>
      </c>
      <c r="D311" t="s">
        <v>6414</v>
      </c>
      <c r="E311">
        <f>'[1]LCA-Modelling'!F310</f>
        <v>-1</v>
      </c>
    </row>
    <row r="312" spans="1:5">
      <c r="A312" t="str">
        <f>'[1]LCA-Modelling'!A311</f>
        <v>a63</v>
      </c>
      <c r="B312" t="str">
        <f>'[1]LCA-Modelling'!B311</f>
        <v/>
      </c>
      <c r="C312" t="str">
        <f>'[1]LCA-Modelling'!C311</f>
        <v>63: Nachrichtenübermittlung</v>
      </c>
      <c r="D312" t="s">
        <v>6415</v>
      </c>
      <c r="E312">
        <f>'[1]LCA-Modelling'!F311</f>
        <v>-1</v>
      </c>
    </row>
    <row r="313" spans="1:5">
      <c r="A313" t="str">
        <f>'[1]LCA-Modelling'!A312</f>
        <v>a631</v>
      </c>
      <c r="B313" t="str">
        <f>'[1]LCA-Modelling'!B312</f>
        <v/>
      </c>
      <c r="C313" t="str">
        <f>'[1]LCA-Modelling'!C312</f>
        <v>631: Posttaxen</v>
      </c>
      <c r="D313" t="s">
        <v>6416</v>
      </c>
      <c r="E313">
        <f>'[1]LCA-Modelling'!F312</f>
        <v>-1</v>
      </c>
    </row>
    <row r="314" spans="1:5">
      <c r="A314" t="str">
        <f>'[1]LCA-Modelling'!A313</f>
        <v>a6310</v>
      </c>
      <c r="B314" t="str">
        <f>'[1]LCA-Modelling'!B313</f>
        <v/>
      </c>
      <c r="C314" t="str">
        <f>'[1]LCA-Modelling'!C313</f>
        <v>6310: Posttaxen</v>
      </c>
      <c r="D314" t="s">
        <v>6416</v>
      </c>
      <c r="E314">
        <f>'[1]LCA-Modelling'!F313</f>
        <v>-1</v>
      </c>
    </row>
    <row r="315" spans="1:5">
      <c r="A315" t="str">
        <f>'[1]LCA-Modelling'!A314</f>
        <v>a631000</v>
      </c>
      <c r="B315" t="str">
        <f>'[1]LCA-Modelling'!B314</f>
        <v/>
      </c>
      <c r="C315" t="str">
        <f>'[1]LCA-Modelling'!C314</f>
        <v>6310.00: Posttaxen</v>
      </c>
      <c r="D315" t="s">
        <v>6416</v>
      </c>
      <c r="E315">
        <f>'[1]LCA-Modelling'!F314</f>
        <v>0</v>
      </c>
    </row>
    <row r="316" spans="1:5">
      <c r="A316" t="str">
        <f>'[1]LCA-Modelling'!A315</f>
        <v>a632</v>
      </c>
      <c r="B316" t="str">
        <f>'[1]LCA-Modelling'!B315</f>
        <v/>
      </c>
      <c r="C316" t="str">
        <f>'[1]LCA-Modelling'!C315</f>
        <v>632: Apparate und Dienstleistungen für Telekommunikation</v>
      </c>
      <c r="D316" t="s">
        <v>6417</v>
      </c>
      <c r="E316">
        <f>'[1]LCA-Modelling'!F315</f>
        <v>-1</v>
      </c>
    </row>
    <row r="317" spans="1:5">
      <c r="A317" t="str">
        <f>'[1]LCA-Modelling'!A316</f>
        <v>a6321</v>
      </c>
      <c r="B317" t="str">
        <f>'[1]LCA-Modelling'!B316</f>
        <v/>
      </c>
      <c r="C317" t="str">
        <f>'[1]LCA-Modelling'!C316</f>
        <v>6321: Kauf und Miete von Telefonapparaten und Faxgeräten</v>
      </c>
      <c r="D317" t="s">
        <v>6418</v>
      </c>
      <c r="E317">
        <f>'[1]LCA-Modelling'!F316</f>
        <v>-1</v>
      </c>
    </row>
    <row r="318" spans="1:5">
      <c r="A318" t="str">
        <f>'[1]LCA-Modelling'!A317</f>
        <v>a632100</v>
      </c>
      <c r="B318" t="str">
        <f>'[1]LCA-Modelling'!B317</f>
        <v/>
      </c>
      <c r="C318" t="str">
        <f>'[1]LCA-Modelling'!C317</f>
        <v>6321.00: Kauf und Miete von Telefonapparaten und Faxgeräten</v>
      </c>
      <c r="D318" t="s">
        <v>6418</v>
      </c>
      <c r="E318">
        <f>'[1]LCA-Modelling'!F317</f>
        <v>0</v>
      </c>
    </row>
    <row r="319" spans="1:5">
      <c r="A319" t="str">
        <f>'[1]LCA-Modelling'!A318</f>
        <v>a6322</v>
      </c>
      <c r="B319" t="str">
        <f>'[1]LCA-Modelling'!B318</f>
        <v/>
      </c>
      <c r="C319" t="str">
        <f>'[1]LCA-Modelling'!C318</f>
        <v>6322: Festnetztelefonie</v>
      </c>
      <c r="D319" t="s">
        <v>6419</v>
      </c>
      <c r="E319">
        <f>'[1]LCA-Modelling'!F318</f>
        <v>0</v>
      </c>
    </row>
    <row r="320" spans="1:5">
      <c r="A320" t="str">
        <f>'[1]LCA-Modelling'!A319</f>
        <v>a632201</v>
      </c>
      <c r="B320" t="str">
        <f>'[1]LCA-Modelling'!B319</f>
        <v/>
      </c>
      <c r="C320" t="str">
        <f>'[1]LCA-Modelling'!C319</f>
        <v>6322.01: Festnetz: Abonnemente und Anschlussgebühren</v>
      </c>
      <c r="D320" t="s">
        <v>6420</v>
      </c>
      <c r="E320">
        <f>'[1]LCA-Modelling'!F319</f>
        <v>-1</v>
      </c>
    </row>
    <row r="321" spans="1:5">
      <c r="A321" t="str">
        <f>'[1]LCA-Modelling'!A320</f>
        <v>a632202</v>
      </c>
      <c r="B321" t="str">
        <f>'[1]LCA-Modelling'!B320</f>
        <v/>
      </c>
      <c r="C321" t="str">
        <f>'[1]LCA-Modelling'!C320</f>
        <v>6322.02: Festnetz: Gesprächsgebühren</v>
      </c>
      <c r="D321" t="s">
        <v>6421</v>
      </c>
      <c r="E321">
        <f>'[1]LCA-Modelling'!F320</f>
        <v>-1</v>
      </c>
    </row>
    <row r="322" spans="1:5">
      <c r="A322" t="str">
        <f>'[1]LCA-Modelling'!A321</f>
        <v>a632203</v>
      </c>
      <c r="B322" t="str">
        <f>'[1]LCA-Modelling'!B321</f>
        <v/>
      </c>
      <c r="C322" t="str">
        <f>'[1]LCA-Modelling'!C321</f>
        <v>6322.03: Festnetz: Gebühren fürs Internet (ohne Internetabo)</v>
      </c>
      <c r="D322" t="s">
        <v>6422</v>
      </c>
      <c r="E322">
        <f>'[1]LCA-Modelling'!F321</f>
        <v>-1</v>
      </c>
    </row>
    <row r="323" spans="1:5">
      <c r="A323" t="str">
        <f>'[1]LCA-Modelling'!A322</f>
        <v>a632204</v>
      </c>
      <c r="B323" t="str">
        <f>'[1]LCA-Modelling'!B322</f>
        <v/>
      </c>
      <c r="C323" t="str">
        <f>'[1]LCA-Modelling'!C322</f>
        <v>6322.04: Festnetz: Pauschalbetrag für Abonnement und Gesprächsgebühren</v>
      </c>
      <c r="D323" t="s">
        <v>6423</v>
      </c>
      <c r="E323">
        <f>'[1]LCA-Modelling'!F322</f>
        <v>-1</v>
      </c>
    </row>
    <row r="324" spans="1:5">
      <c r="A324" t="str">
        <f>'[1]LCA-Modelling'!A323</f>
        <v>a6323</v>
      </c>
      <c r="B324" t="str">
        <f>'[1]LCA-Modelling'!B323</f>
        <v/>
      </c>
      <c r="C324" t="str">
        <f>'[1]LCA-Modelling'!C323</f>
        <v>6323: Mobiltelefonie</v>
      </c>
      <c r="D324" t="s">
        <v>6424</v>
      </c>
      <c r="E324">
        <f>'[1]LCA-Modelling'!F323</f>
        <v>0</v>
      </c>
    </row>
    <row r="325" spans="1:5">
      <c r="A325" t="str">
        <f>'[1]LCA-Modelling'!A324</f>
        <v>a632301</v>
      </c>
      <c r="B325" t="str">
        <f>'[1]LCA-Modelling'!B324</f>
        <v/>
      </c>
      <c r="C325" t="str">
        <f>'[1]LCA-Modelling'!C324</f>
        <v>6323.01: Mobiltelefonie: Abonnemente</v>
      </c>
      <c r="D325" t="s">
        <v>6425</v>
      </c>
      <c r="E325">
        <f>'[1]LCA-Modelling'!F324</f>
        <v>-1</v>
      </c>
    </row>
    <row r="326" spans="1:5">
      <c r="A326" t="str">
        <f>'[1]LCA-Modelling'!A325</f>
        <v>a632302</v>
      </c>
      <c r="B326" t="str">
        <f>'[1]LCA-Modelling'!B325</f>
        <v/>
      </c>
      <c r="C326" t="str">
        <f>'[1]LCA-Modelling'!C325</f>
        <v>6323.02: Mobiltelefonie: Gesprächs- und Internetgebühren</v>
      </c>
      <c r="D326" t="s">
        <v>6426</v>
      </c>
      <c r="E326">
        <f>'[1]LCA-Modelling'!F325</f>
        <v>-1</v>
      </c>
    </row>
    <row r="327" spans="1:5">
      <c r="A327" t="str">
        <f>'[1]LCA-Modelling'!A326</f>
        <v>a632303</v>
      </c>
      <c r="B327" t="str">
        <f>'[1]LCA-Modelling'!B326</f>
        <v/>
      </c>
      <c r="C327" t="str">
        <f>'[1]LCA-Modelling'!C326</f>
        <v>6323.03: Mobiltelefonie: Pauschalbetrag für Abonnement und Gesprächsgebühren</v>
      </c>
      <c r="D327" t="s">
        <v>6427</v>
      </c>
      <c r="E327">
        <f>'[1]LCA-Modelling'!F326</f>
        <v>-1</v>
      </c>
    </row>
    <row r="328" spans="1:5">
      <c r="A328" t="str">
        <f>'[1]LCA-Modelling'!A327</f>
        <v>a6324</v>
      </c>
      <c r="B328" t="str">
        <f>'[1]LCA-Modelling'!B327</f>
        <v/>
      </c>
      <c r="C328" t="str">
        <f>'[1]LCA-Modelling'!C327</f>
        <v>6324: Dienstleistungen des Internetproviders</v>
      </c>
      <c r="D328" t="s">
        <v>6428</v>
      </c>
      <c r="E328">
        <f>'[1]LCA-Modelling'!F327</f>
        <v>0</v>
      </c>
    </row>
    <row r="329" spans="1:5">
      <c r="A329" t="str">
        <f>'[1]LCA-Modelling'!A328</f>
        <v>a632401</v>
      </c>
      <c r="B329" t="str">
        <f>'[1]LCA-Modelling'!B328</f>
        <v/>
      </c>
      <c r="C329" t="str">
        <f>'[1]LCA-Modelling'!C328</f>
        <v>6324.01: Internetprovider: Dienstleistungen durch TV-Kabelnetz</v>
      </c>
      <c r="D329" t="s">
        <v>6429</v>
      </c>
      <c r="E329">
        <f>'[1]LCA-Modelling'!F328</f>
        <v>-1</v>
      </c>
    </row>
    <row r="330" spans="1:5">
      <c r="A330" t="str">
        <f>'[1]LCA-Modelling'!A329</f>
        <v>a632402</v>
      </c>
      <c r="B330" t="str">
        <f>'[1]LCA-Modelling'!B329</f>
        <v/>
      </c>
      <c r="C330" t="str">
        <f>'[1]LCA-Modelling'!C329</f>
        <v>6324.02: Internetprovider: Andere Dienstleistungen</v>
      </c>
      <c r="D330" t="s">
        <v>6430</v>
      </c>
      <c r="E330">
        <f>'[1]LCA-Modelling'!F329</f>
        <v>-1</v>
      </c>
    </row>
    <row r="331" spans="1:5">
      <c r="A331" t="str">
        <f>'[1]LCA-Modelling'!A330</f>
        <v>a66</v>
      </c>
      <c r="B331" t="str">
        <f>'[1]LCA-Modelling'!B330</f>
        <v/>
      </c>
      <c r="C331" t="str">
        <f>'[1]LCA-Modelling'!C330</f>
        <v>66: Unterhaltung, Erholung und Kultur</v>
      </c>
      <c r="D331" t="s">
        <v>6431</v>
      </c>
      <c r="E331">
        <f>'[1]LCA-Modelling'!F330</f>
        <v>-1</v>
      </c>
    </row>
    <row r="332" spans="1:5">
      <c r="A332" t="str">
        <f>'[1]LCA-Modelling'!A331</f>
        <v>a661</v>
      </c>
      <c r="B332" t="str">
        <f>'[1]LCA-Modelling'!B331</f>
        <v/>
      </c>
      <c r="C332" t="str">
        <f>'[1]LCA-Modelling'!C331</f>
        <v>661: Audiovisuelle-, Foto- und EDV-Ausrüstung und Zubehör</v>
      </c>
      <c r="D332" t="s">
        <v>6432</v>
      </c>
      <c r="E332">
        <f>'[1]LCA-Modelling'!F331</f>
        <v>-1</v>
      </c>
    </row>
    <row r="333" spans="1:5">
      <c r="A333" t="str">
        <f>'[1]LCA-Modelling'!A332</f>
        <v>a6611</v>
      </c>
      <c r="B333" t="str">
        <f>'[1]LCA-Modelling'!B332</f>
        <v/>
      </c>
      <c r="C333" t="str">
        <f>'[1]LCA-Modelling'!C332</f>
        <v>6611: Radios, Audio-, Fernseh- und Videogeräte</v>
      </c>
      <c r="D333" t="s">
        <v>6433</v>
      </c>
      <c r="E333">
        <f>'[1]LCA-Modelling'!F332</f>
        <v>-1</v>
      </c>
    </row>
    <row r="334" spans="1:5">
      <c r="A334" t="str">
        <f>'[1]LCA-Modelling'!A333</f>
        <v>a661100</v>
      </c>
      <c r="B334" t="str">
        <f>'[1]LCA-Modelling'!B333</f>
        <v/>
      </c>
      <c r="C334" t="str">
        <f>'[1]LCA-Modelling'!C333</f>
        <v>6611.00: Radios, Audio-, Fernseh- und Videogeräte</v>
      </c>
      <c r="D334" t="s">
        <v>6433</v>
      </c>
      <c r="E334">
        <f>'[1]LCA-Modelling'!F333</f>
        <v>0</v>
      </c>
    </row>
    <row r="335" spans="1:5">
      <c r="A335" t="str">
        <f>'[1]LCA-Modelling'!A334</f>
        <v>a6612</v>
      </c>
      <c r="B335" t="str">
        <f>'[1]LCA-Modelling'!B334</f>
        <v/>
      </c>
      <c r="C335" t="str">
        <f>'[1]LCA-Modelling'!C334</f>
        <v>6612: Foto- und Filmausrüstungen, optische Instrumente</v>
      </c>
      <c r="D335" t="s">
        <v>6434</v>
      </c>
      <c r="E335">
        <f>'[1]LCA-Modelling'!F334</f>
        <v>-1</v>
      </c>
    </row>
    <row r="336" spans="1:5">
      <c r="A336" t="str">
        <f>'[1]LCA-Modelling'!A335</f>
        <v>a661200</v>
      </c>
      <c r="B336" t="str">
        <f>'[1]LCA-Modelling'!B335</f>
        <v/>
      </c>
      <c r="C336" t="str">
        <f>'[1]LCA-Modelling'!C335</f>
        <v>6612.00: Foto- und Filmausrüstungen, optische Instrumente</v>
      </c>
      <c r="D336" t="s">
        <v>6434</v>
      </c>
      <c r="E336">
        <f>'[1]LCA-Modelling'!F335</f>
        <v>0</v>
      </c>
    </row>
    <row r="337" spans="1:5">
      <c r="A337" t="str">
        <f>'[1]LCA-Modelling'!A336</f>
        <v>a6613</v>
      </c>
      <c r="B337" t="str">
        <f>'[1]LCA-Modelling'!B336</f>
        <v/>
      </c>
      <c r="C337" t="str">
        <f>'[1]LCA-Modelling'!C336</f>
        <v>6613: Computer, Büromaschinen und andere Peripheriegeräte</v>
      </c>
      <c r="D337" t="s">
        <v>6435</v>
      </c>
      <c r="E337">
        <f>'[1]LCA-Modelling'!F336</f>
        <v>-1</v>
      </c>
    </row>
    <row r="338" spans="1:5">
      <c r="A338" t="str">
        <f>'[1]LCA-Modelling'!A337</f>
        <v>a661301</v>
      </c>
      <c r="B338" t="str">
        <f>'[1]LCA-Modelling'!B337</f>
        <v/>
      </c>
      <c r="C338" t="str">
        <f>'[1]LCA-Modelling'!C337</f>
        <v>6613.01: Computer</v>
      </c>
      <c r="D338" t="s">
        <v>6436</v>
      </c>
      <c r="E338">
        <f>'[1]LCA-Modelling'!F337</f>
        <v>-1</v>
      </c>
    </row>
    <row r="339" spans="1:5">
      <c r="A339" t="str">
        <f>'[1]LCA-Modelling'!A338</f>
        <v>a661302</v>
      </c>
      <c r="B339" t="str">
        <f>'[1]LCA-Modelling'!B338</f>
        <v/>
      </c>
      <c r="C339" t="str">
        <f>'[1]LCA-Modelling'!C338</f>
        <v>6613.02: Drucker, elektronische Agenden und anderes Informatikzubehör</v>
      </c>
      <c r="D339" t="s">
        <v>6437</v>
      </c>
      <c r="E339">
        <f>'[1]LCA-Modelling'!F338</f>
        <v>-1</v>
      </c>
    </row>
    <row r="340" spans="1:5">
      <c r="A340" t="str">
        <f>'[1]LCA-Modelling'!A339</f>
        <v>a6614</v>
      </c>
      <c r="B340" t="str">
        <f>'[1]LCA-Modelling'!B339</f>
        <v/>
      </c>
      <c r="C340" t="str">
        <f>'[1]LCA-Modelling'!C339</f>
        <v>6614: Tonträger, Datenträger, Videokassetten und Filme</v>
      </c>
      <c r="D340" t="s">
        <v>6438</v>
      </c>
      <c r="E340">
        <f>'[1]LCA-Modelling'!F339</f>
        <v>0</v>
      </c>
    </row>
    <row r="341" spans="1:5">
      <c r="A341" t="str">
        <f>'[1]LCA-Modelling'!A340</f>
        <v>a661401</v>
      </c>
      <c r="B341" t="str">
        <f>'[1]LCA-Modelling'!B340</f>
        <v/>
      </c>
      <c r="C341" t="str">
        <f>'[1]LCA-Modelling'!C340</f>
        <v>6614.01: Musiktonträger, unbespielt oder bespielt</v>
      </c>
      <c r="D341" t="s">
        <v>6439</v>
      </c>
      <c r="E341">
        <f>'[1]LCA-Modelling'!F340</f>
        <v>-1</v>
      </c>
    </row>
    <row r="342" spans="1:5">
      <c r="A342" t="str">
        <f>'[1]LCA-Modelling'!A341</f>
        <v>a661402</v>
      </c>
      <c r="B342" t="str">
        <f>'[1]LCA-Modelling'!B341</f>
        <v/>
      </c>
      <c r="C342" t="str">
        <f>'[1]LCA-Modelling'!C341</f>
        <v>6614.02: DVD und VHS, unbespielt oder bespielt</v>
      </c>
      <c r="D342" t="s">
        <v>6440</v>
      </c>
      <c r="E342">
        <f>'[1]LCA-Modelling'!F341</f>
        <v>-1</v>
      </c>
    </row>
    <row r="343" spans="1:5">
      <c r="A343" t="str">
        <f>'[1]LCA-Modelling'!A342</f>
        <v>a661403</v>
      </c>
      <c r="B343" t="str">
        <f>'[1]LCA-Modelling'!B342</f>
        <v/>
      </c>
      <c r="C343" t="str">
        <f>'[1]LCA-Modelling'!C342</f>
        <v>6614.03: Multimediadatenträger, unbespielt oder bespielt</v>
      </c>
      <c r="D343" t="s">
        <v>6441</v>
      </c>
      <c r="E343">
        <f>'[1]LCA-Modelling'!F342</f>
        <v>-1</v>
      </c>
    </row>
    <row r="344" spans="1:5">
      <c r="A344" t="str">
        <f>'[1]LCA-Modelling'!A343</f>
        <v>a662</v>
      </c>
      <c r="B344" t="str">
        <f>'[1]LCA-Modelling'!B343</f>
        <v/>
      </c>
      <c r="C344" t="str">
        <f>'[1]LCA-Modelling'!C343</f>
        <v>662: Weitere Ausstattung und Artikel für Unterhaltungszwecke</v>
      </c>
      <c r="D344" t="s">
        <v>6442</v>
      </c>
      <c r="E344">
        <f>'[1]LCA-Modelling'!F343</f>
        <v>-1</v>
      </c>
    </row>
    <row r="345" spans="1:5">
      <c r="A345" t="str">
        <f>'[1]LCA-Modelling'!A344</f>
        <v>a6621</v>
      </c>
      <c r="B345" t="str">
        <f>'[1]LCA-Modelling'!B344</f>
        <v/>
      </c>
      <c r="C345" t="str">
        <f>'[1]LCA-Modelling'!C344</f>
        <v>6621: Dauerhafte Güter für Freizeit und Sport</v>
      </c>
      <c r="D345" t="s">
        <v>6443</v>
      </c>
      <c r="E345">
        <f>'[1]LCA-Modelling'!F344</f>
        <v>0</v>
      </c>
    </row>
    <row r="346" spans="1:5">
      <c r="A346" t="str">
        <f>'[1]LCA-Modelling'!A345</f>
        <v>a662100</v>
      </c>
      <c r="B346" t="str">
        <f>'[1]LCA-Modelling'!B345</f>
        <v/>
      </c>
      <c r="C346" t="str">
        <f>'[1]LCA-Modelling'!C345</f>
        <v>6621.00: Dauerhafte Güter für Freizeit und Sport</v>
      </c>
      <c r="D346" t="s">
        <v>6443</v>
      </c>
      <c r="E346">
        <f>'[1]LCA-Modelling'!F345</f>
        <v>-1</v>
      </c>
    </row>
    <row r="347" spans="1:5">
      <c r="A347" t="str">
        <f>'[1]LCA-Modelling'!A346</f>
        <v>a6622</v>
      </c>
      <c r="B347" t="str">
        <f>'[1]LCA-Modelling'!B346</f>
        <v/>
      </c>
      <c r="C347" t="str">
        <f>'[1]LCA-Modelling'!C346</f>
        <v>6622: Spielzeug, Gesellschaftsspiele und Zeitvertreib</v>
      </c>
      <c r="D347" t="s">
        <v>6444</v>
      </c>
      <c r="E347">
        <f>'[1]LCA-Modelling'!F346</f>
        <v>0</v>
      </c>
    </row>
    <row r="348" spans="1:5">
      <c r="A348" t="str">
        <f>'[1]LCA-Modelling'!A347</f>
        <v>a662201</v>
      </c>
      <c r="B348" t="str">
        <f>'[1]LCA-Modelling'!B347</f>
        <v/>
      </c>
      <c r="C348" t="str">
        <f>'[1]LCA-Modelling'!C347</f>
        <v>6622.01: Spielzeuge</v>
      </c>
      <c r="D348" t="s">
        <v>6445</v>
      </c>
      <c r="E348">
        <f>'[1]LCA-Modelling'!F347</f>
        <v>-1</v>
      </c>
    </row>
    <row r="349" spans="1:5">
      <c r="A349" t="str">
        <f>'[1]LCA-Modelling'!A348</f>
        <v>a662202</v>
      </c>
      <c r="B349" t="str">
        <f>'[1]LCA-Modelling'!B348</f>
        <v/>
      </c>
      <c r="C349" t="str">
        <f>'[1]LCA-Modelling'!C348</f>
        <v>6622.02: Gesellschaftsspiele</v>
      </c>
      <c r="D349" t="s">
        <v>6446</v>
      </c>
      <c r="E349">
        <f>'[1]LCA-Modelling'!F348</f>
        <v>-1</v>
      </c>
    </row>
    <row r="350" spans="1:5">
      <c r="A350" t="str">
        <f>'[1]LCA-Modelling'!A349</f>
        <v>a662203</v>
      </c>
      <c r="B350" t="str">
        <f>'[1]LCA-Modelling'!B349</f>
        <v/>
      </c>
      <c r="C350" t="str">
        <f>'[1]LCA-Modelling'!C349</f>
        <v>6622.03: Elektronische oder elektrische Spiele</v>
      </c>
      <c r="D350" t="s">
        <v>6447</v>
      </c>
      <c r="E350">
        <f>'[1]LCA-Modelling'!F349</f>
        <v>-1</v>
      </c>
    </row>
    <row r="351" spans="1:5">
      <c r="A351" t="str">
        <f>'[1]LCA-Modelling'!A350</f>
        <v>a662204</v>
      </c>
      <c r="B351" t="str">
        <f>'[1]LCA-Modelling'!B350</f>
        <v/>
      </c>
      <c r="C351" t="str">
        <f>'[1]LCA-Modelling'!C350</f>
        <v>6622.04: Sammlungen und sonstige Waren für Unterhaltungszwecke</v>
      </c>
      <c r="D351" t="s">
        <v>6448</v>
      </c>
      <c r="E351">
        <f>'[1]LCA-Modelling'!F350</f>
        <v>-1</v>
      </c>
    </row>
    <row r="352" spans="1:5">
      <c r="A352" t="str">
        <f>'[1]LCA-Modelling'!A351</f>
        <v>a6623</v>
      </c>
      <c r="B352" t="str">
        <f>'[1]LCA-Modelling'!B351</f>
        <v/>
      </c>
      <c r="C352" t="str">
        <f>'[1]LCA-Modelling'!C351</f>
        <v>6623: Sport- und Campingartikel sowie Zubehör</v>
      </c>
      <c r="D352" t="s">
        <v>6449</v>
      </c>
      <c r="E352">
        <f>'[1]LCA-Modelling'!F351</f>
        <v>0</v>
      </c>
    </row>
    <row r="353" spans="1:5">
      <c r="A353" t="str">
        <f>'[1]LCA-Modelling'!A352</f>
        <v>a662301</v>
      </c>
      <c r="B353" t="str">
        <f>'[1]LCA-Modelling'!B352</f>
        <v/>
      </c>
      <c r="C353" t="str">
        <f>'[1]LCA-Modelling'!C352</f>
        <v>6623.01: Wintersportartikel</v>
      </c>
      <c r="D353" t="s">
        <v>6450</v>
      </c>
      <c r="E353">
        <f>'[1]LCA-Modelling'!F352</f>
        <v>-1</v>
      </c>
    </row>
    <row r="354" spans="1:5">
      <c r="A354" t="str">
        <f>'[1]LCA-Modelling'!A353</f>
        <v>a662302</v>
      </c>
      <c r="B354" t="str">
        <f>'[1]LCA-Modelling'!B353</f>
        <v/>
      </c>
      <c r="C354" t="str">
        <f>'[1]LCA-Modelling'!C353</f>
        <v>6623.02: Andere Sportartikel</v>
      </c>
      <c r="D354" t="s">
        <v>6451</v>
      </c>
      <c r="E354">
        <f>'[1]LCA-Modelling'!F353</f>
        <v>-1</v>
      </c>
    </row>
    <row r="355" spans="1:5">
      <c r="A355" t="str">
        <f>'[1]LCA-Modelling'!A354</f>
        <v>a662303</v>
      </c>
      <c r="B355" t="str">
        <f>'[1]LCA-Modelling'!B354</f>
        <v/>
      </c>
      <c r="C355" t="str">
        <f>'[1]LCA-Modelling'!C354</f>
        <v>6623.03: Camping- und nichtsportliche Freizeitartikel</v>
      </c>
      <c r="D355" t="s">
        <v>6452</v>
      </c>
      <c r="E355">
        <f>'[1]LCA-Modelling'!F354</f>
        <v>-1</v>
      </c>
    </row>
    <row r="356" spans="1:5">
      <c r="A356" t="str">
        <f>'[1]LCA-Modelling'!A355</f>
        <v>a6624</v>
      </c>
      <c r="B356" t="str">
        <f>'[1]LCA-Modelling'!B355</f>
        <v/>
      </c>
      <c r="C356" t="str">
        <f>'[1]LCA-Modelling'!C355</f>
        <v>6624: Pflanzen und nicht dauerhafte Güter für die Gartenpflege</v>
      </c>
      <c r="D356" t="s">
        <v>6453</v>
      </c>
      <c r="E356">
        <f>'[1]LCA-Modelling'!F355</f>
        <v>-1</v>
      </c>
    </row>
    <row r="357" spans="1:5">
      <c r="A357" t="str">
        <f>'[1]LCA-Modelling'!A356</f>
        <v>a662400</v>
      </c>
      <c r="B357" t="str">
        <f>'[1]LCA-Modelling'!B356</f>
        <v/>
      </c>
      <c r="C357" t="str">
        <f>'[1]LCA-Modelling'!C356</f>
        <v>6624.00: Pflanzen und nicht dauerhafte Güter für die Gartenpflege</v>
      </c>
      <c r="D357" t="s">
        <v>6453</v>
      </c>
      <c r="E357">
        <f>'[1]LCA-Modelling'!F356</f>
        <v>-1</v>
      </c>
    </row>
    <row r="358" spans="1:5">
      <c r="A358" t="str">
        <f>'[1]LCA-Modelling'!A357</f>
        <v>a6625</v>
      </c>
      <c r="B358" t="str">
        <f>'[1]LCA-Modelling'!B357</f>
        <v/>
      </c>
      <c r="C358" t="str">
        <f>'[1]LCA-Modelling'!C357</f>
        <v>6625: Haustiere und Produkte für deren Haltung</v>
      </c>
      <c r="D358" t="s">
        <v>6454</v>
      </c>
      <c r="E358">
        <f>'[1]LCA-Modelling'!F357</f>
        <v>-1</v>
      </c>
    </row>
    <row r="359" spans="1:5">
      <c r="A359" t="str">
        <f>'[1]LCA-Modelling'!A358</f>
        <v>a662501</v>
      </c>
      <c r="B359" t="str">
        <f>'[1]LCA-Modelling'!B358</f>
        <v/>
      </c>
      <c r="C359" t="str">
        <f>'[1]LCA-Modelling'!C358</f>
        <v>6625.01: Haustiere und Produkte für deren Haltung</v>
      </c>
      <c r="D359" t="s">
        <v>6454</v>
      </c>
      <c r="E359">
        <f>'[1]LCA-Modelling'!F358</f>
        <v>0</v>
      </c>
    </row>
    <row r="360" spans="1:5">
      <c r="A360" t="str">
        <f>'[1]LCA-Modelling'!A359</f>
        <v>a662502</v>
      </c>
      <c r="B360" t="str">
        <f>'[1]LCA-Modelling'!B359</f>
        <v/>
      </c>
      <c r="C360" t="str">
        <f>'[1]LCA-Modelling'!C359</f>
        <v>6625.02: Tierarztleistungen und übrige Dienstleistungen für Haustiere</v>
      </c>
      <c r="D360" t="s">
        <v>6455</v>
      </c>
      <c r="E360">
        <f>'[1]LCA-Modelling'!F359</f>
        <v>0</v>
      </c>
    </row>
    <row r="361" spans="1:5">
      <c r="A361" t="str">
        <f>'[1]LCA-Modelling'!A360</f>
        <v>a663</v>
      </c>
      <c r="B361" t="str">
        <f>'[1]LCA-Modelling'!B360</f>
        <v/>
      </c>
      <c r="C361" t="str">
        <f>'[1]LCA-Modelling'!C360</f>
        <v>663: Dienstleistungen für Sport, Erholung und Kultur</v>
      </c>
      <c r="D361" t="s">
        <v>6456</v>
      </c>
      <c r="E361">
        <f>'[1]LCA-Modelling'!F360</f>
        <v>-1</v>
      </c>
    </row>
    <row r="362" spans="1:5">
      <c r="A362" t="str">
        <f>'[1]LCA-Modelling'!A361</f>
        <v>a6631</v>
      </c>
      <c r="B362" t="str">
        <f>'[1]LCA-Modelling'!B361</f>
        <v/>
      </c>
      <c r="C362" t="str">
        <f>'[1]LCA-Modelling'!C361</f>
        <v>6631: Dienstleistungen für Sport und Erholung</v>
      </c>
      <c r="D362" t="s">
        <v>6457</v>
      </c>
      <c r="E362">
        <f>'[1]LCA-Modelling'!F361</f>
        <v>-1</v>
      </c>
    </row>
    <row r="363" spans="1:5">
      <c r="A363" t="str">
        <f>'[1]LCA-Modelling'!A362</f>
        <v>a663101</v>
      </c>
      <c r="B363" t="str">
        <f>'[1]LCA-Modelling'!B362</f>
        <v/>
      </c>
      <c r="C363" t="str">
        <f>'[1]LCA-Modelling'!C362</f>
        <v>6631.01: Eintritte für Sportveranstaltungen</v>
      </c>
      <c r="D363" t="s">
        <v>6458</v>
      </c>
      <c r="E363">
        <f>'[1]LCA-Modelling'!F362</f>
        <v>0</v>
      </c>
    </row>
    <row r="364" spans="1:5">
      <c r="A364" t="str">
        <f>'[1]LCA-Modelling'!A363</f>
        <v>a663102</v>
      </c>
      <c r="B364" t="str">
        <f>'[1]LCA-Modelling'!B363</f>
        <v/>
      </c>
      <c r="C364" t="str">
        <f>'[1]LCA-Modelling'!C363</f>
        <v>6631.02: Dienstleistungen von Sport- und Freizeitanlagen, ohne Skilifte</v>
      </c>
      <c r="D364" t="s">
        <v>6459</v>
      </c>
      <c r="E364">
        <f>'[1]LCA-Modelling'!F363</f>
        <v>0</v>
      </c>
    </row>
    <row r="365" spans="1:5">
      <c r="A365" t="str">
        <f>'[1]LCA-Modelling'!A364</f>
        <v>a663103</v>
      </c>
      <c r="B365" t="str">
        <f>'[1]LCA-Modelling'!B364</f>
        <v/>
      </c>
      <c r="C365" t="str">
        <f>'[1]LCA-Modelling'!C364</f>
        <v>6631.03: Billette und Abonnemente für Seilbahnen, inklusiv Skilifte</v>
      </c>
      <c r="D365" t="s">
        <v>6460</v>
      </c>
      <c r="E365">
        <f>'[1]LCA-Modelling'!F364</f>
        <v>0</v>
      </c>
    </row>
    <row r="366" spans="1:5">
      <c r="A366" t="str">
        <f>'[1]LCA-Modelling'!A365</f>
        <v>a663104</v>
      </c>
      <c r="B366" t="str">
        <f>'[1]LCA-Modelling'!B365</f>
        <v/>
      </c>
      <c r="C366" t="str">
        <f>'[1]LCA-Modelling'!C365</f>
        <v>6631.04: Miete von Sport- und Freizeitartikeln</v>
      </c>
      <c r="D366" t="s">
        <v>6461</v>
      </c>
      <c r="E366">
        <f>'[1]LCA-Modelling'!F365</f>
        <v>0</v>
      </c>
    </row>
    <row r="367" spans="1:5">
      <c r="A367" t="str">
        <f>'[1]LCA-Modelling'!A366</f>
        <v>a663105</v>
      </c>
      <c r="B367" t="str">
        <f>'[1]LCA-Modelling'!B366</f>
        <v/>
      </c>
      <c r="C367" t="str">
        <f>'[1]LCA-Modelling'!C366</f>
        <v>6631.05: Sport- und Bastelkurse</v>
      </c>
      <c r="D367" t="s">
        <v>6462</v>
      </c>
      <c r="E367">
        <f>'[1]LCA-Modelling'!F366</f>
        <v>0</v>
      </c>
    </row>
    <row r="368" spans="1:5">
      <c r="A368" t="str">
        <f>'[1]LCA-Modelling'!A367</f>
        <v>a663106</v>
      </c>
      <c r="B368" t="str">
        <f>'[1]LCA-Modelling'!B367</f>
        <v/>
      </c>
      <c r="C368" t="str">
        <f>'[1]LCA-Modelling'!C367</f>
        <v>6631.06: Musik- und Tanzkurse</v>
      </c>
      <c r="D368" t="s">
        <v>6463</v>
      </c>
      <c r="E368">
        <f>'[1]LCA-Modelling'!F367</f>
        <v>0</v>
      </c>
    </row>
    <row r="369" spans="1:5">
      <c r="A369" t="str">
        <f>'[1]LCA-Modelling'!A368</f>
        <v>a663107</v>
      </c>
      <c r="B369" t="str">
        <f>'[1]LCA-Modelling'!B368</f>
        <v/>
      </c>
      <c r="C369" t="str">
        <f>'[1]LCA-Modelling'!C368</f>
        <v>6631.07: Beiträge an Sportclubs oder -vereine</v>
      </c>
      <c r="D369" t="s">
        <v>6464</v>
      </c>
      <c r="E369">
        <f>'[1]LCA-Modelling'!F368</f>
        <v>0</v>
      </c>
    </row>
    <row r="370" spans="1:5">
      <c r="A370" t="str">
        <f>'[1]LCA-Modelling'!A369</f>
        <v>a663108</v>
      </c>
      <c r="B370" t="str">
        <f>'[1]LCA-Modelling'!B369</f>
        <v/>
      </c>
      <c r="C370" t="str">
        <f>'[1]LCA-Modelling'!C369</f>
        <v>6631.08: Beiträge an Freizeitvereine</v>
      </c>
      <c r="D370" t="s">
        <v>6465</v>
      </c>
      <c r="E370">
        <f>'[1]LCA-Modelling'!F369</f>
        <v>0</v>
      </c>
    </row>
    <row r="371" spans="1:5">
      <c r="A371" t="str">
        <f>'[1]LCA-Modelling'!A370</f>
        <v>a663109</v>
      </c>
      <c r="B371" t="str">
        <f>'[1]LCA-Modelling'!B370</f>
        <v/>
      </c>
      <c r="C371" t="str">
        <f>'[1]LCA-Modelling'!C370</f>
        <v>6631.09: Andere Kurse im Freizeitbereich</v>
      </c>
      <c r="D371" t="s">
        <v>6466</v>
      </c>
      <c r="E371">
        <f>'[1]LCA-Modelling'!F370</f>
        <v>0</v>
      </c>
    </row>
    <row r="372" spans="1:5">
      <c r="A372" t="str">
        <f>'[1]LCA-Modelling'!A371</f>
        <v>a6632</v>
      </c>
      <c r="B372" t="str">
        <f>'[1]LCA-Modelling'!B371</f>
        <v/>
      </c>
      <c r="C372" t="str">
        <f>'[1]LCA-Modelling'!C371</f>
        <v>6632: Kulturelle Dienstleistungen</v>
      </c>
      <c r="D372" t="s">
        <v>6467</v>
      </c>
      <c r="E372">
        <f>'[1]LCA-Modelling'!F371</f>
        <v>-1</v>
      </c>
    </row>
    <row r="373" spans="1:5">
      <c r="A373" t="str">
        <f>'[1]LCA-Modelling'!A372</f>
        <v>a663201</v>
      </c>
      <c r="B373" t="str">
        <f>'[1]LCA-Modelling'!B372</f>
        <v/>
      </c>
      <c r="C373" t="str">
        <f>'[1]LCA-Modelling'!C372</f>
        <v>6632.01: Theater und Konzerte</v>
      </c>
      <c r="D373" t="s">
        <v>6468</v>
      </c>
      <c r="E373">
        <f>'[1]LCA-Modelling'!F372</f>
        <v>0</v>
      </c>
    </row>
    <row r="374" spans="1:5">
      <c r="A374" t="str">
        <f>'[1]LCA-Modelling'!A373</f>
        <v>a663202</v>
      </c>
      <c r="B374" t="str">
        <f>'[1]LCA-Modelling'!B373</f>
        <v/>
      </c>
      <c r="C374" t="str">
        <f>'[1]LCA-Modelling'!C373</f>
        <v>6632.02: Kino</v>
      </c>
      <c r="D374" t="s">
        <v>6469</v>
      </c>
      <c r="E374">
        <f>'[1]LCA-Modelling'!F373</f>
        <v>0</v>
      </c>
    </row>
    <row r="375" spans="1:5">
      <c r="A375" t="str">
        <f>'[1]LCA-Modelling'!A374</f>
        <v>a663203</v>
      </c>
      <c r="B375" t="str">
        <f>'[1]LCA-Modelling'!B374</f>
        <v/>
      </c>
      <c r="C375" t="str">
        <f>'[1]LCA-Modelling'!C374</f>
        <v>6632.03: Museen, Ausstellungen, Bibliotheken, zoologische Gärten u.ä.</v>
      </c>
      <c r="D375" t="s">
        <v>6470</v>
      </c>
      <c r="E375">
        <f>'[1]LCA-Modelling'!F374</f>
        <v>0</v>
      </c>
    </row>
    <row r="376" spans="1:5">
      <c r="A376" t="str">
        <f>'[1]LCA-Modelling'!A375</f>
        <v>a663204</v>
      </c>
      <c r="B376" t="str">
        <f>'[1]LCA-Modelling'!B375</f>
        <v/>
      </c>
      <c r="C376" t="str">
        <f>'[1]LCA-Modelling'!C375</f>
        <v>6632.04: Radio- und Fernsehkonzession</v>
      </c>
      <c r="D376" t="s">
        <v>6471</v>
      </c>
      <c r="E376">
        <f>'[1]LCA-Modelling'!F375</f>
        <v>0</v>
      </c>
    </row>
    <row r="377" spans="1:5">
      <c r="A377" t="str">
        <f>'[1]LCA-Modelling'!A376</f>
        <v>a663205</v>
      </c>
      <c r="B377" t="str">
        <f>'[1]LCA-Modelling'!B376</f>
        <v/>
      </c>
      <c r="C377" t="str">
        <f>'[1]LCA-Modelling'!C376</f>
        <v>6632.05: Abonnemente für Privatfernsehen</v>
      </c>
      <c r="D377" t="s">
        <v>6472</v>
      </c>
      <c r="E377">
        <f>'[1]LCA-Modelling'!F376</f>
        <v>0</v>
      </c>
    </row>
    <row r="378" spans="1:5">
      <c r="A378" t="str">
        <f>'[1]LCA-Modelling'!A377</f>
        <v>a663206</v>
      </c>
      <c r="B378" t="str">
        <f>'[1]LCA-Modelling'!B377</f>
        <v/>
      </c>
      <c r="C378" t="str">
        <f>'[1]LCA-Modelling'!C377</f>
        <v>6632.06: Abonnemente für Kabelfernsehen</v>
      </c>
      <c r="D378" t="s">
        <v>6473</v>
      </c>
      <c r="E378">
        <f>'[1]LCA-Modelling'!F377</f>
        <v>0</v>
      </c>
    </row>
    <row r="379" spans="1:5">
      <c r="A379" t="str">
        <f>'[1]LCA-Modelling'!A378</f>
        <v>a663207</v>
      </c>
      <c r="B379" t="str">
        <f>'[1]LCA-Modelling'!B378</f>
        <v/>
      </c>
      <c r="C379" t="str">
        <f>'[1]LCA-Modelling'!C378</f>
        <v>6632.07: Miete von Geräten und von DVDs und CDs</v>
      </c>
      <c r="D379" t="s">
        <v>6474</v>
      </c>
      <c r="E379">
        <f>'[1]LCA-Modelling'!F378</f>
        <v>0</v>
      </c>
    </row>
    <row r="380" spans="1:5">
      <c r="A380" t="str">
        <f>'[1]LCA-Modelling'!A379</f>
        <v>a663208</v>
      </c>
      <c r="B380" t="str">
        <f>'[1]LCA-Modelling'!B379</f>
        <v/>
      </c>
      <c r="C380" t="str">
        <f>'[1]LCA-Modelling'!C379</f>
        <v>6632.08: Beiträge an kulturelle Vereinigungen</v>
      </c>
      <c r="D380" t="s">
        <v>6475</v>
      </c>
      <c r="E380">
        <f>'[1]LCA-Modelling'!F379</f>
        <v>0</v>
      </c>
    </row>
    <row r="381" spans="1:5">
      <c r="A381" t="str">
        <f>'[1]LCA-Modelling'!A380</f>
        <v>a663209</v>
      </c>
      <c r="B381" t="str">
        <f>'[1]LCA-Modelling'!B380</f>
        <v/>
      </c>
      <c r="C381" t="str">
        <f>'[1]LCA-Modelling'!C380</f>
        <v>6632.09: Sonstige Dienstleistungen im Unterhaltungs- und Kulturbereich</v>
      </c>
      <c r="D381" t="s">
        <v>6476</v>
      </c>
      <c r="E381">
        <f>'[1]LCA-Modelling'!F380</f>
        <v>0</v>
      </c>
    </row>
    <row r="382" spans="1:5">
      <c r="A382" t="str">
        <f>'[1]LCA-Modelling'!A381</f>
        <v>a6633</v>
      </c>
      <c r="B382" t="str">
        <f>'[1]LCA-Modelling'!B381</f>
        <v/>
      </c>
      <c r="C382" t="str">
        <f>'[1]LCA-Modelling'!C381</f>
        <v>6633: Spieleinsätze</v>
      </c>
      <c r="D382" t="s">
        <v>6477</v>
      </c>
      <c r="E382">
        <f>'[1]LCA-Modelling'!F381</f>
        <v>0</v>
      </c>
    </row>
    <row r="383" spans="1:5">
      <c r="A383" t="str">
        <f>'[1]LCA-Modelling'!A382</f>
        <v>a663300</v>
      </c>
      <c r="B383" t="str">
        <f>'[1]LCA-Modelling'!B382</f>
        <v/>
      </c>
      <c r="C383" t="str">
        <f>'[1]LCA-Modelling'!C382</f>
        <v>6633.00: Spieleinsätze (Lotto und andere Spiele)</v>
      </c>
      <c r="D383" t="s">
        <v>6478</v>
      </c>
      <c r="E383">
        <f>'[1]LCA-Modelling'!F382</f>
        <v>-1</v>
      </c>
    </row>
    <row r="384" spans="1:5">
      <c r="A384" t="str">
        <f>'[1]LCA-Modelling'!A383</f>
        <v>a664</v>
      </c>
      <c r="B384" t="str">
        <f>'[1]LCA-Modelling'!B383</f>
        <v/>
      </c>
      <c r="C384" t="str">
        <f>'[1]LCA-Modelling'!C383</f>
        <v>664: Bücher, Presseerzeugnisse und Papeteriewaren</v>
      </c>
      <c r="D384" t="s">
        <v>6479</v>
      </c>
      <c r="E384">
        <f>'[1]LCA-Modelling'!F383</f>
        <v>-1</v>
      </c>
    </row>
    <row r="385" spans="1:5">
      <c r="A385" t="str">
        <f>'[1]LCA-Modelling'!A384</f>
        <v>a6641</v>
      </c>
      <c r="B385" t="str">
        <f>'[1]LCA-Modelling'!B384</f>
        <v/>
      </c>
      <c r="C385" t="str">
        <f>'[1]LCA-Modelling'!C384</f>
        <v>6641: Bücher und Broschüren</v>
      </c>
      <c r="D385" t="s">
        <v>6480</v>
      </c>
      <c r="E385">
        <f>'[1]LCA-Modelling'!F384</f>
        <v>0</v>
      </c>
    </row>
    <row r="386" spans="1:5">
      <c r="A386" t="str">
        <f>'[1]LCA-Modelling'!A385</f>
        <v>a664100</v>
      </c>
      <c r="B386" t="str">
        <f>'[1]LCA-Modelling'!B385</f>
        <v/>
      </c>
      <c r="C386" t="str">
        <f>'[1]LCA-Modelling'!C385</f>
        <v>6641.00: Bücher und Broschüren</v>
      </c>
      <c r="D386" t="s">
        <v>6480</v>
      </c>
      <c r="E386">
        <f>'[1]LCA-Modelling'!F385</f>
        <v>-1</v>
      </c>
    </row>
    <row r="387" spans="1:5">
      <c r="A387" t="str">
        <f>'[1]LCA-Modelling'!A386</f>
        <v>a6642</v>
      </c>
      <c r="B387" t="str">
        <f>'[1]LCA-Modelling'!B386</f>
        <v/>
      </c>
      <c r="C387" t="str">
        <f>'[1]LCA-Modelling'!C386</f>
        <v>6642: Zeitungen und Zeitschriften</v>
      </c>
      <c r="D387" t="s">
        <v>6481</v>
      </c>
      <c r="E387">
        <f>'[1]LCA-Modelling'!F386</f>
        <v>0</v>
      </c>
    </row>
    <row r="388" spans="1:5">
      <c r="A388" t="str">
        <f>'[1]LCA-Modelling'!A387</f>
        <v>a664201</v>
      </c>
      <c r="B388" t="str">
        <f>'[1]LCA-Modelling'!B387</f>
        <v/>
      </c>
      <c r="C388" t="str">
        <f>'[1]LCA-Modelling'!C387</f>
        <v>6642.01: Zeitungen und Zeitschriften, Einzelausgaben</v>
      </c>
      <c r="D388" t="s">
        <v>6482</v>
      </c>
      <c r="E388">
        <f>'[1]LCA-Modelling'!F387</f>
        <v>-1</v>
      </c>
    </row>
    <row r="389" spans="1:5">
      <c r="A389" t="str">
        <f>'[1]LCA-Modelling'!A388</f>
        <v>a664202</v>
      </c>
      <c r="B389" t="str">
        <f>'[1]LCA-Modelling'!B388</f>
        <v/>
      </c>
      <c r="C389" t="str">
        <f>'[1]LCA-Modelling'!C388</f>
        <v>6642.02: Zeitungen und Zeitschriften, Abonnemente</v>
      </c>
      <c r="D389" t="s">
        <v>6483</v>
      </c>
      <c r="E389">
        <f>'[1]LCA-Modelling'!F388</f>
        <v>-1</v>
      </c>
    </row>
    <row r="390" spans="1:5">
      <c r="A390" t="str">
        <f>'[1]LCA-Modelling'!A389</f>
        <v>a6643</v>
      </c>
      <c r="B390" t="str">
        <f>'[1]LCA-Modelling'!B389</f>
        <v/>
      </c>
      <c r="C390" t="str">
        <f>'[1]LCA-Modelling'!C389</f>
        <v>6643: Übrige Druckerzeugnisse</v>
      </c>
      <c r="D390" t="s">
        <v>6484</v>
      </c>
      <c r="E390">
        <f>'[1]LCA-Modelling'!F389</f>
        <v>-1</v>
      </c>
    </row>
    <row r="391" spans="1:5">
      <c r="A391" t="str">
        <f>'[1]LCA-Modelling'!A390</f>
        <v>a664301</v>
      </c>
      <c r="B391" t="str">
        <f>'[1]LCA-Modelling'!B390</f>
        <v/>
      </c>
      <c r="C391" t="str">
        <f>'[1]LCA-Modelling'!C390</f>
        <v>6643.01: Übrige Druckerzeugnisse</v>
      </c>
      <c r="D391" t="s">
        <v>6484</v>
      </c>
      <c r="E391">
        <f>'[1]LCA-Modelling'!F390</f>
        <v>0</v>
      </c>
    </row>
    <row r="392" spans="1:5">
      <c r="A392" t="str">
        <f>'[1]LCA-Modelling'!A391</f>
        <v>a664302</v>
      </c>
      <c r="B392" t="str">
        <f>'[1]LCA-Modelling'!B391</f>
        <v/>
      </c>
      <c r="C392" t="str">
        <f>'[1]LCA-Modelling'!C391</f>
        <v>6643.02: Schreib- und Zeichenmaterial</v>
      </c>
      <c r="D392" t="s">
        <v>6485</v>
      </c>
      <c r="E392">
        <f>'[1]LCA-Modelling'!F391</f>
        <v>0</v>
      </c>
    </row>
    <row r="393" spans="1:5">
      <c r="A393" t="str">
        <f>'[1]LCA-Modelling'!A392</f>
        <v>a665</v>
      </c>
      <c r="B393" t="str">
        <f>'[1]LCA-Modelling'!B392</f>
        <v/>
      </c>
      <c r="C393" t="str">
        <f>'[1]LCA-Modelling'!C392</f>
        <v>665: Pauschalreisen</v>
      </c>
      <c r="D393" t="s">
        <v>6486</v>
      </c>
      <c r="E393">
        <f>'[1]LCA-Modelling'!F392</f>
        <v>-1</v>
      </c>
    </row>
    <row r="394" spans="1:5">
      <c r="A394" t="str">
        <f>'[1]LCA-Modelling'!A393</f>
        <v>a6650</v>
      </c>
      <c r="B394" t="str">
        <f>'[1]LCA-Modelling'!B393</f>
        <v/>
      </c>
      <c r="C394" t="str">
        <f>'[1]LCA-Modelling'!C393</f>
        <v>6650: Pauschalreisen</v>
      </c>
      <c r="D394" t="s">
        <v>6486</v>
      </c>
      <c r="E394">
        <f>'[1]LCA-Modelling'!F393</f>
        <v>-1</v>
      </c>
    </row>
    <row r="395" spans="1:5">
      <c r="A395" t="str">
        <f>'[1]LCA-Modelling'!A394</f>
        <v>a665000</v>
      </c>
      <c r="B395" t="str">
        <f>'[1]LCA-Modelling'!B394</f>
        <v/>
      </c>
      <c r="C395" t="str">
        <f>'[1]LCA-Modelling'!C394</f>
        <v>6650.00: Pauschalreisen</v>
      </c>
      <c r="D395" t="s">
        <v>6486</v>
      </c>
      <c r="E395">
        <f>'[1]LCA-Modelling'!F394</f>
        <v>0</v>
      </c>
    </row>
    <row r="396" spans="1:5">
      <c r="A396" t="str">
        <f>'[1]LCA-Modelling'!A395</f>
        <v>a67</v>
      </c>
      <c r="B396" t="str">
        <f>'[1]LCA-Modelling'!B395</f>
        <v/>
      </c>
      <c r="C396" t="str">
        <f>'[1]LCA-Modelling'!C395</f>
        <v>67: Schul- und Ausbildungsgebühren</v>
      </c>
      <c r="D396" t="s">
        <v>6487</v>
      </c>
      <c r="E396">
        <f>'[1]LCA-Modelling'!F395</f>
        <v>0</v>
      </c>
    </row>
    <row r="397" spans="1:5">
      <c r="A397" t="str">
        <f>'[1]LCA-Modelling'!A396</f>
        <v>a670</v>
      </c>
      <c r="B397" t="str">
        <f>'[1]LCA-Modelling'!B396</f>
        <v/>
      </c>
      <c r="C397" t="str">
        <f>'[1]LCA-Modelling'!C396</f>
        <v>670: Schul- und Ausbildungsgebühren</v>
      </c>
      <c r="D397" t="s">
        <v>6488</v>
      </c>
      <c r="E397">
        <f>'[1]LCA-Modelling'!F396</f>
        <v>-1</v>
      </c>
    </row>
    <row r="398" spans="1:5">
      <c r="A398" t="str">
        <f>'[1]LCA-Modelling'!A397</f>
        <v>a6700</v>
      </c>
      <c r="B398" t="str">
        <f>'[1]LCA-Modelling'!B397</f>
        <v/>
      </c>
      <c r="C398" t="str">
        <f>'[1]LCA-Modelling'!C397</f>
        <v>6700: Schul- und Ausbildungsgebühren</v>
      </c>
      <c r="D398" t="s">
        <v>6488</v>
      </c>
      <c r="E398">
        <f>'[1]LCA-Modelling'!F397</f>
        <v>-1</v>
      </c>
    </row>
    <row r="399" spans="1:5">
      <c r="A399" t="str">
        <f>'[1]LCA-Modelling'!A398</f>
        <v>a670001</v>
      </c>
      <c r="B399" t="str">
        <f>'[1]LCA-Modelling'!B398</f>
        <v/>
      </c>
      <c r="C399" t="str">
        <f>'[1]LCA-Modelling'!C398</f>
        <v>6700.01: Kindergarten, Primarschule, Real- und Sekundarschule (bis 9. Schuljahr)</v>
      </c>
      <c r="D399" t="s">
        <v>6489</v>
      </c>
      <c r="E399">
        <f>'[1]LCA-Modelling'!F398</f>
        <v>-1</v>
      </c>
    </row>
    <row r="400" spans="1:5">
      <c r="A400" t="str">
        <f>'[1]LCA-Modelling'!A399</f>
        <v>a670002</v>
      </c>
      <c r="B400" t="str">
        <f>'[1]LCA-Modelling'!B399</f>
        <v/>
      </c>
      <c r="C400" t="str">
        <f>'[1]LCA-Modelling'!C399</f>
        <v>6700.02: Gymnasium, Berufsmatur, Berufs- und Wirtschaftsschulen, höhere Berufsbildung</v>
      </c>
      <c r="D400" t="s">
        <v>6490</v>
      </c>
      <c r="E400">
        <f>'[1]LCA-Modelling'!F399</f>
        <v>-1</v>
      </c>
    </row>
    <row r="401" spans="1:5">
      <c r="A401" t="str">
        <f>'[1]LCA-Modelling'!A400</f>
        <v>a670003</v>
      </c>
      <c r="B401" t="str">
        <f>'[1]LCA-Modelling'!B400</f>
        <v/>
      </c>
      <c r="C401" t="str">
        <f>'[1]LCA-Modelling'!C400</f>
        <v>6700.03: Fachhochschule, Universität, ETH</v>
      </c>
      <c r="D401" t="s">
        <v>6491</v>
      </c>
      <c r="E401">
        <f>'[1]LCA-Modelling'!F400</f>
        <v>-1</v>
      </c>
    </row>
    <row r="402" spans="1:5">
      <c r="A402" t="str">
        <f>'[1]LCA-Modelling'!A401</f>
        <v>a670004</v>
      </c>
      <c r="B402" t="str">
        <f>'[1]LCA-Modelling'!B401</f>
        <v/>
      </c>
      <c r="C402" t="str">
        <f>'[1]LCA-Modelling'!C401</f>
        <v>6700.04: Fortbildungskurse</v>
      </c>
      <c r="D402" t="s">
        <v>6492</v>
      </c>
      <c r="E402">
        <f>'[1]LCA-Modelling'!F401</f>
        <v>-1</v>
      </c>
    </row>
    <row r="403" spans="1:5">
      <c r="A403" t="str">
        <f>'[1]LCA-Modelling'!A402</f>
        <v>a68</v>
      </c>
      <c r="B403" t="str">
        <f>'[1]LCA-Modelling'!B402</f>
        <v/>
      </c>
      <c r="C403" t="str">
        <f>'[1]LCA-Modelling'!C402</f>
        <v>68: Andere Waren und Dienstleistungen</v>
      </c>
      <c r="D403" t="s">
        <v>6493</v>
      </c>
      <c r="E403">
        <f>'[1]LCA-Modelling'!F402</f>
        <v>-1</v>
      </c>
    </row>
    <row r="404" spans="1:5">
      <c r="A404" t="str">
        <f>'[1]LCA-Modelling'!A403</f>
        <v>a681</v>
      </c>
      <c r="B404" t="str">
        <f>'[1]LCA-Modelling'!B403</f>
        <v/>
      </c>
      <c r="C404" t="str">
        <f>'[1]LCA-Modelling'!C403</f>
        <v>681: Körperpflege</v>
      </c>
      <c r="D404" t="s">
        <v>6494</v>
      </c>
      <c r="E404">
        <f>'[1]LCA-Modelling'!F403</f>
        <v>-1</v>
      </c>
    </row>
    <row r="405" spans="1:5">
      <c r="A405" t="str">
        <f>'[1]LCA-Modelling'!A404</f>
        <v>a6811</v>
      </c>
      <c r="B405" t="str">
        <f>'[1]LCA-Modelling'!B404</f>
        <v/>
      </c>
      <c r="C405" t="str">
        <f>'[1]LCA-Modelling'!C404</f>
        <v>6811: Apparate und Artikel für die Körperpflege</v>
      </c>
      <c r="D405" t="s">
        <v>6495</v>
      </c>
      <c r="E405">
        <f>'[1]LCA-Modelling'!F404</f>
        <v>-1</v>
      </c>
    </row>
    <row r="406" spans="1:5">
      <c r="A406" t="str">
        <f>'[1]LCA-Modelling'!A405</f>
        <v>a681101</v>
      </c>
      <c r="B406" t="str">
        <f>'[1]LCA-Modelling'!B405</f>
        <v/>
      </c>
      <c r="C406" t="str">
        <f>'[1]LCA-Modelling'!C405</f>
        <v>6811.01: Elektrische Apparate für die Körperpflege</v>
      </c>
      <c r="D406" t="s">
        <v>6496</v>
      </c>
      <c r="E406">
        <f>'[1]LCA-Modelling'!F405</f>
        <v>0</v>
      </c>
    </row>
    <row r="407" spans="1:5">
      <c r="A407" t="str">
        <f>'[1]LCA-Modelling'!A406</f>
        <v>a681102</v>
      </c>
      <c r="B407" t="str">
        <f>'[1]LCA-Modelling'!B406</f>
        <v/>
      </c>
      <c r="C407" t="str">
        <f>'[1]LCA-Modelling'!C406</f>
        <v>6811.02: Nichtelektrische Apparate für die Körperpflege</v>
      </c>
      <c r="D407" t="s">
        <v>6497</v>
      </c>
      <c r="E407">
        <f>'[1]LCA-Modelling'!F406</f>
        <v>0</v>
      </c>
    </row>
    <row r="408" spans="1:5">
      <c r="A408" t="str">
        <f>'[1]LCA-Modelling'!A407</f>
        <v>a681103</v>
      </c>
      <c r="B408" t="str">
        <f>'[1]LCA-Modelling'!B407</f>
        <v/>
      </c>
      <c r="C408" t="str">
        <f>'[1]LCA-Modelling'!C407</f>
        <v>6811.03: Nichtdauerhafte Artikel aus Watte und Papier für Körperpflege</v>
      </c>
      <c r="D408" t="s">
        <v>6498</v>
      </c>
      <c r="E408">
        <f>'[1]LCA-Modelling'!F407</f>
        <v>0</v>
      </c>
    </row>
    <row r="409" spans="1:5">
      <c r="A409" t="str">
        <f>'[1]LCA-Modelling'!A408</f>
        <v>a681104</v>
      </c>
      <c r="B409" t="str">
        <f>'[1]LCA-Modelling'!B408</f>
        <v/>
      </c>
      <c r="C409" t="str">
        <f>'[1]LCA-Modelling'!C408</f>
        <v>6811.04: Körperseife und Badezusatz</v>
      </c>
      <c r="D409" t="s">
        <v>6499</v>
      </c>
      <c r="E409">
        <f>'[1]LCA-Modelling'!F408</f>
        <v>0</v>
      </c>
    </row>
    <row r="410" spans="1:5">
      <c r="A410" t="str">
        <f>'[1]LCA-Modelling'!A409</f>
        <v>a681105</v>
      </c>
      <c r="B410" t="str">
        <f>'[1]LCA-Modelling'!B409</f>
        <v/>
      </c>
      <c r="C410" t="str">
        <f>'[1]LCA-Modelling'!C409</f>
        <v>6811.05: Haarpflegemittel</v>
      </c>
      <c r="D410" t="s">
        <v>6500</v>
      </c>
      <c r="E410">
        <f>'[1]LCA-Modelling'!F409</f>
        <v>0</v>
      </c>
    </row>
    <row r="411" spans="1:5">
      <c r="A411" t="str">
        <f>'[1]LCA-Modelling'!A410</f>
        <v>a681106</v>
      </c>
      <c r="B411" t="str">
        <f>'[1]LCA-Modelling'!B410</f>
        <v/>
      </c>
      <c r="C411" t="str">
        <f>'[1]LCA-Modelling'!C410</f>
        <v>6811.06: Zahnpflegemittel</v>
      </c>
      <c r="D411" t="s">
        <v>6501</v>
      </c>
      <c r="E411">
        <f>'[1]LCA-Modelling'!F410</f>
        <v>0</v>
      </c>
    </row>
    <row r="412" spans="1:5">
      <c r="A412" t="str">
        <f>'[1]LCA-Modelling'!A411</f>
        <v>a681107</v>
      </c>
      <c r="B412" t="str">
        <f>'[1]LCA-Modelling'!B411</f>
        <v/>
      </c>
      <c r="C412" t="str">
        <f>'[1]LCA-Modelling'!C411</f>
        <v>6811.07: Sonstige Körperpflege- und Kosmetikprodukte</v>
      </c>
      <c r="D412" t="s">
        <v>6502</v>
      </c>
      <c r="E412">
        <f>'[1]LCA-Modelling'!F411</f>
        <v>0</v>
      </c>
    </row>
    <row r="413" spans="1:5">
      <c r="A413" t="str">
        <f>'[1]LCA-Modelling'!A412</f>
        <v>a6812</v>
      </c>
      <c r="B413" t="str">
        <f>'[1]LCA-Modelling'!B412</f>
        <v/>
      </c>
      <c r="C413" t="str">
        <f>'[1]LCA-Modelling'!C412</f>
        <v>6812: Coiffeur und Körperpflege</v>
      </c>
      <c r="D413" t="s">
        <v>6503</v>
      </c>
      <c r="E413">
        <f>'[1]LCA-Modelling'!F412</f>
        <v>-1</v>
      </c>
    </row>
    <row r="414" spans="1:5">
      <c r="A414" t="str">
        <f>'[1]LCA-Modelling'!A413</f>
        <v>a681200</v>
      </c>
      <c r="B414" t="str">
        <f>'[1]LCA-Modelling'!B413</f>
        <v/>
      </c>
      <c r="C414" t="str">
        <f>'[1]LCA-Modelling'!C413</f>
        <v>6812.00: Coiffeur und Körperpflege</v>
      </c>
      <c r="D414" t="s">
        <v>6503</v>
      </c>
      <c r="E414">
        <f>'[1]LCA-Modelling'!F413</f>
        <v>0</v>
      </c>
    </row>
    <row r="415" spans="1:5">
      <c r="A415" t="str">
        <f>'[1]LCA-Modelling'!A414</f>
        <v>a682</v>
      </c>
      <c r="B415" t="str">
        <f>'[1]LCA-Modelling'!B414</f>
        <v/>
      </c>
      <c r="C415" t="str">
        <f>'[1]LCA-Modelling'!C414</f>
        <v>682: Persönliche Ausstattung</v>
      </c>
      <c r="D415" t="s">
        <v>6504</v>
      </c>
      <c r="E415">
        <f>'[1]LCA-Modelling'!F414</f>
        <v>-1</v>
      </c>
    </row>
    <row r="416" spans="1:5">
      <c r="A416" t="str">
        <f>'[1]LCA-Modelling'!A415</f>
        <v>a6820</v>
      </c>
      <c r="B416" t="str">
        <f>'[1]LCA-Modelling'!B415</f>
        <v/>
      </c>
      <c r="C416" t="str">
        <f>'[1]LCA-Modelling'!C415</f>
        <v>6820: Persönliche Ausstattung</v>
      </c>
      <c r="D416" t="s">
        <v>6504</v>
      </c>
      <c r="E416">
        <f>'[1]LCA-Modelling'!F415</f>
        <v>-1</v>
      </c>
    </row>
    <row r="417" spans="1:5">
      <c r="A417" t="str">
        <f>'[1]LCA-Modelling'!A416</f>
        <v>a682001</v>
      </c>
      <c r="B417" t="str">
        <f>'[1]LCA-Modelling'!B416</f>
        <v/>
      </c>
      <c r="C417" t="str">
        <f>'[1]LCA-Modelling'!C416</f>
        <v>6820.01: Schmuck und Uhren</v>
      </c>
      <c r="D417" t="s">
        <v>6505</v>
      </c>
      <c r="E417">
        <f>'[1]LCA-Modelling'!F416</f>
        <v>0</v>
      </c>
    </row>
    <row r="418" spans="1:5">
      <c r="A418" t="str">
        <f>'[1]LCA-Modelling'!A417</f>
        <v>a682002</v>
      </c>
      <c r="B418" t="str">
        <f>'[1]LCA-Modelling'!B417</f>
        <v/>
      </c>
      <c r="C418" t="str">
        <f>'[1]LCA-Modelling'!C417</f>
        <v>6820.02: Reise-, Leder- und Babyartikel</v>
      </c>
      <c r="D418" t="s">
        <v>6506</v>
      </c>
      <c r="E418">
        <f>'[1]LCA-Modelling'!F417</f>
        <v>0</v>
      </c>
    </row>
    <row r="419" spans="1:5">
      <c r="A419" t="str">
        <f>'[1]LCA-Modelling'!A418</f>
        <v>a682003</v>
      </c>
      <c r="B419" t="str">
        <f>'[1]LCA-Modelling'!B418</f>
        <v/>
      </c>
      <c r="C419" t="str">
        <f>'[1]LCA-Modelling'!C418</f>
        <v>6820.03: Übrige persönliche Ausstattung</v>
      </c>
      <c r="D419" t="s">
        <v>6507</v>
      </c>
      <c r="E419">
        <f>'[1]LCA-Modelling'!F418</f>
        <v>0</v>
      </c>
    </row>
    <row r="420" spans="1:5">
      <c r="A420" t="str">
        <f>'[1]LCA-Modelling'!A419</f>
        <v>a683</v>
      </c>
      <c r="B420" t="str">
        <f>'[1]LCA-Modelling'!B419</f>
        <v/>
      </c>
      <c r="C420" t="str">
        <f>'[1]LCA-Modelling'!C419</f>
        <v>683: Soziale, finanzielle und andere Dienstleistungen</v>
      </c>
      <c r="D420" t="s">
        <v>6508</v>
      </c>
      <c r="E420">
        <f>'[1]LCA-Modelling'!F419</f>
        <v>-1</v>
      </c>
    </row>
    <row r="421" spans="1:5">
      <c r="A421" t="str">
        <f>'[1]LCA-Modelling'!A420</f>
        <v>a6831</v>
      </c>
      <c r="B421" t="str">
        <f>'[1]LCA-Modelling'!B420</f>
        <v/>
      </c>
      <c r="C421" t="str">
        <f>'[1]LCA-Modelling'!C420</f>
        <v>6831: Soziale Dienstleistungen</v>
      </c>
      <c r="D421" t="s">
        <v>6509</v>
      </c>
      <c r="E421">
        <f>'[1]LCA-Modelling'!F420</f>
        <v>0</v>
      </c>
    </row>
    <row r="422" spans="1:5">
      <c r="A422" t="str">
        <f>'[1]LCA-Modelling'!A421</f>
        <v>a683100</v>
      </c>
      <c r="B422" t="str">
        <f>'[1]LCA-Modelling'!B421</f>
        <v/>
      </c>
      <c r="C422" t="str">
        <f>'[1]LCA-Modelling'!C421</f>
        <v>6831.00: Krippen, Spielgruppen und andere soziale Dienstleistungen</v>
      </c>
      <c r="D422" t="s">
        <v>6510</v>
      </c>
      <c r="E422">
        <f>'[1]LCA-Modelling'!F421</f>
        <v>-1</v>
      </c>
    </row>
    <row r="423" spans="1:5">
      <c r="A423" t="str">
        <f>'[1]LCA-Modelling'!A422</f>
        <v>a6832</v>
      </c>
      <c r="B423" t="str">
        <f>'[1]LCA-Modelling'!B422</f>
        <v/>
      </c>
      <c r="C423" t="str">
        <f>'[1]LCA-Modelling'!C422</f>
        <v>6832: Finanzielle Dienstleistungen</v>
      </c>
      <c r="D423" t="s">
        <v>6511</v>
      </c>
      <c r="E423">
        <f>'[1]LCA-Modelling'!F422</f>
        <v>0</v>
      </c>
    </row>
    <row r="424" spans="1:5">
      <c r="A424" t="str">
        <f>'[1]LCA-Modelling'!A423</f>
        <v>a683200</v>
      </c>
      <c r="B424" t="str">
        <f>'[1]LCA-Modelling'!B423</f>
        <v/>
      </c>
      <c r="C424" t="str">
        <f>'[1]LCA-Modelling'!C423</f>
        <v>6832.00: Finanzielle Dienstleistungen</v>
      </c>
      <c r="D424" t="s">
        <v>6511</v>
      </c>
      <c r="E424">
        <f>'[1]LCA-Modelling'!F423</f>
        <v>-1</v>
      </c>
    </row>
    <row r="425" spans="1:5">
      <c r="A425" t="str">
        <f>'[1]LCA-Modelling'!A424</f>
        <v>a6833</v>
      </c>
      <c r="B425" t="str">
        <f>'[1]LCA-Modelling'!B424</f>
        <v/>
      </c>
      <c r="C425" t="str">
        <f>'[1]LCA-Modelling'!C424</f>
        <v>6833: Beiträge an Organisationen und Vereine</v>
      </c>
      <c r="D425" t="s">
        <v>6512</v>
      </c>
      <c r="E425">
        <f>'[1]LCA-Modelling'!F424</f>
        <v>0</v>
      </c>
    </row>
    <row r="426" spans="1:5">
      <c r="A426" t="str">
        <f>'[1]LCA-Modelling'!A425</f>
        <v>a683301</v>
      </c>
      <c r="B426" t="str">
        <f>'[1]LCA-Modelling'!B425</f>
        <v/>
      </c>
      <c r="C426" t="str">
        <f>'[1]LCA-Modelling'!C425</f>
        <v>6833.01: Beiträge an politische Parteien, Vereinigungen oder Bewegungen</v>
      </c>
      <c r="D426" t="s">
        <v>6513</v>
      </c>
      <c r="E426">
        <f>'[1]LCA-Modelling'!F425</f>
        <v>-1</v>
      </c>
    </row>
    <row r="427" spans="1:5">
      <c r="A427" t="str">
        <f>'[1]LCA-Modelling'!A426</f>
        <v>a683302</v>
      </c>
      <c r="B427" t="str">
        <f>'[1]LCA-Modelling'!B426</f>
        <v/>
      </c>
      <c r="C427" t="str">
        <f>'[1]LCA-Modelling'!C426</f>
        <v>6833.02: Beiträge an Gewerkschaften oder Berufsverbände</v>
      </c>
      <c r="D427" t="s">
        <v>6514</v>
      </c>
      <c r="E427">
        <f>'[1]LCA-Modelling'!F426</f>
        <v>-1</v>
      </c>
    </row>
    <row r="428" spans="1:5">
      <c r="A428" t="str">
        <f>'[1]LCA-Modelling'!A427</f>
        <v>a683303</v>
      </c>
      <c r="B428" t="str">
        <f>'[1]LCA-Modelling'!B427</f>
        <v/>
      </c>
      <c r="C428" t="str">
        <f>'[1]LCA-Modelling'!C427</f>
        <v>6833.03: Beiträge an religiöse Vereinigungen</v>
      </c>
      <c r="D428" t="s">
        <v>6515</v>
      </c>
      <c r="E428">
        <f>'[1]LCA-Modelling'!F427</f>
        <v>-1</v>
      </c>
    </row>
    <row r="429" spans="1:5">
      <c r="A429" t="str">
        <f>'[1]LCA-Modelling'!A428</f>
        <v>a683304</v>
      </c>
      <c r="B429" t="str">
        <f>'[1]LCA-Modelling'!B428</f>
        <v/>
      </c>
      <c r="C429" t="str">
        <f>'[1]LCA-Modelling'!C428</f>
        <v>6833.04: Beiträge an Umweltschutzorganisationen</v>
      </c>
      <c r="D429" t="s">
        <v>6516</v>
      </c>
      <c r="E429">
        <f>'[1]LCA-Modelling'!F428</f>
        <v>-1</v>
      </c>
    </row>
    <row r="430" spans="1:5">
      <c r="A430" t="str">
        <f>'[1]LCA-Modelling'!A429</f>
        <v>a683305</v>
      </c>
      <c r="B430" t="str">
        <f>'[1]LCA-Modelling'!B429</f>
        <v/>
      </c>
      <c r="C430" t="str">
        <f>'[1]LCA-Modelling'!C429</f>
        <v>6833.05: Beiträge an andere Vereine</v>
      </c>
      <c r="D430" t="s">
        <v>6517</v>
      </c>
      <c r="E430">
        <f>'[1]LCA-Modelling'!F429</f>
        <v>-1</v>
      </c>
    </row>
    <row r="431" spans="1:5">
      <c r="A431" t="str">
        <f>'[1]LCA-Modelling'!A430</f>
        <v>a6834</v>
      </c>
      <c r="B431" t="str">
        <f>'[1]LCA-Modelling'!B430</f>
        <v/>
      </c>
      <c r="C431" t="str">
        <f>'[1]LCA-Modelling'!C430</f>
        <v>6834: Andere Dienstleistungen sowie Verluste aus Vermietung</v>
      </c>
      <c r="D431" t="s">
        <v>6518</v>
      </c>
      <c r="E431">
        <f>'[1]LCA-Modelling'!F430</f>
        <v>0</v>
      </c>
    </row>
    <row r="432" spans="1:5">
      <c r="A432" t="str">
        <f>'[1]LCA-Modelling'!A431</f>
        <v>a683400</v>
      </c>
      <c r="B432" t="str">
        <f>'[1]LCA-Modelling'!B431</f>
        <v/>
      </c>
      <c r="C432" t="str">
        <f>'[1]LCA-Modelling'!C431</f>
        <v>6834.00: Andere Diensteistungen sowie Verluste aus Vermietung</v>
      </c>
      <c r="D432" t="s">
        <v>6518</v>
      </c>
      <c r="E432">
        <f>'[1]LCA-Modelling'!F431</f>
        <v>-1</v>
      </c>
    </row>
    <row r="433" spans="1:5">
      <c r="A433" t="str">
        <f>'[1]LCA-Modelling'!A432</f>
        <v>a30</v>
      </c>
      <c r="B433" t="str">
        <f>'[1]LCA-Modelling'!B432</f>
        <v/>
      </c>
      <c r="C433" t="str">
        <f>'[1]LCA-Modelling'!C432</f>
        <v>30: Obligatorische Transferausgaben</v>
      </c>
      <c r="D433" t="s">
        <v>6519</v>
      </c>
      <c r="E433">
        <f>'[1]LCA-Modelling'!F432</f>
        <v>-1</v>
      </c>
    </row>
    <row r="434" spans="1:5">
      <c r="A434" t="str">
        <f>'[1]LCA-Modelling'!A433</f>
        <v>a31</v>
      </c>
      <c r="B434" t="str">
        <f>'[1]LCA-Modelling'!B433</f>
        <v/>
      </c>
      <c r="C434" t="str">
        <f>'[1]LCA-Modelling'!C433</f>
        <v>31: Sozialversicherungsbeiträge</v>
      </c>
      <c r="D434" t="s">
        <v>6520</v>
      </c>
      <c r="E434">
        <f>'[1]LCA-Modelling'!F433</f>
        <v>-1</v>
      </c>
    </row>
    <row r="435" spans="1:5">
      <c r="A435" t="str">
        <f>'[1]LCA-Modelling'!A434</f>
        <v>a310</v>
      </c>
      <c r="B435" t="str">
        <f>'[1]LCA-Modelling'!B434</f>
        <v/>
      </c>
      <c r="C435" t="str">
        <f>'[1]LCA-Modelling'!C434</f>
        <v>310: Sozialversicherungsbeiträge</v>
      </c>
      <c r="D435" t="s">
        <v>6520</v>
      </c>
      <c r="E435">
        <f>'[1]LCA-Modelling'!F434</f>
        <v>-1</v>
      </c>
    </row>
    <row r="436" spans="1:5">
      <c r="A436" t="str">
        <f>'[1]LCA-Modelling'!A435</f>
        <v>a3100</v>
      </c>
      <c r="B436" t="str">
        <f>'[1]LCA-Modelling'!B435</f>
        <v/>
      </c>
      <c r="C436" t="str">
        <f>'[1]LCA-Modelling'!C435</f>
        <v>3100: Sozialversicherungsbeiträge</v>
      </c>
      <c r="D436" t="s">
        <v>6520</v>
      </c>
      <c r="E436">
        <f>'[1]LCA-Modelling'!F435</f>
        <v>-1</v>
      </c>
    </row>
    <row r="437" spans="1:5">
      <c r="A437" t="str">
        <f>'[1]LCA-Modelling'!A436</f>
        <v>a310001</v>
      </c>
      <c r="B437" t="str">
        <f>'[1]LCA-Modelling'!B436</f>
        <v/>
      </c>
      <c r="C437" t="str">
        <f>'[1]LCA-Modelling'!C436</f>
        <v>3100.01: AHV, IV und EO: Beiträge</v>
      </c>
      <c r="D437" t="s">
        <v>6521</v>
      </c>
      <c r="E437">
        <f>'[1]LCA-Modelling'!F436</f>
        <v>-1</v>
      </c>
    </row>
    <row r="438" spans="1:5">
      <c r="A438" t="str">
        <f>'[1]LCA-Modelling'!A437</f>
        <v>a310002</v>
      </c>
      <c r="B438" t="str">
        <f>'[1]LCA-Modelling'!B437</f>
        <v/>
      </c>
      <c r="C438" t="str">
        <f>'[1]LCA-Modelling'!C437</f>
        <v>3100.02: Arbeitslosenversicherungsbeiträge (ALV)</v>
      </c>
      <c r="D438" t="s">
        <v>6522</v>
      </c>
      <c r="E438">
        <f>'[1]LCA-Modelling'!F437</f>
        <v>-1</v>
      </c>
    </row>
    <row r="439" spans="1:5">
      <c r="A439" t="str">
        <f>'[1]LCA-Modelling'!A438</f>
        <v>a310003</v>
      </c>
      <c r="B439" t="str">
        <f>'[1]LCA-Modelling'!B438</f>
        <v/>
      </c>
      <c r="C439" t="str">
        <f>'[1]LCA-Modelling'!C438</f>
        <v>3100.03: Nichtberufsunfallversicherungsbeiträge (NBU)</v>
      </c>
      <c r="D439" t="s">
        <v>6523</v>
      </c>
      <c r="E439">
        <f>'[1]LCA-Modelling'!F438</f>
        <v>-1</v>
      </c>
    </row>
    <row r="440" spans="1:5">
      <c r="A440" t="str">
        <f>'[1]LCA-Modelling'!A439</f>
        <v>a310004</v>
      </c>
      <c r="B440" t="str">
        <f>'[1]LCA-Modelling'!B439</f>
        <v/>
      </c>
      <c r="C440" t="str">
        <f>'[1]LCA-Modelling'!C439</f>
        <v>3100.04: Pensionskassenbeiträge (BVG)</v>
      </c>
      <c r="D440" t="s">
        <v>6524</v>
      </c>
      <c r="E440">
        <f>'[1]LCA-Modelling'!F439</f>
        <v>-1</v>
      </c>
    </row>
    <row r="441" spans="1:5">
      <c r="A441" t="str">
        <f>'[1]LCA-Modelling'!A440</f>
        <v>a310005</v>
      </c>
      <c r="B441" t="str">
        <f>'[1]LCA-Modelling'!B440</f>
        <v/>
      </c>
      <c r="C441" t="str">
        <f>'[1]LCA-Modelling'!C440</f>
        <v>3100.05: Andere Sozialversicherungsbeiträge</v>
      </c>
      <c r="D441" t="s">
        <v>6525</v>
      </c>
      <c r="E441">
        <f>'[1]LCA-Modelling'!F440</f>
        <v>-1</v>
      </c>
    </row>
    <row r="442" spans="1:5">
      <c r="A442" t="str">
        <f>'[1]LCA-Modelling'!A441</f>
        <v>a32</v>
      </c>
      <c r="B442" t="str">
        <f>'[1]LCA-Modelling'!B441</f>
        <v/>
      </c>
      <c r="C442" t="str">
        <f>'[1]LCA-Modelling'!C441</f>
        <v>32: Steuern</v>
      </c>
      <c r="D442" t="s">
        <v>6526</v>
      </c>
      <c r="E442">
        <f>'[1]LCA-Modelling'!F441</f>
        <v>-1</v>
      </c>
    </row>
    <row r="443" spans="1:5">
      <c r="A443" t="str">
        <f>'[1]LCA-Modelling'!A442</f>
        <v>a320</v>
      </c>
      <c r="B443" t="str">
        <f>'[1]LCA-Modelling'!B442</f>
        <v/>
      </c>
      <c r="C443" t="str">
        <f>'[1]LCA-Modelling'!C442</f>
        <v>320: Steuern</v>
      </c>
      <c r="D443" t="s">
        <v>6526</v>
      </c>
      <c r="E443">
        <f>'[1]LCA-Modelling'!F442</f>
        <v>-1</v>
      </c>
    </row>
    <row r="444" spans="1:5">
      <c r="A444" t="str">
        <f>'[1]LCA-Modelling'!A443</f>
        <v>a3200</v>
      </c>
      <c r="B444" t="str">
        <f>'[1]LCA-Modelling'!B443</f>
        <v/>
      </c>
      <c r="C444" t="str">
        <f>'[1]LCA-Modelling'!C443</f>
        <v>3200: Steuern</v>
      </c>
      <c r="D444" t="s">
        <v>6526</v>
      </c>
      <c r="E444">
        <f>'[1]LCA-Modelling'!F443</f>
        <v>-1</v>
      </c>
    </row>
    <row r="445" spans="1:5">
      <c r="A445" t="str">
        <f>'[1]LCA-Modelling'!A444</f>
        <v>a320001</v>
      </c>
      <c r="B445" t="str">
        <f>'[1]LCA-Modelling'!B444</f>
        <v/>
      </c>
      <c r="C445" t="str">
        <f>'[1]LCA-Modelling'!C444</f>
        <v>3200.01: Quellensteuer</v>
      </c>
      <c r="D445" t="s">
        <v>6527</v>
      </c>
      <c r="E445">
        <f>'[1]LCA-Modelling'!F444</f>
        <v>-1</v>
      </c>
    </row>
    <row r="446" spans="1:5">
      <c r="A446" t="str">
        <f>'[1]LCA-Modelling'!A445</f>
        <v>a320002</v>
      </c>
      <c r="B446" t="str">
        <f>'[1]LCA-Modelling'!B445</f>
        <v/>
      </c>
      <c r="C446" t="str">
        <f>'[1]LCA-Modelling'!C445</f>
        <v>3200.02: Direkte Bundessteuer</v>
      </c>
      <c r="D446" t="s">
        <v>6528</v>
      </c>
      <c r="E446">
        <f>'[1]LCA-Modelling'!F445</f>
        <v>-1</v>
      </c>
    </row>
    <row r="447" spans="1:5">
      <c r="A447" t="str">
        <f>'[1]LCA-Modelling'!A446</f>
        <v>a320003</v>
      </c>
      <c r="B447" t="str">
        <f>'[1]LCA-Modelling'!B446</f>
        <v/>
      </c>
      <c r="C447" t="str">
        <f>'[1]LCA-Modelling'!C446</f>
        <v>3200.03: Kantonale Einkommens- und Vermögenssteuern</v>
      </c>
      <c r="D447" t="s">
        <v>6529</v>
      </c>
      <c r="E447">
        <f>'[1]LCA-Modelling'!F446</f>
        <v>-1</v>
      </c>
    </row>
    <row r="448" spans="1:5">
      <c r="A448" t="str">
        <f>'[1]LCA-Modelling'!A447</f>
        <v>a320004</v>
      </c>
      <c r="B448" t="str">
        <f>'[1]LCA-Modelling'!B447</f>
        <v/>
      </c>
      <c r="C448" t="str">
        <f>'[1]LCA-Modelling'!C447</f>
        <v>3200.04: Kommunale, Kirchen- und andere Einkommens- und Vermögenssteuern</v>
      </c>
      <c r="D448" t="s">
        <v>6530</v>
      </c>
      <c r="E448">
        <f>'[1]LCA-Modelling'!F447</f>
        <v>-1</v>
      </c>
    </row>
    <row r="449" spans="1:5">
      <c r="A449" t="str">
        <f>'[1]LCA-Modelling'!A448</f>
        <v>a33</v>
      </c>
      <c r="B449" t="str">
        <f>'[1]LCA-Modelling'!B448</f>
        <v/>
      </c>
      <c r="C449" t="str">
        <f>'[1]LCA-Modelling'!C448</f>
        <v>33: Krankenkassen: Prämien für die Grundversicherung</v>
      </c>
      <c r="D449" t="s">
        <v>6531</v>
      </c>
      <c r="E449">
        <f>'[1]LCA-Modelling'!F448</f>
        <v>-1</v>
      </c>
    </row>
    <row r="450" spans="1:5">
      <c r="A450" t="str">
        <f>'[1]LCA-Modelling'!A449</f>
        <v>a330</v>
      </c>
      <c r="B450" t="str">
        <f>'[1]LCA-Modelling'!B449</f>
        <v/>
      </c>
      <c r="C450" t="str">
        <f>'[1]LCA-Modelling'!C449</f>
        <v>330: Krankenkassen: Prämien für die Grundversicherung</v>
      </c>
      <c r="D450" t="s">
        <v>6531</v>
      </c>
      <c r="E450">
        <f>'[1]LCA-Modelling'!F449</f>
        <v>-1</v>
      </c>
    </row>
    <row r="451" spans="1:5">
      <c r="A451" t="str">
        <f>'[1]LCA-Modelling'!A450</f>
        <v>a3300</v>
      </c>
      <c r="B451" t="str">
        <f>'[1]LCA-Modelling'!B450</f>
        <v/>
      </c>
      <c r="C451" t="str">
        <f>'[1]LCA-Modelling'!C450</f>
        <v>3300: Krankenkassen: Prämien für die Grundversicherung</v>
      </c>
      <c r="D451" t="s">
        <v>6531</v>
      </c>
      <c r="E451">
        <f>'[1]LCA-Modelling'!F450</f>
        <v>-1</v>
      </c>
    </row>
    <row r="452" spans="1:5">
      <c r="A452" t="str">
        <f>'[1]LCA-Modelling'!A451</f>
        <v>a330001</v>
      </c>
      <c r="B452" t="str">
        <f>'[1]LCA-Modelling'!B451</f>
        <v/>
      </c>
      <c r="C452" t="str">
        <f>'[1]LCA-Modelling'!C451</f>
        <v>3300.01: Krankenkassen: Prämien für die Grundversicherung</v>
      </c>
      <c r="D452" t="s">
        <v>6531</v>
      </c>
      <c r="E452">
        <f>'[1]LCA-Modelling'!F451</f>
        <v>-1</v>
      </c>
    </row>
    <row r="453" spans="1:5">
      <c r="A453" t="str">
        <f>'[1]LCA-Modelling'!A452</f>
        <v>a330002</v>
      </c>
      <c r="B453" t="str">
        <f>'[1]LCA-Modelling'!B452</f>
        <v/>
      </c>
      <c r="C453" t="str">
        <f>'[1]LCA-Modelling'!C452</f>
        <v>3300.02: Krankenkassen: Prämien für die Unfallversicherung (ohne Berufsunfälle)</v>
      </c>
      <c r="D453" t="s">
        <v>6532</v>
      </c>
      <c r="E453">
        <f>'[1]LCA-Modelling'!F452</f>
        <v>-1</v>
      </c>
    </row>
    <row r="454" spans="1:5">
      <c r="A454" t="str">
        <f>'[1]LCA-Modelling'!A453</f>
        <v>a35</v>
      </c>
      <c r="B454" t="str">
        <f>'[1]LCA-Modelling'!B453</f>
        <v/>
      </c>
      <c r="C454" t="str">
        <f>'[1]LCA-Modelling'!C453</f>
        <v>35: Monetäre Transferausgaben an andere Haushalte</v>
      </c>
      <c r="D454" t="s">
        <v>6533</v>
      </c>
      <c r="E454">
        <f>'[1]LCA-Modelling'!F453</f>
        <v>-1</v>
      </c>
    </row>
    <row r="455" spans="1:5">
      <c r="A455" t="str">
        <f>'[1]LCA-Modelling'!A454</f>
        <v>a36</v>
      </c>
      <c r="B455" t="str">
        <f>'[1]LCA-Modelling'!B454</f>
        <v/>
      </c>
      <c r="C455" t="str">
        <f>'[1]LCA-Modelling'!C454</f>
        <v>36: Monetäre Transferausgaben an andere Haushalte</v>
      </c>
      <c r="D455" t="s">
        <v>6533</v>
      </c>
      <c r="E455">
        <f>'[1]LCA-Modelling'!F454</f>
        <v>-1</v>
      </c>
    </row>
    <row r="456" spans="1:5">
      <c r="A456" t="str">
        <f>'[1]LCA-Modelling'!A455</f>
        <v>a360</v>
      </c>
      <c r="B456" t="str">
        <f>'[1]LCA-Modelling'!B455</f>
        <v/>
      </c>
      <c r="C456" t="str">
        <f>'[1]LCA-Modelling'!C455</f>
        <v>360: Monetäre Transferausgaben an andere Haushalte</v>
      </c>
      <c r="D456" t="s">
        <v>6533</v>
      </c>
      <c r="E456">
        <f>'[1]LCA-Modelling'!F455</f>
        <v>-1</v>
      </c>
    </row>
    <row r="457" spans="1:5">
      <c r="A457" t="str">
        <f>'[1]LCA-Modelling'!A456</f>
        <v>a3600</v>
      </c>
      <c r="B457" t="str">
        <f>'[1]LCA-Modelling'!B456</f>
        <v/>
      </c>
      <c r="C457" t="str">
        <f>'[1]LCA-Modelling'!C456</f>
        <v>3600: Bezahlte Alimente und Unterstützungsbeiträge</v>
      </c>
      <c r="D457" t="s">
        <v>6534</v>
      </c>
      <c r="E457">
        <f>'[1]LCA-Modelling'!F456</f>
        <v>-1</v>
      </c>
    </row>
    <row r="458" spans="1:5">
      <c r="A458" t="str">
        <f>'[1]LCA-Modelling'!A457</f>
        <v>a360001</v>
      </c>
      <c r="B458" t="str">
        <f>'[1]LCA-Modelling'!B457</f>
        <v/>
      </c>
      <c r="C458" t="str">
        <f>'[1]LCA-Modelling'!C457</f>
        <v>3600.01: Bezahlte Alimente</v>
      </c>
      <c r="D458" t="s">
        <v>6535</v>
      </c>
      <c r="E458">
        <f>'[1]LCA-Modelling'!F457</f>
        <v>-1</v>
      </c>
    </row>
    <row r="459" spans="1:5">
      <c r="A459" t="str">
        <f>'[1]LCA-Modelling'!A458</f>
        <v>a360002</v>
      </c>
      <c r="B459" t="str">
        <f>'[1]LCA-Modelling'!B458</f>
        <v/>
      </c>
      <c r="C459" t="str">
        <f>'[1]LCA-Modelling'!C458</f>
        <v>3600.02: Unterstützungsbeiträge an andere private Haushalte</v>
      </c>
      <c r="D459" t="s">
        <v>6536</v>
      </c>
      <c r="E459">
        <f>'[1]LCA-Modelling'!F458</f>
        <v>-1</v>
      </c>
    </row>
    <row r="460" spans="1:5">
      <c r="A460" t="str">
        <f>'[1]LCA-Modelling'!A459</f>
        <v>a360003</v>
      </c>
      <c r="B460" t="str">
        <f>'[1]LCA-Modelling'!B459</f>
        <v/>
      </c>
      <c r="C460" t="str">
        <f>'[1]LCA-Modelling'!C459</f>
        <v>3600.03: Regelmässige Geschenke an andere Haushalte</v>
      </c>
      <c r="D460" t="s">
        <v>6537</v>
      </c>
      <c r="E460">
        <f>'[1]LCA-Modelling'!F459</f>
        <v>-1</v>
      </c>
    </row>
    <row r="461" spans="1:5">
      <c r="A461" t="str">
        <f>'[1]LCA-Modelling'!A460</f>
        <v>a40</v>
      </c>
      <c r="B461" t="str">
        <f>'[1]LCA-Modelling'!B460</f>
        <v/>
      </c>
      <c r="C461" t="str">
        <f>'[1]LCA-Modelling'!C460</f>
        <v>40: Übrige Versicherungen, Gebühren und Übertragungen</v>
      </c>
      <c r="D461" t="s">
        <v>6538</v>
      </c>
      <c r="E461">
        <f>'[1]LCA-Modelling'!F460</f>
        <v>-1</v>
      </c>
    </row>
    <row r="462" spans="1:5">
      <c r="A462" t="str">
        <f>'[1]LCA-Modelling'!A461</f>
        <v>a41</v>
      </c>
      <c r="B462" t="str">
        <f>'[1]LCA-Modelling'!B461</f>
        <v/>
      </c>
      <c r="C462" t="str">
        <f>'[1]LCA-Modelling'!C461</f>
        <v>41: Krankenkasse: Prämien für Zusatzversicherungen</v>
      </c>
      <c r="D462" t="s">
        <v>6539</v>
      </c>
      <c r="E462">
        <f>'[1]LCA-Modelling'!F461</f>
        <v>-1</v>
      </c>
    </row>
    <row r="463" spans="1:5">
      <c r="A463" t="str">
        <f>'[1]LCA-Modelling'!A462</f>
        <v>a410</v>
      </c>
      <c r="B463" t="str">
        <f>'[1]LCA-Modelling'!B462</f>
        <v/>
      </c>
      <c r="C463" t="str">
        <f>'[1]LCA-Modelling'!C462</f>
        <v>410: Krankenkasse: Prämien für Zusatzversicherungen</v>
      </c>
      <c r="D463" t="s">
        <v>6539</v>
      </c>
      <c r="E463">
        <f>'[1]LCA-Modelling'!F462</f>
        <v>-1</v>
      </c>
    </row>
    <row r="464" spans="1:5">
      <c r="A464" t="str">
        <f>'[1]LCA-Modelling'!A463</f>
        <v>a4100</v>
      </c>
      <c r="B464" t="str">
        <f>'[1]LCA-Modelling'!B463</f>
        <v/>
      </c>
      <c r="C464" t="str">
        <f>'[1]LCA-Modelling'!C463</f>
        <v>4100: Krankenkasse: Prämien für Zusatzversicherungen</v>
      </c>
      <c r="D464" t="s">
        <v>6539</v>
      </c>
      <c r="E464">
        <f>'[1]LCA-Modelling'!F463</f>
        <v>-1</v>
      </c>
    </row>
    <row r="465" spans="1:5">
      <c r="A465" t="str">
        <f>'[1]LCA-Modelling'!A464</f>
        <v>a410001</v>
      </c>
      <c r="B465" t="str">
        <f>'[1]LCA-Modelling'!B464</f>
        <v/>
      </c>
      <c r="C465" t="str">
        <f>'[1]LCA-Modelling'!C464</f>
        <v>4100.01: Prämien für die Spitalzusatzversicherung</v>
      </c>
      <c r="D465" t="s">
        <v>6540</v>
      </c>
      <c r="E465">
        <f>'[1]LCA-Modelling'!F464</f>
        <v>-1</v>
      </c>
    </row>
    <row r="466" spans="1:5">
      <c r="A466" t="str">
        <f>'[1]LCA-Modelling'!A465</f>
        <v>a410002</v>
      </c>
      <c r="B466" t="str">
        <f>'[1]LCA-Modelling'!B465</f>
        <v/>
      </c>
      <c r="C466" t="str">
        <f>'[1]LCA-Modelling'!C465</f>
        <v>4100.02: Prämien für weitere Zusatzversicherungen</v>
      </c>
      <c r="D466" t="s">
        <v>6541</v>
      </c>
      <c r="E466">
        <f>'[1]LCA-Modelling'!F465</f>
        <v>-1</v>
      </c>
    </row>
    <row r="467" spans="1:5">
      <c r="A467" t="str">
        <f>'[1]LCA-Modelling'!A466</f>
        <v>a42</v>
      </c>
      <c r="B467" t="str">
        <f>'[1]LCA-Modelling'!B466</f>
        <v/>
      </c>
      <c r="C467" t="str">
        <f>'[1]LCA-Modelling'!C466</f>
        <v>42: Übrige Versicherungsprämien</v>
      </c>
      <c r="D467" t="s">
        <v>6542</v>
      </c>
      <c r="E467">
        <f>'[1]LCA-Modelling'!F466</f>
        <v>0</v>
      </c>
    </row>
    <row r="468" spans="1:5">
      <c r="A468" t="str">
        <f>'[1]LCA-Modelling'!A467</f>
        <v>a420</v>
      </c>
      <c r="B468" t="str">
        <f>'[1]LCA-Modelling'!B467</f>
        <v/>
      </c>
      <c r="C468" t="str">
        <f>'[1]LCA-Modelling'!C467</f>
        <v>420: Übrige Versicherungsprämien</v>
      </c>
      <c r="D468" t="s">
        <v>6542</v>
      </c>
      <c r="E468">
        <f>'[1]LCA-Modelling'!F467</f>
        <v>-1</v>
      </c>
    </row>
    <row r="469" spans="1:5">
      <c r="A469" t="str">
        <f>'[1]LCA-Modelling'!A468</f>
        <v>a4201</v>
      </c>
      <c r="B469" t="str">
        <f>'[1]LCA-Modelling'!B468</f>
        <v/>
      </c>
      <c r="C469" t="str">
        <f>'[1]LCA-Modelling'!C468</f>
        <v>4201: Prämien für die Haushalts-, Haftpflicht-, Brand- und andere Gebäudeversicherungen</v>
      </c>
      <c r="D469" t="s">
        <v>6543</v>
      </c>
      <c r="E469">
        <f>'[1]LCA-Modelling'!F468</f>
        <v>-1</v>
      </c>
    </row>
    <row r="470" spans="1:5">
      <c r="A470" t="str">
        <f>'[1]LCA-Modelling'!A469</f>
        <v>a420101</v>
      </c>
      <c r="B470" t="str">
        <f>'[1]LCA-Modelling'!B469</f>
        <v/>
      </c>
      <c r="C470" t="str">
        <f>'[1]LCA-Modelling'!C469</f>
        <v>4201.01: Prämien für die Hausratsversicherung (Haushaltsversicherung)</v>
      </c>
      <c r="D470" t="s">
        <v>6544</v>
      </c>
      <c r="E470">
        <f>'[1]LCA-Modelling'!F469</f>
        <v>-1</v>
      </c>
    </row>
    <row r="471" spans="1:5">
      <c r="A471" t="str">
        <f>'[1]LCA-Modelling'!A470</f>
        <v>a420102</v>
      </c>
      <c r="B471" t="str">
        <f>'[1]LCA-Modelling'!B470</f>
        <v/>
      </c>
      <c r="C471" t="str">
        <f>'[1]LCA-Modelling'!C470</f>
        <v>4201.02: Prämien für die private Haftpflichtversicherung</v>
      </c>
      <c r="D471" t="s">
        <v>6545</v>
      </c>
      <c r="E471">
        <f>'[1]LCA-Modelling'!F470</f>
        <v>-1</v>
      </c>
    </row>
    <row r="472" spans="1:5">
      <c r="A472" t="str">
        <f>'[1]LCA-Modelling'!A471</f>
        <v>a420103</v>
      </c>
      <c r="B472" t="str">
        <f>'[1]LCA-Modelling'!B471</f>
        <v/>
      </c>
      <c r="C472" t="str">
        <f>'[1]LCA-Modelling'!C471</f>
        <v>4201.03: Hausrats- und Haftpflichtversicherung: kombinierte Prämie</v>
      </c>
      <c r="D472" t="s">
        <v>6546</v>
      </c>
      <c r="E472">
        <f>'[1]LCA-Modelling'!F471</f>
        <v>-1</v>
      </c>
    </row>
    <row r="473" spans="1:5">
      <c r="A473" t="str">
        <f>'[1]LCA-Modelling'!A472</f>
        <v>a420104</v>
      </c>
      <c r="B473" t="str">
        <f>'[1]LCA-Modelling'!B472</f>
        <v/>
      </c>
      <c r="C473" t="str">
        <f>'[1]LCA-Modelling'!C472</f>
        <v>4201.04: Prämien für Brand- und andere Gebäudeversicherungen</v>
      </c>
      <c r="D473" t="s">
        <v>6547</v>
      </c>
      <c r="E473">
        <f>'[1]LCA-Modelling'!F472</f>
        <v>-1</v>
      </c>
    </row>
    <row r="474" spans="1:5">
      <c r="A474" t="str">
        <f>'[1]LCA-Modelling'!A473</f>
        <v>a4202</v>
      </c>
      <c r="B474" t="str">
        <f>'[1]LCA-Modelling'!B473</f>
        <v/>
      </c>
      <c r="C474" t="str">
        <f>'[1]LCA-Modelling'!C473</f>
        <v>4202: Prämien für die Fahrzeugversicherung</v>
      </c>
      <c r="D474" t="s">
        <v>6548</v>
      </c>
      <c r="E474">
        <f>'[1]LCA-Modelling'!F473</f>
        <v>-1</v>
      </c>
    </row>
    <row r="475" spans="1:5">
      <c r="A475" t="str">
        <f>'[1]LCA-Modelling'!A474</f>
        <v>a420201</v>
      </c>
      <c r="B475" t="str">
        <f>'[1]LCA-Modelling'!B474</f>
        <v/>
      </c>
      <c r="C475" t="str">
        <f>'[1]LCA-Modelling'!C474</f>
        <v>4202.01: Versicherungsprämien für motorisierte Fahrzeuge</v>
      </c>
      <c r="D475" t="s">
        <v>6549</v>
      </c>
      <c r="E475">
        <f>'[1]LCA-Modelling'!F474</f>
        <v>-1</v>
      </c>
    </row>
    <row r="476" spans="1:5">
      <c r="A476" t="str">
        <f>'[1]LCA-Modelling'!A475</f>
        <v>a420202</v>
      </c>
      <c r="B476" t="str">
        <f>'[1]LCA-Modelling'!B475</f>
        <v/>
      </c>
      <c r="C476" t="str">
        <f>'[1]LCA-Modelling'!C475</f>
        <v>4202.02: Versicherungsprämien für nicht motorisierte Fahrzeuge</v>
      </c>
      <c r="D476" t="s">
        <v>6550</v>
      </c>
      <c r="E476">
        <f>'[1]LCA-Modelling'!F475</f>
        <v>-1</v>
      </c>
    </row>
    <row r="477" spans="1:5">
      <c r="A477" t="str">
        <f>'[1]LCA-Modelling'!A476</f>
        <v>a4203</v>
      </c>
      <c r="B477" t="str">
        <f>'[1]LCA-Modelling'!B476</f>
        <v/>
      </c>
      <c r="C477" t="str">
        <f>'[1]LCA-Modelling'!C476</f>
        <v>4203: Prämien für andere Privatversicherungen</v>
      </c>
      <c r="D477" t="s">
        <v>6551</v>
      </c>
      <c r="E477">
        <f>'[1]LCA-Modelling'!F476</f>
        <v>-1</v>
      </c>
    </row>
    <row r="478" spans="1:5">
      <c r="A478" t="str">
        <f>'[1]LCA-Modelling'!A477</f>
        <v>a420301</v>
      </c>
      <c r="B478" t="str">
        <f>'[1]LCA-Modelling'!B477</f>
        <v/>
      </c>
      <c r="C478" t="str">
        <f>'[1]LCA-Modelling'!C477</f>
        <v>4203.01: Prämien für die Rechtsschutzversicherung</v>
      </c>
      <c r="D478" t="s">
        <v>6552</v>
      </c>
      <c r="E478">
        <f>'[1]LCA-Modelling'!F477</f>
        <v>-1</v>
      </c>
    </row>
    <row r="479" spans="1:5">
      <c r="A479" t="str">
        <f>'[1]LCA-Modelling'!A478</f>
        <v>a420302</v>
      </c>
      <c r="B479" t="str">
        <f>'[1]LCA-Modelling'!B478</f>
        <v/>
      </c>
      <c r="C479" t="str">
        <f>'[1]LCA-Modelling'!C478</f>
        <v>4203.02: Organisationen mit Versicherungsanteil (Rega, ETI-Schutzbrief usw.): Beiträge</v>
      </c>
      <c r="D479" t="s">
        <v>6553</v>
      </c>
      <c r="E479">
        <f>'[1]LCA-Modelling'!F478</f>
        <v>-1</v>
      </c>
    </row>
    <row r="480" spans="1:5">
      <c r="A480" t="str">
        <f>'[1]LCA-Modelling'!A479</f>
        <v>a420303</v>
      </c>
      <c r="B480" t="str">
        <f>'[1]LCA-Modelling'!B479</f>
        <v/>
      </c>
      <c r="C480" t="str">
        <f>'[1]LCA-Modelling'!C479</f>
        <v>4203.03: Prämien für die Reiseversicherung</v>
      </c>
      <c r="D480" t="s">
        <v>6554</v>
      </c>
      <c r="E480">
        <f>'[1]LCA-Modelling'!F479</f>
        <v>-1</v>
      </c>
    </row>
    <row r="481" spans="1:5">
      <c r="A481" t="str">
        <f>'[1]LCA-Modelling'!A480</f>
        <v>a420304</v>
      </c>
      <c r="B481" t="str">
        <f>'[1]LCA-Modelling'!B480</f>
        <v/>
      </c>
      <c r="C481" t="str">
        <f>'[1]LCA-Modelling'!C480</f>
        <v>4203.04: Prämien für andere Privatversicherungen</v>
      </c>
      <c r="D481" t="s">
        <v>6551</v>
      </c>
      <c r="E481">
        <f>'[1]LCA-Modelling'!F480</f>
        <v>-1</v>
      </c>
    </row>
    <row r="482" spans="1:5">
      <c r="A482" t="str">
        <f>'[1]LCA-Modelling'!A481</f>
        <v>a43</v>
      </c>
      <c r="B482" t="str">
        <f>'[1]LCA-Modelling'!B481</f>
        <v/>
      </c>
      <c r="C482" t="str">
        <f>'[1]LCA-Modelling'!C481</f>
        <v>43: Gebühren</v>
      </c>
      <c r="D482" t="s">
        <v>6555</v>
      </c>
      <c r="E482">
        <f>'[1]LCA-Modelling'!F481</f>
        <v>0</v>
      </c>
    </row>
    <row r="483" spans="1:5">
      <c r="A483" t="str">
        <f>'[1]LCA-Modelling'!A482</f>
        <v>a430</v>
      </c>
      <c r="B483" t="str">
        <f>'[1]LCA-Modelling'!B482</f>
        <v/>
      </c>
      <c r="C483" t="str">
        <f>'[1]LCA-Modelling'!C482</f>
        <v>430: Gebühren</v>
      </c>
      <c r="D483" t="s">
        <v>6555</v>
      </c>
      <c r="E483">
        <f>'[1]LCA-Modelling'!F482</f>
        <v>-1</v>
      </c>
    </row>
    <row r="484" spans="1:5">
      <c r="A484" t="str">
        <f>'[1]LCA-Modelling'!A483</f>
        <v>a4300</v>
      </c>
      <c r="B484" t="str">
        <f>'[1]LCA-Modelling'!B483</f>
        <v/>
      </c>
      <c r="C484" t="str">
        <f>'[1]LCA-Modelling'!C483</f>
        <v>4300: Gebühren</v>
      </c>
      <c r="D484" t="s">
        <v>6555</v>
      </c>
      <c r="E484">
        <f>'[1]LCA-Modelling'!F483</f>
        <v>-1</v>
      </c>
    </row>
    <row r="485" spans="1:5">
      <c r="A485" t="str">
        <f>'[1]LCA-Modelling'!A484</f>
        <v>a430001</v>
      </c>
      <c r="B485" t="str">
        <f>'[1]LCA-Modelling'!B484</f>
        <v/>
      </c>
      <c r="C485" t="str">
        <f>'[1]LCA-Modelling'!C484</f>
        <v>4300.01: Liegenschaftssteuer</v>
      </c>
      <c r="D485" t="s">
        <v>6556</v>
      </c>
      <c r="E485">
        <f>'[1]LCA-Modelling'!F484</f>
        <v>-1</v>
      </c>
    </row>
    <row r="486" spans="1:5">
      <c r="A486" t="str">
        <f>'[1]LCA-Modelling'!A485</f>
        <v>a430002</v>
      </c>
      <c r="B486" t="str">
        <f>'[1]LCA-Modelling'!B485</f>
        <v/>
      </c>
      <c r="C486" t="str">
        <f>'[1]LCA-Modelling'!C485</f>
        <v>4300.02: Fahrzeugsteuer</v>
      </c>
      <c r="D486" t="s">
        <v>6557</v>
      </c>
      <c r="E486">
        <f>'[1]LCA-Modelling'!F485</f>
        <v>-1</v>
      </c>
    </row>
    <row r="487" spans="1:5">
      <c r="A487" t="str">
        <f>'[1]LCA-Modelling'!A486</f>
        <v>a430003</v>
      </c>
      <c r="B487" t="str">
        <f>'[1]LCA-Modelling'!B486</f>
        <v/>
      </c>
      <c r="C487" t="str">
        <f>'[1]LCA-Modelling'!C486</f>
        <v>4300.03: Militärpflichtersatz</v>
      </c>
      <c r="D487" t="s">
        <v>6558</v>
      </c>
      <c r="E487">
        <f>'[1]LCA-Modelling'!F486</f>
        <v>-1</v>
      </c>
    </row>
    <row r="488" spans="1:5">
      <c r="A488" t="str">
        <f>'[1]LCA-Modelling'!A487</f>
        <v>a430004</v>
      </c>
      <c r="B488" t="str">
        <f>'[1]LCA-Modelling'!B487</f>
        <v/>
      </c>
      <c r="C488" t="str">
        <f>'[1]LCA-Modelling'!C487</f>
        <v>4300.04: Bussen</v>
      </c>
      <c r="D488" t="s">
        <v>6559</v>
      </c>
      <c r="E488">
        <f>'[1]LCA-Modelling'!F487</f>
        <v>-1</v>
      </c>
    </row>
    <row r="489" spans="1:5">
      <c r="A489" t="str">
        <f>'[1]LCA-Modelling'!A488</f>
        <v>a430005</v>
      </c>
      <c r="B489" t="str">
        <f>'[1]LCA-Modelling'!B488</f>
        <v/>
      </c>
      <c r="C489" t="str">
        <f>'[1]LCA-Modelling'!C488</f>
        <v>4300.05: Gebühren für Dienstleistungen des Staates</v>
      </c>
      <c r="D489" t="s">
        <v>6560</v>
      </c>
      <c r="E489">
        <f>'[1]LCA-Modelling'!F488</f>
        <v>-1</v>
      </c>
    </row>
    <row r="490" spans="1:5">
      <c r="A490" t="str">
        <f>'[1]LCA-Modelling'!A489</f>
        <v>a430006</v>
      </c>
      <c r="B490" t="str">
        <f>'[1]LCA-Modelling'!B489</f>
        <v/>
      </c>
      <c r="C490" t="str">
        <f>'[1]LCA-Modelling'!C489</f>
        <v>4300.06: Andere Gebühren</v>
      </c>
      <c r="D490" t="s">
        <v>6561</v>
      </c>
      <c r="E490">
        <f>'[1]LCA-Modelling'!F489</f>
        <v>-1</v>
      </c>
    </row>
    <row r="491" spans="1:5">
      <c r="A491" t="str">
        <f>'[1]LCA-Modelling'!A490</f>
        <v>a44</v>
      </c>
      <c r="B491" t="str">
        <f>'[1]LCA-Modelling'!B490</f>
        <v/>
      </c>
      <c r="C491" t="str">
        <f>'[1]LCA-Modelling'!C490</f>
        <v>44: Spenden, gemachte Geschenke und Einladungen</v>
      </c>
      <c r="D491" t="s">
        <v>6562</v>
      </c>
      <c r="E491">
        <f>'[1]LCA-Modelling'!F490</f>
        <v>-1</v>
      </c>
    </row>
    <row r="492" spans="1:5">
      <c r="A492" t="str">
        <f>'[1]LCA-Modelling'!A491</f>
        <v>a441</v>
      </c>
      <c r="B492" t="str">
        <f>'[1]LCA-Modelling'!B491</f>
        <v/>
      </c>
      <c r="C492" t="str">
        <f>'[1]LCA-Modelling'!C491</f>
        <v>441: Spenden</v>
      </c>
      <c r="D492" t="s">
        <v>6563</v>
      </c>
      <c r="E492">
        <f>'[1]LCA-Modelling'!F491</f>
        <v>-1</v>
      </c>
    </row>
    <row r="493" spans="1:5">
      <c r="A493" t="str">
        <f>'[1]LCA-Modelling'!A492</f>
        <v>a4410</v>
      </c>
      <c r="B493" t="str">
        <f>'[1]LCA-Modelling'!B492</f>
        <v/>
      </c>
      <c r="C493" t="str">
        <f>'[1]LCA-Modelling'!C492</f>
        <v>4410: Spenden</v>
      </c>
      <c r="D493" t="s">
        <v>6563</v>
      </c>
      <c r="E493">
        <f>'[1]LCA-Modelling'!F492</f>
        <v>-1</v>
      </c>
    </row>
    <row r="494" spans="1:5">
      <c r="A494" t="str">
        <f>'[1]LCA-Modelling'!A493</f>
        <v>a441000</v>
      </c>
      <c r="B494" t="str">
        <f>'[1]LCA-Modelling'!B493</f>
        <v/>
      </c>
      <c r="C494" t="str">
        <f>'[1]LCA-Modelling'!C493</f>
        <v>4410.00: Bargeldspenden an private Organisationen ohne Erwerbscharakter</v>
      </c>
      <c r="D494" t="s">
        <v>6564</v>
      </c>
      <c r="E494">
        <f>'[1]LCA-Modelling'!F493</f>
        <v>-1</v>
      </c>
    </row>
    <row r="495" spans="1:5">
      <c r="A495" t="str">
        <f>'[1]LCA-Modelling'!A494</f>
        <v>a442</v>
      </c>
      <c r="B495" t="str">
        <f>'[1]LCA-Modelling'!B494</f>
        <v/>
      </c>
      <c r="C495" t="str">
        <f>'[1]LCA-Modelling'!C494</f>
        <v>442: Gemachte Geschenke und Einladungen</v>
      </c>
      <c r="D495" t="s">
        <v>6565</v>
      </c>
      <c r="E495">
        <f>'[1]LCA-Modelling'!F494</f>
        <v>-1</v>
      </c>
    </row>
    <row r="496" spans="1:5">
      <c r="A496" t="str">
        <f>'[1]LCA-Modelling'!A495</f>
        <v>a4421</v>
      </c>
      <c r="B496" t="str">
        <f>'[1]LCA-Modelling'!B495</f>
        <v/>
      </c>
      <c r="C496" t="str">
        <f>'[1]LCA-Modelling'!C495</f>
        <v>4421: Verschenkte Nahrungsmittel und alkoholfreie Getränke</v>
      </c>
      <c r="D496" t="s">
        <v>6566</v>
      </c>
      <c r="E496">
        <f>'[1]LCA-Modelling'!F495</f>
        <v>-1</v>
      </c>
    </row>
    <row r="497" spans="1:5">
      <c r="A497" t="str">
        <f>'[1]LCA-Modelling'!A496</f>
        <v>a442101</v>
      </c>
      <c r="B497" t="str">
        <f>'[1]LCA-Modelling'!B496</f>
        <v/>
      </c>
      <c r="C497" t="str">
        <f>'[1]LCA-Modelling'!C496</f>
        <v>4421.01: Verschenkte Schokolade und Süsswaren</v>
      </c>
      <c r="D497" t="s">
        <v>6567</v>
      </c>
      <c r="E497">
        <f>'[1]LCA-Modelling'!F496</f>
        <v>-1</v>
      </c>
    </row>
    <row r="498" spans="1:5">
      <c r="A498" t="str">
        <f>'[1]LCA-Modelling'!A497</f>
        <v>a442102</v>
      </c>
      <c r="B498" t="str">
        <f>'[1]LCA-Modelling'!B497</f>
        <v/>
      </c>
      <c r="C498" t="str">
        <f>'[1]LCA-Modelling'!C497</f>
        <v>4421.02: Andere verschenkte Nahrungsmittel und alkoholfreie Getränke</v>
      </c>
      <c r="D498" t="s">
        <v>6568</v>
      </c>
      <c r="E498">
        <f>'[1]LCA-Modelling'!F497</f>
        <v>-1</v>
      </c>
    </row>
    <row r="499" spans="1:5">
      <c r="A499" t="str">
        <f>'[1]LCA-Modelling'!A498</f>
        <v>a4422</v>
      </c>
      <c r="B499" t="str">
        <f>'[1]LCA-Modelling'!B498</f>
        <v/>
      </c>
      <c r="C499" t="str">
        <f>'[1]LCA-Modelling'!C498</f>
        <v>4422: Verschenkte alkoholische Getränke und Tabakwaren</v>
      </c>
      <c r="D499" t="s">
        <v>6569</v>
      </c>
      <c r="E499">
        <f>'[1]LCA-Modelling'!F498</f>
        <v>-1</v>
      </c>
    </row>
    <row r="500" spans="1:5">
      <c r="A500" t="str">
        <f>'[1]LCA-Modelling'!A499</f>
        <v>a442200</v>
      </c>
      <c r="B500" t="str">
        <f>'[1]LCA-Modelling'!B499</f>
        <v/>
      </c>
      <c r="C500" t="str">
        <f>'[1]LCA-Modelling'!C499</f>
        <v>4422.00: Verschenkte alkoholische Getränke und Tabakwaren</v>
      </c>
      <c r="D500" t="s">
        <v>6569</v>
      </c>
      <c r="E500">
        <f>'[1]LCA-Modelling'!F499</f>
        <v>-1</v>
      </c>
    </row>
    <row r="501" spans="1:5">
      <c r="A501" t="str">
        <f>'[1]LCA-Modelling'!A500</f>
        <v>a4423</v>
      </c>
      <c r="B501" t="str">
        <f>'[1]LCA-Modelling'!B500</f>
        <v/>
      </c>
      <c r="C501" t="str">
        <f>'[1]LCA-Modelling'!C500</f>
        <v>4423: Gemachte Einladungen in Gaststätten</v>
      </c>
      <c r="D501" t="s">
        <v>6570</v>
      </c>
      <c r="E501">
        <f>'[1]LCA-Modelling'!F500</f>
        <v>-1</v>
      </c>
    </row>
    <row r="502" spans="1:5">
      <c r="A502" t="str">
        <f>'[1]LCA-Modelling'!A501</f>
        <v>a442301</v>
      </c>
      <c r="B502" t="str">
        <f>'[1]LCA-Modelling'!B501</f>
        <v/>
      </c>
      <c r="C502" t="str">
        <f>'[1]LCA-Modelling'!C501</f>
        <v>4423.01: Gemachte Einladungen zu Mahlzeiten in Restaurants, Cafés und Bars</v>
      </c>
      <c r="D502" t="s">
        <v>6571</v>
      </c>
      <c r="E502">
        <f>'[1]LCA-Modelling'!F501</f>
        <v>-1</v>
      </c>
    </row>
    <row r="503" spans="1:5">
      <c r="A503" t="str">
        <f>'[1]LCA-Modelling'!A502</f>
        <v>a442302</v>
      </c>
      <c r="B503" t="str">
        <f>'[1]LCA-Modelling'!B502</f>
        <v/>
      </c>
      <c r="C503" t="str">
        <f>'[1]LCA-Modelling'!C502</f>
        <v>4423.02: Gemachte Einladungen zu alkoholfreien Getränken in Restaurants, Cafés und Bars</v>
      </c>
      <c r="D503" t="s">
        <v>6572</v>
      </c>
      <c r="E503">
        <f>'[1]LCA-Modelling'!F502</f>
        <v>-1</v>
      </c>
    </row>
    <row r="504" spans="1:5">
      <c r="A504" t="str">
        <f>'[1]LCA-Modelling'!A503</f>
        <v>a442303</v>
      </c>
      <c r="B504" t="str">
        <f>'[1]LCA-Modelling'!B503</f>
        <v/>
      </c>
      <c r="C504" t="str">
        <f>'[1]LCA-Modelling'!C503</f>
        <v>4423.03: Gemachte Einladungen zu alkoholischen Getränken in Restaurants, Cafés und Bars</v>
      </c>
      <c r="D504" t="s">
        <v>6573</v>
      </c>
      <c r="E504">
        <f>'[1]LCA-Modelling'!F503</f>
        <v>-1</v>
      </c>
    </row>
    <row r="505" spans="1:5">
      <c r="A505" t="str">
        <f>'[1]LCA-Modelling'!A504</f>
        <v>a442304</v>
      </c>
      <c r="B505" t="str">
        <f>'[1]LCA-Modelling'!B504</f>
        <v/>
      </c>
      <c r="C505" t="str">
        <f>'[1]LCA-Modelling'!C504</f>
        <v>4423.04: Gemachte Einladungen zu Mahlzeiten in Selbstbedienungsrestaurants</v>
      </c>
      <c r="D505" t="s">
        <v>6574</v>
      </c>
      <c r="E505">
        <f>'[1]LCA-Modelling'!F504</f>
        <v>-1</v>
      </c>
    </row>
    <row r="506" spans="1:5">
      <c r="A506" t="str">
        <f>'[1]LCA-Modelling'!A505</f>
        <v>a442305</v>
      </c>
      <c r="B506" t="str">
        <f>'[1]LCA-Modelling'!B505</f>
        <v/>
      </c>
      <c r="C506" t="str">
        <f>'[1]LCA-Modelling'!C505</f>
        <v>4423.05: Gemachte Einladungen zu alkoholfreien Getränken in Selbstbedienungsrestaurants</v>
      </c>
      <c r="D506" t="s">
        <v>6575</v>
      </c>
      <c r="E506">
        <f>'[1]LCA-Modelling'!F505</f>
        <v>-1</v>
      </c>
    </row>
    <row r="507" spans="1:5">
      <c r="A507" t="str">
        <f>'[1]LCA-Modelling'!A506</f>
        <v>a442306</v>
      </c>
      <c r="B507" t="str">
        <f>'[1]LCA-Modelling'!B506</f>
        <v/>
      </c>
      <c r="C507" t="str">
        <f>'[1]LCA-Modelling'!C506</f>
        <v>4423.06: Gemachte Einladungen zu alkoholischen Getränken in Selbstbedienungsrestaurants</v>
      </c>
      <c r="D507" t="s">
        <v>6576</v>
      </c>
      <c r="E507">
        <f>'[1]LCA-Modelling'!F506</f>
        <v>-1</v>
      </c>
    </row>
    <row r="508" spans="1:5">
      <c r="A508" t="str">
        <f>'[1]LCA-Modelling'!A507</f>
        <v>a442307</v>
      </c>
      <c r="B508" t="str">
        <f>'[1]LCA-Modelling'!B507</f>
        <v/>
      </c>
      <c r="C508" t="str">
        <f>'[1]LCA-Modelling'!C507</f>
        <v>4423.07: Gemachte Einladungen zu Mahlzeiten in Kantinen</v>
      </c>
      <c r="D508" t="s">
        <v>6577</v>
      </c>
      <c r="E508">
        <f>'[1]LCA-Modelling'!F507</f>
        <v>-1</v>
      </c>
    </row>
    <row r="509" spans="1:5">
      <c r="A509" t="str">
        <f>'[1]LCA-Modelling'!A508</f>
        <v>a442308</v>
      </c>
      <c r="B509" t="str">
        <f>'[1]LCA-Modelling'!B508</f>
        <v/>
      </c>
      <c r="C509" t="str">
        <f>'[1]LCA-Modelling'!C508</f>
        <v>4423.08: Gemachte Einladungen zu Getränken in Kantinen</v>
      </c>
      <c r="D509" t="s">
        <v>6578</v>
      </c>
      <c r="E509">
        <f>'[1]LCA-Modelling'!F508</f>
        <v>-1</v>
      </c>
    </row>
    <row r="510" spans="1:5">
      <c r="A510" t="str">
        <f>'[1]LCA-Modelling'!A509</f>
        <v>a4424</v>
      </c>
      <c r="B510" t="str">
        <f>'[1]LCA-Modelling'!B509</f>
        <v/>
      </c>
      <c r="C510" t="str">
        <f>'[1]LCA-Modelling'!C509</f>
        <v>4424: Verschenkte Bekleidung und Schuhe</v>
      </c>
      <c r="D510" t="s">
        <v>6579</v>
      </c>
      <c r="E510">
        <f>'[1]LCA-Modelling'!F509</f>
        <v>-1</v>
      </c>
    </row>
    <row r="511" spans="1:5">
      <c r="A511" t="str">
        <f>'[1]LCA-Modelling'!A510</f>
        <v>a442401</v>
      </c>
      <c r="B511" t="str">
        <f>'[1]LCA-Modelling'!B510</f>
        <v/>
      </c>
      <c r="C511" t="str">
        <f>'[1]LCA-Modelling'!C510</f>
        <v>4424.01: Verschenkte Kinderbekleidung</v>
      </c>
      <c r="D511" t="s">
        <v>6580</v>
      </c>
      <c r="E511">
        <f>'[1]LCA-Modelling'!F510</f>
        <v>-1</v>
      </c>
    </row>
    <row r="512" spans="1:5">
      <c r="A512" t="str">
        <f>'[1]LCA-Modelling'!A511</f>
        <v>a442402</v>
      </c>
      <c r="B512" t="str">
        <f>'[1]LCA-Modelling'!B511</f>
        <v/>
      </c>
      <c r="C512" t="str">
        <f>'[1]LCA-Modelling'!C511</f>
        <v>4424.02: Andere verschenkte Bekleidung (Herren, Damen) und Schuhe</v>
      </c>
      <c r="D512" t="s">
        <v>6581</v>
      </c>
      <c r="E512">
        <f>'[1]LCA-Modelling'!F511</f>
        <v>-1</v>
      </c>
    </row>
    <row r="513" spans="1:5">
      <c r="A513" t="str">
        <f>'[1]LCA-Modelling'!A512</f>
        <v>a4425</v>
      </c>
      <c r="B513" t="str">
        <f>'[1]LCA-Modelling'!B512</f>
        <v/>
      </c>
      <c r="C513" t="str">
        <f>'[1]LCA-Modelling'!C512</f>
        <v>4425: Gemachte Geschenke: Wohnungseinrichtung und laufende Haushaltsführung</v>
      </c>
      <c r="D513" t="s">
        <v>6582</v>
      </c>
      <c r="E513">
        <f>'[1]LCA-Modelling'!F512</f>
        <v>-1</v>
      </c>
    </row>
    <row r="514" spans="1:5">
      <c r="A514" t="str">
        <f>'[1]LCA-Modelling'!A513</f>
        <v>a442500</v>
      </c>
      <c r="B514" t="str">
        <f>'[1]LCA-Modelling'!B513</f>
        <v/>
      </c>
      <c r="C514" t="str">
        <f>'[1]LCA-Modelling'!C513</f>
        <v>4425.00: Gemachte Geschenke: Wohnungseinrichtung und laufende Haushaltsführung</v>
      </c>
      <c r="D514" t="s">
        <v>6582</v>
      </c>
      <c r="E514">
        <f>'[1]LCA-Modelling'!F513</f>
        <v>-1</v>
      </c>
    </row>
    <row r="515" spans="1:5">
      <c r="A515" t="str">
        <f>'[1]LCA-Modelling'!A514</f>
        <v>a4426</v>
      </c>
      <c r="B515" t="str">
        <f>'[1]LCA-Modelling'!B514</f>
        <v/>
      </c>
      <c r="C515" t="str">
        <f>'[1]LCA-Modelling'!C514</f>
        <v>4426: Gemachte Geschenke: Verkehr</v>
      </c>
      <c r="D515" t="s">
        <v>6583</v>
      </c>
      <c r="E515">
        <f>'[1]LCA-Modelling'!F514</f>
        <v>-1</v>
      </c>
    </row>
    <row r="516" spans="1:5">
      <c r="A516" t="str">
        <f>'[1]LCA-Modelling'!A515</f>
        <v>a442600</v>
      </c>
      <c r="B516" t="str">
        <f>'[1]LCA-Modelling'!B515</f>
        <v/>
      </c>
      <c r="C516" t="str">
        <f>'[1]LCA-Modelling'!C515</f>
        <v>4426.00: Gemachte Geschenke: Verkehr</v>
      </c>
      <c r="D516" t="s">
        <v>6583</v>
      </c>
      <c r="E516">
        <f>'[1]LCA-Modelling'!F515</f>
        <v>-1</v>
      </c>
    </row>
    <row r="517" spans="1:5">
      <c r="A517" t="str">
        <f>'[1]LCA-Modelling'!A516</f>
        <v>a4427</v>
      </c>
      <c r="B517" t="str">
        <f>'[1]LCA-Modelling'!B516</f>
        <v/>
      </c>
      <c r="C517" t="str">
        <f>'[1]LCA-Modelling'!C516</f>
        <v>4427: Gemachte Geschenke: Unterhaltung, Erholung und Kultur</v>
      </c>
      <c r="D517" t="s">
        <v>6584</v>
      </c>
      <c r="E517">
        <f>'[1]LCA-Modelling'!F516</f>
        <v>-1</v>
      </c>
    </row>
    <row r="518" spans="1:5">
      <c r="A518" t="str">
        <f>'[1]LCA-Modelling'!A517</f>
        <v>a442701</v>
      </c>
      <c r="B518" t="str">
        <f>'[1]LCA-Modelling'!B517</f>
        <v/>
      </c>
      <c r="C518" t="str">
        <f>'[1]LCA-Modelling'!C517</f>
        <v>4427.01: Verschenkte Spielzeuge und Gesellschaftsspiele</v>
      </c>
      <c r="D518" t="s">
        <v>6585</v>
      </c>
      <c r="E518">
        <f>'[1]LCA-Modelling'!F517</f>
        <v>-1</v>
      </c>
    </row>
    <row r="519" spans="1:5">
      <c r="A519" t="str">
        <f>'[1]LCA-Modelling'!A518</f>
        <v>a442702</v>
      </c>
      <c r="B519" t="str">
        <f>'[1]LCA-Modelling'!B518</f>
        <v/>
      </c>
      <c r="C519" t="str">
        <f>'[1]LCA-Modelling'!C518</f>
        <v>4427.02: Verschenkte Pflanzen und nicht dauerhafte Güter für die Gartenpflege</v>
      </c>
      <c r="D519" t="s">
        <v>6586</v>
      </c>
      <c r="E519">
        <f>'[1]LCA-Modelling'!F518</f>
        <v>-1</v>
      </c>
    </row>
    <row r="520" spans="1:5">
      <c r="A520" t="str">
        <f>'[1]LCA-Modelling'!A519</f>
        <v>a442703</v>
      </c>
      <c r="B520" t="str">
        <f>'[1]LCA-Modelling'!B519</f>
        <v/>
      </c>
      <c r="C520" t="str">
        <f>'[1]LCA-Modelling'!C519</f>
        <v>4427.03: Verschenkte Bücher und Broschüren</v>
      </c>
      <c r="D520" t="s">
        <v>6587</v>
      </c>
      <c r="E520">
        <f>'[1]LCA-Modelling'!F519</f>
        <v>-1</v>
      </c>
    </row>
    <row r="521" spans="1:5">
      <c r="A521" t="str">
        <f>'[1]LCA-Modelling'!A520</f>
        <v>a442704</v>
      </c>
      <c r="B521" t="str">
        <f>'[1]LCA-Modelling'!B520</f>
        <v/>
      </c>
      <c r="C521" t="str">
        <f>'[1]LCA-Modelling'!C520</f>
        <v>4427.04: Verschenkte Zeitungen und Zeitschriften</v>
      </c>
      <c r="D521" t="s">
        <v>6588</v>
      </c>
      <c r="E521">
        <f>'[1]LCA-Modelling'!F520</f>
        <v>-1</v>
      </c>
    </row>
    <row r="522" spans="1:5">
      <c r="A522" t="str">
        <f>'[1]LCA-Modelling'!A521</f>
        <v>a442705</v>
      </c>
      <c r="B522" t="str">
        <f>'[1]LCA-Modelling'!B521</f>
        <v/>
      </c>
      <c r="C522" t="str">
        <f>'[1]LCA-Modelling'!C521</f>
        <v>4427.05: Verschenkte übrige Druckerzeugnisse und Schreib- und Zeichenmaterial</v>
      </c>
      <c r="D522" t="s">
        <v>6589</v>
      </c>
      <c r="E522">
        <f>'[1]LCA-Modelling'!F521</f>
        <v>-1</v>
      </c>
    </row>
    <row r="523" spans="1:5">
      <c r="A523" t="str">
        <f>'[1]LCA-Modelling'!A522</f>
        <v>a442706</v>
      </c>
      <c r="B523" t="str">
        <f>'[1]LCA-Modelling'!B522</f>
        <v/>
      </c>
      <c r="C523" t="str">
        <f>'[1]LCA-Modelling'!C522</f>
        <v>4427.06: Andere gemachte Geschenke: Unterhaltung, Erholung und Kultur</v>
      </c>
      <c r="D523" t="s">
        <v>6590</v>
      </c>
      <c r="E523">
        <f>'[1]LCA-Modelling'!F522</f>
        <v>-1</v>
      </c>
    </row>
    <row r="524" spans="1:5">
      <c r="A524" t="str">
        <f>'[1]LCA-Modelling'!A523</f>
        <v>a4428</v>
      </c>
      <c r="B524" t="str">
        <f>'[1]LCA-Modelling'!B523</f>
        <v/>
      </c>
      <c r="C524" t="str">
        <f>'[1]LCA-Modelling'!C523</f>
        <v>4428: Gemachte Geschenke: andere Waren und Dienstleistungen</v>
      </c>
      <c r="D524" t="s">
        <v>6591</v>
      </c>
      <c r="E524">
        <f>'[1]LCA-Modelling'!F523</f>
        <v>-1</v>
      </c>
    </row>
    <row r="525" spans="1:5">
      <c r="A525" t="str">
        <f>'[1]LCA-Modelling'!A524</f>
        <v>a442801</v>
      </c>
      <c r="B525" t="str">
        <f>'[1]LCA-Modelling'!B524</f>
        <v/>
      </c>
      <c r="C525" t="str">
        <f>'[1]LCA-Modelling'!C524</f>
        <v>4428.01: Gemachte Geschenke: Körperpflege</v>
      </c>
      <c r="D525" t="s">
        <v>6592</v>
      </c>
      <c r="E525">
        <f>'[1]LCA-Modelling'!F524</f>
        <v>-1</v>
      </c>
    </row>
    <row r="526" spans="1:5">
      <c r="A526" t="str">
        <f>'[1]LCA-Modelling'!A525</f>
        <v>a442802</v>
      </c>
      <c r="B526" t="str">
        <f>'[1]LCA-Modelling'!B525</f>
        <v/>
      </c>
      <c r="C526" t="str">
        <f>'[1]LCA-Modelling'!C525</f>
        <v>4428.02: Gemachte Geschenke: Persönliche Ausstattung</v>
      </c>
      <c r="D526" t="s">
        <v>6593</v>
      </c>
      <c r="E526">
        <f>'[1]LCA-Modelling'!F525</f>
        <v>-1</v>
      </c>
    </row>
    <row r="527" spans="1:5">
      <c r="A527" t="str">
        <f>'[1]LCA-Modelling'!A526</f>
        <v>a442803</v>
      </c>
      <c r="B527" t="str">
        <f>'[1]LCA-Modelling'!B526</f>
        <v/>
      </c>
      <c r="C527" t="str">
        <f>'[1]LCA-Modelling'!C526</f>
        <v>4428.03: Andere verschenkte Waren und Dienstleistungen</v>
      </c>
      <c r="D527" t="s">
        <v>6594</v>
      </c>
      <c r="E527">
        <f>'[1]LCA-Modelling'!F526</f>
        <v>-1</v>
      </c>
    </row>
    <row r="528" spans="1:5">
      <c r="A528" t="str">
        <f>'[1]LCA-Modelling'!A527</f>
        <v>a80</v>
      </c>
      <c r="B528" t="str">
        <f>'[1]LCA-Modelling'!B527</f>
        <v/>
      </c>
      <c r="C528" t="str">
        <f>'[1]LCA-Modelling'!C527</f>
        <v>80: Prämien für die Lebensversicherung</v>
      </c>
      <c r="D528" t="s">
        <v>6595</v>
      </c>
      <c r="E528">
        <f>'[1]LCA-Modelling'!F527</f>
        <v>-1</v>
      </c>
    </row>
    <row r="529" spans="1:5">
      <c r="A529" t="str">
        <f>'[1]LCA-Modelling'!A528</f>
        <v>a81</v>
      </c>
      <c r="B529" t="str">
        <f>'[1]LCA-Modelling'!B528</f>
        <v/>
      </c>
      <c r="C529" t="str">
        <f>'[1]LCA-Modelling'!C528</f>
        <v>81: Prämien für die Lebensversicherung</v>
      </c>
      <c r="D529" t="s">
        <v>6595</v>
      </c>
      <c r="E529">
        <f>'[1]LCA-Modelling'!F528</f>
        <v>-1</v>
      </c>
    </row>
    <row r="530" spans="1:5">
      <c r="A530" t="str">
        <f>'[1]LCA-Modelling'!A529</f>
        <v>a810</v>
      </c>
      <c r="B530" t="str">
        <f>'[1]LCA-Modelling'!B529</f>
        <v/>
      </c>
      <c r="C530" t="str">
        <f>'[1]LCA-Modelling'!C529</f>
        <v>810: Prämien für die Lebensversicherung</v>
      </c>
      <c r="D530" t="s">
        <v>6595</v>
      </c>
      <c r="E530">
        <f>'[1]LCA-Modelling'!F529</f>
        <v>-1</v>
      </c>
    </row>
    <row r="531" spans="1:5">
      <c r="A531" t="str">
        <f>'[1]LCA-Modelling'!A530</f>
        <v>a8100</v>
      </c>
      <c r="B531" t="str">
        <f>'[1]LCA-Modelling'!B530</f>
        <v/>
      </c>
      <c r="C531" t="str">
        <f>'[1]LCA-Modelling'!C530</f>
        <v>8100: Prämien für die Lebensversicherung</v>
      </c>
      <c r="D531" t="s">
        <v>6595</v>
      </c>
      <c r="E531">
        <f>'[1]LCA-Modelling'!F530</f>
        <v>-1</v>
      </c>
    </row>
    <row r="532" spans="1:5">
      <c r="A532" t="str">
        <f>'[1]LCA-Modelling'!A531</f>
        <v>a810001</v>
      </c>
      <c r="B532" t="str">
        <f>'[1]LCA-Modelling'!B531</f>
        <v/>
      </c>
      <c r="C532" t="str">
        <f>'[1]LCA-Modelling'!C531</f>
        <v>8100.01: Prämien für die Säule 3A (gebundene Lebensversicherung)</v>
      </c>
      <c r="D532" t="s">
        <v>6596</v>
      </c>
      <c r="E532">
        <f>'[1]LCA-Modelling'!F531</f>
        <v>-1</v>
      </c>
    </row>
    <row r="533" spans="1:5">
      <c r="A533" t="str">
        <f>'[1]LCA-Modelling'!A532</f>
        <v>a810002</v>
      </c>
      <c r="B533" t="str">
        <f>'[1]LCA-Modelling'!B532</f>
        <v/>
      </c>
      <c r="C533" t="str">
        <f>'[1]LCA-Modelling'!C532</f>
        <v>8100.02: Prämien für die Säule 3B (nicht gebundene Lebensversicherung)</v>
      </c>
      <c r="D533" t="s">
        <v>6597</v>
      </c>
      <c r="E533">
        <f>'[1]LCA-Modelling'!F532</f>
        <v>-1</v>
      </c>
    </row>
    <row r="534" spans="1:5">
      <c r="A534" t="str">
        <f>'[1]LCA-Modelling'!A533</f>
        <v>cg_nonewcars</v>
      </c>
      <c r="B534" t="str">
        <f>'[1]LCA-Modelling'!B533</f>
        <v/>
      </c>
      <c r="C534" t="str">
        <f>'[1]LCA-Modelling'!C533</f>
        <v>Neuwagen</v>
      </c>
      <c r="D534" t="s">
        <v>6379</v>
      </c>
      <c r="E534">
        <f>'[1]LCA-Modelling'!F533</f>
        <v>-1</v>
      </c>
    </row>
    <row r="535" spans="1:5">
      <c r="A535" t="str">
        <f>'[1]LCA-Modelling'!A534</f>
        <v>cg_nousedcars</v>
      </c>
      <c r="B535" t="str">
        <f>'[1]LCA-Modelling'!B534</f>
        <v/>
      </c>
      <c r="C535" t="str">
        <f>'[1]LCA-Modelling'!C534</f>
        <v>Gebrauchtwagen</v>
      </c>
      <c r="D535" t="s">
        <v>6598</v>
      </c>
      <c r="E535">
        <f>'[1]LCA-Modelling'!F534</f>
        <v>-1</v>
      </c>
    </row>
    <row r="536" spans="1:5">
      <c r="A536" t="str">
        <f>'[1]LCA-Modelling'!A535</f>
        <v>cg_nomotorbikes</v>
      </c>
      <c r="B536" t="str">
        <f>'[1]LCA-Modelling'!B535</f>
        <v/>
      </c>
      <c r="C536" t="str">
        <f>'[1]LCA-Modelling'!C535</f>
        <v>Motorräder</v>
      </c>
      <c r="D536" t="s">
        <v>6599</v>
      </c>
      <c r="E536">
        <f>'[1]LCA-Modelling'!F535</f>
        <v>-1</v>
      </c>
    </row>
    <row r="537" spans="1:5">
      <c r="A537" t="str">
        <f>'[1]LCA-Modelling'!A536</f>
        <v>cg_nobicycles</v>
      </c>
      <c r="B537" t="str">
        <f>'[1]LCA-Modelling'!B536</f>
        <v/>
      </c>
      <c r="C537" t="str">
        <f>'[1]LCA-Modelling'!C536</f>
        <v>Fahrräder</v>
      </c>
      <c r="D537" t="s">
        <v>6382</v>
      </c>
      <c r="E537">
        <f>'[1]LCA-Modelling'!F536</f>
        <v>-1</v>
      </c>
    </row>
    <row r="538" spans="1:5">
      <c r="A538" t="str">
        <f>'[1]LCA-Modelling'!A537</f>
        <v>cg_nofreezers</v>
      </c>
      <c r="B538" t="str">
        <f>'[1]LCA-Modelling'!B537</f>
        <v/>
      </c>
      <c r="C538" t="str">
        <f>'[1]LCA-Modelling'!C537</f>
        <v>Tiefkühler</v>
      </c>
      <c r="D538" t="s">
        <v>6600</v>
      </c>
      <c r="E538">
        <f>'[1]LCA-Modelling'!F537</f>
        <v>-1</v>
      </c>
    </row>
    <row r="539" spans="1:5">
      <c r="A539" t="str">
        <f>'[1]LCA-Modelling'!A538</f>
        <v>cg_nodishwashers</v>
      </c>
      <c r="B539" t="str">
        <f>'[1]LCA-Modelling'!B538</f>
        <v/>
      </c>
      <c r="C539" t="str">
        <f>'[1]LCA-Modelling'!C538</f>
        <v>Geschirrspüler</v>
      </c>
      <c r="D539" t="s">
        <v>6601</v>
      </c>
      <c r="E539">
        <f>'[1]LCA-Modelling'!F538</f>
        <v>-1</v>
      </c>
    </row>
    <row r="540" spans="1:5">
      <c r="A540" t="str">
        <f>'[1]LCA-Modelling'!A539</f>
        <v>cg_nowashmachines</v>
      </c>
      <c r="B540" t="str">
        <f>'[1]LCA-Modelling'!B539</f>
        <v/>
      </c>
      <c r="C540" t="str">
        <f>'[1]LCA-Modelling'!C539</f>
        <v>Waschmaschinen (inklusive Kombimaschinen mit Tumbler)</v>
      </c>
      <c r="D540" t="s">
        <v>6602</v>
      </c>
      <c r="E540">
        <f>'[1]LCA-Modelling'!F539</f>
        <v>-1</v>
      </c>
    </row>
    <row r="541" spans="1:5">
      <c r="A541" t="str">
        <f>'[1]LCA-Modelling'!A540</f>
        <v>cg_nodriers</v>
      </c>
      <c r="B541" t="str">
        <f>'[1]LCA-Modelling'!B540</f>
        <v/>
      </c>
      <c r="C541" t="str">
        <f>'[1]LCA-Modelling'!C540</f>
        <v>Tumbler</v>
      </c>
      <c r="D541" t="s">
        <v>6603</v>
      </c>
      <c r="E541">
        <f>'[1]LCA-Modelling'!F540</f>
        <v>-1</v>
      </c>
    </row>
    <row r="542" spans="1:5">
      <c r="A542" t="str">
        <f>'[1]LCA-Modelling'!A541</f>
        <v>cg_nocrttvs</v>
      </c>
      <c r="B542" t="str">
        <f>'[1]LCA-Modelling'!B541</f>
        <v/>
      </c>
      <c r="C542" t="str">
        <f>'[1]LCA-Modelling'!C541</f>
        <v>Klassische Fernsehgeräte (Röhrenfernseher)</v>
      </c>
      <c r="D542" t="s">
        <v>6604</v>
      </c>
      <c r="E542">
        <f>'[1]LCA-Modelling'!F541</f>
        <v>-1</v>
      </c>
    </row>
    <row r="543" spans="1:5">
      <c r="A543" t="str">
        <f>'[1]LCA-Modelling'!A542</f>
        <v>cg_nolcdtvs</v>
      </c>
      <c r="B543" t="str">
        <f>'[1]LCA-Modelling'!B542</f>
        <v/>
      </c>
      <c r="C543" t="str">
        <f>'[1]LCA-Modelling'!C542</f>
        <v>LCD-, Plasma- oder DLP-Fernsehgeräte</v>
      </c>
      <c r="D543" t="s">
        <v>6605</v>
      </c>
      <c r="E543">
        <f>'[1]LCA-Modelling'!F542</f>
        <v>-1</v>
      </c>
    </row>
    <row r="544" spans="1:5">
      <c r="A544" t="str">
        <f>'[1]LCA-Modelling'!A543</f>
        <v>cg_nosat</v>
      </c>
      <c r="B544" t="str">
        <f>'[1]LCA-Modelling'!B543</f>
        <v/>
      </c>
      <c r="C544" t="str">
        <f>'[1]LCA-Modelling'!C543</f>
        <v>Satellitenempfangsanlagen</v>
      </c>
      <c r="D544" t="s">
        <v>6606</v>
      </c>
      <c r="E544">
        <f>'[1]LCA-Modelling'!F543</f>
        <v>-1</v>
      </c>
    </row>
    <row r="545" spans="1:5">
      <c r="A545" t="str">
        <f>'[1]LCA-Modelling'!A544</f>
        <v>cg_nocams</v>
      </c>
      <c r="B545" t="str">
        <f>'[1]LCA-Modelling'!B544</f>
        <v/>
      </c>
      <c r="C545" t="str">
        <f>'[1]LCA-Modelling'!C544</f>
        <v>Videokameras</v>
      </c>
      <c r="D545" t="s">
        <v>6607</v>
      </c>
      <c r="E545">
        <f>'[1]LCA-Modelling'!F544</f>
        <v>-1</v>
      </c>
    </row>
    <row r="546" spans="1:5">
      <c r="A546" t="str">
        <f>'[1]LCA-Modelling'!A545</f>
        <v>cg_novideorecs</v>
      </c>
      <c r="B546" t="str">
        <f>'[1]LCA-Modelling'!B545</f>
        <v/>
      </c>
      <c r="C546" t="str">
        <f>'[1]LCA-Modelling'!C545</f>
        <v>Videorecorder</v>
      </c>
      <c r="D546" t="s">
        <v>6608</v>
      </c>
      <c r="E546">
        <f>'[1]LCA-Modelling'!F545</f>
        <v>-1</v>
      </c>
    </row>
    <row r="547" spans="1:5">
      <c r="A547" t="str">
        <f>'[1]LCA-Modelling'!A546</f>
        <v>cg_novieogames</v>
      </c>
      <c r="B547" t="str">
        <f>'[1]LCA-Modelling'!B546</f>
        <v/>
      </c>
      <c r="C547" t="str">
        <f>'[1]LCA-Modelling'!C546</f>
        <v>Spielkonsolen</v>
      </c>
      <c r="D547" t="s">
        <v>6609</v>
      </c>
      <c r="E547">
        <f>'[1]LCA-Modelling'!F546</f>
        <v>-1</v>
      </c>
    </row>
    <row r="548" spans="1:5">
      <c r="A548" t="str">
        <f>'[1]LCA-Modelling'!A547</f>
        <v>cg_nodesktoppcs</v>
      </c>
      <c r="B548" t="str">
        <f>'[1]LCA-Modelling'!B547</f>
        <v/>
      </c>
      <c r="C548" t="str">
        <f>'[1]LCA-Modelling'!C547</f>
        <v>Desktop-Computer</v>
      </c>
      <c r="D548" t="s">
        <v>6610</v>
      </c>
      <c r="E548">
        <f>'[1]LCA-Modelling'!F547</f>
        <v>0</v>
      </c>
    </row>
    <row r="549" spans="1:5">
      <c r="A549" t="str">
        <f>'[1]LCA-Modelling'!A548</f>
        <v>cg_nolaptops</v>
      </c>
      <c r="B549" t="str">
        <f>'[1]LCA-Modelling'!B548</f>
        <v/>
      </c>
      <c r="C549" t="str">
        <f>'[1]LCA-Modelling'!C548</f>
        <v>Tragbare Computer</v>
      </c>
      <c r="D549" t="s">
        <v>6611</v>
      </c>
      <c r="E549">
        <f>'[1]LCA-Modelling'!F548</f>
        <v>0</v>
      </c>
    </row>
    <row r="550" spans="1:5">
      <c r="A550" t="str">
        <f>'[1]LCA-Modelling'!A549</f>
        <v>cg_noprinters</v>
      </c>
      <c r="B550" t="str">
        <f>'[1]LCA-Modelling'!B549</f>
        <v/>
      </c>
      <c r="C550" t="str">
        <f>'[1]LCA-Modelling'!C549</f>
        <v>Drucker (inklusive Multifunktionsdrucker)</v>
      </c>
      <c r="D550" t="s">
        <v>6612</v>
      </c>
      <c r="E550">
        <f>'[1]LCA-Modelling'!F549</f>
        <v>0</v>
      </c>
    </row>
    <row r="551" spans="1:5">
      <c r="A551" t="str">
        <f>'[1]LCA-Modelling'!A550</f>
        <v>cg_nomobilephones</v>
      </c>
      <c r="B551" t="str">
        <f>'[1]LCA-Modelling'!B550</f>
        <v/>
      </c>
      <c r="C551" t="str">
        <f>'[1]LCA-Modelling'!C550</f>
        <v>Mobiltelefone</v>
      </c>
      <c r="D551" t="s">
        <v>6613</v>
      </c>
      <c r="E551">
        <f>'[1]LCA-Modelling'!F550</f>
        <v>-1</v>
      </c>
    </row>
    <row r="552" spans="1:5">
      <c r="A552" t="str">
        <f>'[1]LCA-Modelling'!A551</f>
        <v>cg_nomp3players</v>
      </c>
      <c r="B552" t="str">
        <f>'[1]LCA-Modelling'!B551</f>
        <v/>
      </c>
      <c r="C552" t="str">
        <f>'[1]LCA-Modelling'!C551</f>
        <v>MP3-Player</v>
      </c>
      <c r="D552" t="s">
        <v>6614</v>
      </c>
      <c r="E552">
        <f>'[1]LCA-Modelling'!F551</f>
        <v>-1</v>
      </c>
    </row>
    <row r="553" spans="1:5">
      <c r="A553" t="str">
        <f>'[1]LCA-Modelling'!A552</f>
        <v>cg_nogps</v>
      </c>
      <c r="B553" t="str">
        <f>'[1]LCA-Modelling'!B552</f>
        <v/>
      </c>
      <c r="C553" t="str">
        <f>'[1]LCA-Modelling'!C552</f>
        <v>GPS-Navigationsgeräte (fürs Auto oder Handheldgeräte)</v>
      </c>
      <c r="D553" t="s">
        <v>6615</v>
      </c>
      <c r="E553">
        <f>'[1]LCA-Modelling'!F552</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HS552"/>
  <sheetViews>
    <sheetView zoomScaleNormal="100" workbookViewId="0">
      <pane ySplit="1" topLeftCell="A212" activePane="bottomLeft" state="frozen"/>
      <selection pane="bottomLeft" activeCell="C241" sqref="C241"/>
    </sheetView>
  </sheetViews>
  <sheetFormatPr defaultRowHeight="12.75"/>
  <cols>
    <col min="1" max="1" width="14.1328125" bestFit="1" customWidth="1"/>
    <col min="2" max="2" width="8.86328125" bestFit="1" customWidth="1"/>
    <col min="3" max="3" width="80.59765625" bestFit="1" customWidth="1"/>
    <col min="4" max="4" width="19" bestFit="1" customWidth="1"/>
    <col min="5" max="5" width="9.86328125" bestFit="1" customWidth="1"/>
    <col min="6" max="6" width="5.1328125" bestFit="1" customWidth="1"/>
    <col min="7" max="7" width="9.265625" customWidth="1"/>
    <col min="8" max="8" width="9" bestFit="1" customWidth="1"/>
    <col min="9" max="9" width="9.1328125" bestFit="1" customWidth="1"/>
    <col min="10" max="10" width="40.265625" bestFit="1" customWidth="1"/>
    <col min="11" max="11" width="9.59765625" bestFit="1" customWidth="1"/>
    <col min="12" max="12" width="11.3984375" bestFit="1" customWidth="1"/>
    <col min="13" max="13" width="5.1328125" bestFit="1" customWidth="1"/>
    <col min="14" max="14" width="17.265625" customWidth="1"/>
    <col min="15" max="15" width="49.3984375" bestFit="1" customWidth="1"/>
    <col min="16" max="16" width="9.59765625" bestFit="1" customWidth="1"/>
    <col min="17" max="17" width="11.3984375" bestFit="1" customWidth="1"/>
    <col min="18" max="18" width="5.1328125" bestFit="1" customWidth="1"/>
    <col min="19" max="19" width="19.59765625" customWidth="1"/>
    <col min="20" max="20" width="64.265625" bestFit="1" customWidth="1"/>
    <col min="21" max="21" width="9.59765625" bestFit="1" customWidth="1"/>
    <col min="22" max="22" width="11.3984375" bestFit="1" customWidth="1"/>
    <col min="23" max="23" width="11.3984375" customWidth="1"/>
    <col min="25" max="25" width="8.59765625" bestFit="1" customWidth="1"/>
    <col min="26" max="26" width="8.59765625" customWidth="1"/>
    <col min="27" max="27" width="12.3984375" bestFit="1" customWidth="1"/>
    <col min="28" max="28" width="11.3984375" customWidth="1"/>
    <col min="30" max="30" width="8.59765625" bestFit="1" customWidth="1"/>
    <col min="31" max="31" width="8.59765625" customWidth="1"/>
    <col min="32" max="32" width="11.3984375" bestFit="1" customWidth="1"/>
    <col min="57" max="57" width="12.3984375" bestFit="1" customWidth="1"/>
    <col min="62" max="62" width="12.3984375" bestFit="1" customWidth="1"/>
    <col min="67" max="67" width="12.3984375" bestFit="1" customWidth="1"/>
    <col min="72" max="72" width="12.3984375" bestFit="1" customWidth="1"/>
    <col min="77" max="77" width="12.3984375" bestFit="1" customWidth="1"/>
    <col min="82" max="82" width="12.3984375" bestFit="1" customWidth="1"/>
    <col min="87" max="87" width="12.3984375" bestFit="1" customWidth="1"/>
    <col min="92" max="92" width="12.3984375" bestFit="1" customWidth="1"/>
    <col min="102" max="102" width="12.3984375" bestFit="1" customWidth="1"/>
    <col min="107" max="107" width="12.3984375" bestFit="1" customWidth="1"/>
    <col min="112" max="112" width="12.3984375" bestFit="1" customWidth="1"/>
    <col min="117" max="117" width="12.3984375" bestFit="1" customWidth="1"/>
    <col min="122" max="122" width="12.3984375" bestFit="1" customWidth="1"/>
    <col min="127" max="127" width="12.3984375" bestFit="1" customWidth="1"/>
    <col min="132" max="132" width="12.3984375" bestFit="1" customWidth="1"/>
    <col min="137" max="137" width="12.3984375" bestFit="1" customWidth="1"/>
    <col min="157" max="157" width="12.3984375" bestFit="1" customWidth="1"/>
  </cols>
  <sheetData>
    <row r="1" spans="1:903" ht="13.15">
      <c r="A1" s="4" t="s">
        <v>14</v>
      </c>
      <c r="B1" s="4" t="s">
        <v>33</v>
      </c>
      <c r="C1" s="4" t="s">
        <v>13</v>
      </c>
      <c r="D1" s="4" t="s">
        <v>1861</v>
      </c>
      <c r="E1" s="4" t="s">
        <v>1862</v>
      </c>
      <c r="F1" s="4" t="s">
        <v>1863</v>
      </c>
      <c r="G1" s="4" t="s">
        <v>1864</v>
      </c>
      <c r="H1" s="4" t="s">
        <v>1865</v>
      </c>
      <c r="I1" s="4" t="s">
        <v>1866</v>
      </c>
      <c r="J1" s="4" t="s">
        <v>1867</v>
      </c>
      <c r="K1" s="4" t="s">
        <v>1868</v>
      </c>
      <c r="L1" s="4" t="s">
        <v>1869</v>
      </c>
      <c r="M1" s="4" t="s">
        <v>1870</v>
      </c>
      <c r="N1" s="4" t="s">
        <v>1871</v>
      </c>
      <c r="O1" s="4" t="s">
        <v>1872</v>
      </c>
      <c r="P1" s="4" t="s">
        <v>1873</v>
      </c>
      <c r="Q1" s="4" t="s">
        <v>1874</v>
      </c>
      <c r="R1" s="4" t="s">
        <v>1875</v>
      </c>
      <c r="S1" s="4" t="s">
        <v>1876</v>
      </c>
      <c r="T1" s="4" t="s">
        <v>1877</v>
      </c>
      <c r="U1" s="4" t="s">
        <v>1878</v>
      </c>
      <c r="V1" s="4" t="s">
        <v>1879</v>
      </c>
      <c r="W1" s="4" t="s">
        <v>1880</v>
      </c>
      <c r="X1" s="4" t="s">
        <v>1881</v>
      </c>
      <c r="Y1" s="4" t="s">
        <v>1882</v>
      </c>
      <c r="Z1" s="4" t="s">
        <v>1883</v>
      </c>
      <c r="AA1" s="4" t="s">
        <v>1884</v>
      </c>
      <c r="AB1" s="4" t="s">
        <v>1885</v>
      </c>
      <c r="AC1" s="4" t="s">
        <v>1886</v>
      </c>
      <c r="AD1" s="4" t="s">
        <v>1887</v>
      </c>
      <c r="AE1" s="4" t="s">
        <v>1888</v>
      </c>
      <c r="AF1" s="4" t="s">
        <v>1889</v>
      </c>
      <c r="AG1" s="4" t="s">
        <v>1890</v>
      </c>
      <c r="AH1" s="4" t="s">
        <v>1891</v>
      </c>
      <c r="AI1" s="4" t="s">
        <v>1892</v>
      </c>
      <c r="AJ1" s="4" t="s">
        <v>1893</v>
      </c>
      <c r="AK1" s="4" t="s">
        <v>1894</v>
      </c>
      <c r="AL1" s="4" t="s">
        <v>1895</v>
      </c>
      <c r="AM1" s="4" t="s">
        <v>1896</v>
      </c>
      <c r="AN1" s="4" t="s">
        <v>1897</v>
      </c>
      <c r="AO1" s="4" t="s">
        <v>1898</v>
      </c>
      <c r="AP1" s="4" t="s">
        <v>1899</v>
      </c>
      <c r="AQ1" s="4" t="s">
        <v>1900</v>
      </c>
      <c r="AR1" s="4" t="s">
        <v>1901</v>
      </c>
      <c r="AS1" s="4" t="s">
        <v>1902</v>
      </c>
      <c r="AT1" s="4" t="s">
        <v>1903</v>
      </c>
      <c r="AU1" s="4" t="s">
        <v>1904</v>
      </c>
      <c r="AV1" s="4" t="s">
        <v>1905</v>
      </c>
      <c r="AW1" s="4" t="s">
        <v>1906</v>
      </c>
      <c r="AX1" s="4" t="s">
        <v>1907</v>
      </c>
      <c r="AY1" s="4" t="s">
        <v>1908</v>
      </c>
      <c r="AZ1" s="4" t="s">
        <v>1909</v>
      </c>
      <c r="BA1" s="4" t="s">
        <v>1910</v>
      </c>
      <c r="BB1" s="4" t="s">
        <v>1911</v>
      </c>
      <c r="BC1" s="4" t="s">
        <v>1912</v>
      </c>
      <c r="BD1" s="4" t="s">
        <v>1913</v>
      </c>
      <c r="BE1" s="4" t="s">
        <v>1914</v>
      </c>
      <c r="BF1" s="4" t="s">
        <v>1915</v>
      </c>
      <c r="BG1" s="4" t="s">
        <v>1916</v>
      </c>
      <c r="BH1" s="4" t="s">
        <v>1917</v>
      </c>
      <c r="BI1" s="4" t="s">
        <v>1918</v>
      </c>
      <c r="BJ1" s="4" t="s">
        <v>1919</v>
      </c>
      <c r="BK1" s="4" t="s">
        <v>1920</v>
      </c>
      <c r="BL1" s="4" t="s">
        <v>1921</v>
      </c>
      <c r="BM1" s="4" t="s">
        <v>1922</v>
      </c>
      <c r="BN1" s="4" t="s">
        <v>1923</v>
      </c>
      <c r="BO1" s="4" t="s">
        <v>1924</v>
      </c>
      <c r="BP1" s="4" t="s">
        <v>1925</v>
      </c>
      <c r="BQ1" s="4" t="s">
        <v>1926</v>
      </c>
      <c r="BR1" s="4" t="s">
        <v>1927</v>
      </c>
      <c r="BS1" s="4" t="s">
        <v>1928</v>
      </c>
      <c r="BT1" s="4" t="s">
        <v>1929</v>
      </c>
      <c r="BU1" s="4" t="s">
        <v>1930</v>
      </c>
      <c r="BV1" s="4" t="s">
        <v>1931</v>
      </c>
      <c r="BW1" s="4" t="s">
        <v>1932</v>
      </c>
      <c r="BX1" s="4" t="s">
        <v>1933</v>
      </c>
      <c r="BY1" s="4" t="s">
        <v>1934</v>
      </c>
      <c r="BZ1" s="4" t="s">
        <v>1935</v>
      </c>
      <c r="CA1" s="4" t="s">
        <v>1936</v>
      </c>
      <c r="CB1" s="4" t="s">
        <v>1937</v>
      </c>
      <c r="CC1" s="4" t="s">
        <v>1938</v>
      </c>
      <c r="CD1" s="4" t="s">
        <v>1939</v>
      </c>
      <c r="CE1" s="4" t="s">
        <v>1940</v>
      </c>
      <c r="CF1" s="4" t="s">
        <v>1941</v>
      </c>
      <c r="CG1" s="4" t="s">
        <v>1942</v>
      </c>
      <c r="CH1" s="4" t="s">
        <v>1943</v>
      </c>
      <c r="CI1" s="4" t="s">
        <v>1944</v>
      </c>
      <c r="CJ1" s="4" t="s">
        <v>1945</v>
      </c>
      <c r="CK1" s="4" t="s">
        <v>1946</v>
      </c>
      <c r="CL1" s="4" t="s">
        <v>1947</v>
      </c>
      <c r="CM1" s="4" t="s">
        <v>1948</v>
      </c>
      <c r="CN1" s="4" t="s">
        <v>1949</v>
      </c>
      <c r="CO1" s="4" t="s">
        <v>1950</v>
      </c>
      <c r="CP1" s="4" t="s">
        <v>1951</v>
      </c>
      <c r="CQ1" s="4" t="s">
        <v>1952</v>
      </c>
      <c r="CR1" s="4" t="s">
        <v>1953</v>
      </c>
      <c r="CS1" s="4" t="s">
        <v>1954</v>
      </c>
      <c r="CT1" s="4" t="s">
        <v>1955</v>
      </c>
      <c r="CU1" s="4" t="s">
        <v>1956</v>
      </c>
      <c r="CV1" s="4" t="s">
        <v>1957</v>
      </c>
      <c r="CW1" s="4" t="s">
        <v>1958</v>
      </c>
      <c r="CX1" s="4" t="s">
        <v>1959</v>
      </c>
      <c r="CY1" s="4" t="s">
        <v>1960</v>
      </c>
      <c r="CZ1" s="4" t="s">
        <v>1961</v>
      </c>
      <c r="DA1" s="4" t="s">
        <v>1962</v>
      </c>
      <c r="DB1" s="4" t="s">
        <v>1963</v>
      </c>
      <c r="DC1" s="4" t="s">
        <v>1964</v>
      </c>
      <c r="DD1" s="4" t="s">
        <v>1965</v>
      </c>
      <c r="DE1" s="4" t="s">
        <v>1966</v>
      </c>
      <c r="DF1" s="4" t="s">
        <v>1967</v>
      </c>
      <c r="DG1" s="4" t="s">
        <v>1968</v>
      </c>
      <c r="DH1" s="4" t="s">
        <v>1969</v>
      </c>
      <c r="DI1" s="4" t="s">
        <v>1970</v>
      </c>
      <c r="DJ1" s="4" t="s">
        <v>1971</v>
      </c>
      <c r="DK1" s="4" t="s">
        <v>1972</v>
      </c>
      <c r="DL1" s="4" t="s">
        <v>1973</v>
      </c>
      <c r="DM1" s="4" t="s">
        <v>1974</v>
      </c>
      <c r="DN1" s="4" t="s">
        <v>1975</v>
      </c>
      <c r="DO1" s="4" t="s">
        <v>1976</v>
      </c>
      <c r="DP1" s="4" t="s">
        <v>1977</v>
      </c>
      <c r="DQ1" s="4" t="s">
        <v>1978</v>
      </c>
      <c r="DR1" s="4" t="s">
        <v>1979</v>
      </c>
      <c r="DS1" s="4" t="s">
        <v>1980</v>
      </c>
      <c r="DT1" s="4" t="s">
        <v>1981</v>
      </c>
      <c r="DU1" s="4" t="s">
        <v>1982</v>
      </c>
      <c r="DV1" s="4" t="s">
        <v>1983</v>
      </c>
      <c r="DW1" s="4" t="s">
        <v>1984</v>
      </c>
      <c r="DX1" s="4" t="s">
        <v>1985</v>
      </c>
      <c r="DY1" s="4" t="s">
        <v>1986</v>
      </c>
      <c r="DZ1" s="4" t="s">
        <v>1987</v>
      </c>
      <c r="EA1" s="4" t="s">
        <v>1988</v>
      </c>
      <c r="EB1" s="4" t="s">
        <v>1989</v>
      </c>
      <c r="EC1" s="4" t="s">
        <v>1985</v>
      </c>
      <c r="ED1" s="4" t="s">
        <v>1986</v>
      </c>
      <c r="EE1" s="4" t="s">
        <v>1987</v>
      </c>
      <c r="EF1" s="4" t="s">
        <v>1988</v>
      </c>
      <c r="EG1" s="4" t="s">
        <v>1989</v>
      </c>
      <c r="EH1" s="4" t="s">
        <v>1990</v>
      </c>
      <c r="EI1" s="4" t="s">
        <v>1991</v>
      </c>
      <c r="EJ1" s="4" t="s">
        <v>1992</v>
      </c>
      <c r="EK1" s="4" t="s">
        <v>1993</v>
      </c>
      <c r="EL1" s="4" t="s">
        <v>1994</v>
      </c>
      <c r="EM1" s="4" t="s">
        <v>1990</v>
      </c>
      <c r="EN1" s="4" t="s">
        <v>1991</v>
      </c>
      <c r="EO1" s="4" t="s">
        <v>1992</v>
      </c>
      <c r="EP1" s="4" t="s">
        <v>1993</v>
      </c>
      <c r="EQ1" s="4" t="s">
        <v>1994</v>
      </c>
      <c r="ER1" s="4" t="s">
        <v>1995</v>
      </c>
      <c r="ES1" s="4" t="s">
        <v>1996</v>
      </c>
      <c r="ET1" s="4" t="s">
        <v>1997</v>
      </c>
      <c r="EU1" s="4" t="s">
        <v>1998</v>
      </c>
      <c r="EV1" s="4" t="s">
        <v>1999</v>
      </c>
      <c r="EW1" s="4" t="s">
        <v>1995</v>
      </c>
      <c r="EX1" s="4" t="s">
        <v>1996</v>
      </c>
      <c r="EY1" s="4" t="s">
        <v>1997</v>
      </c>
      <c r="EZ1" s="4" t="s">
        <v>1998</v>
      </c>
      <c r="FA1" s="4" t="s">
        <v>1999</v>
      </c>
      <c r="FB1" s="4" t="s">
        <v>2000</v>
      </c>
      <c r="FC1" s="4" t="s">
        <v>2001</v>
      </c>
      <c r="FD1" s="4" t="s">
        <v>2002</v>
      </c>
      <c r="FE1" s="4" t="s">
        <v>2003</v>
      </c>
      <c r="FF1" s="4" t="s">
        <v>2004</v>
      </c>
      <c r="FG1" s="4" t="s">
        <v>2000</v>
      </c>
      <c r="FH1" s="4" t="s">
        <v>2001</v>
      </c>
      <c r="FI1" s="4" t="s">
        <v>2002</v>
      </c>
      <c r="FJ1" s="4" t="s">
        <v>2003</v>
      </c>
      <c r="FK1" s="4" t="s">
        <v>2004</v>
      </c>
      <c r="FL1" s="4" t="s">
        <v>2005</v>
      </c>
      <c r="FM1" s="4" t="s">
        <v>2006</v>
      </c>
      <c r="FN1" s="4" t="s">
        <v>2007</v>
      </c>
      <c r="FO1" s="4" t="s">
        <v>2008</v>
      </c>
      <c r="FP1" s="4" t="s">
        <v>2009</v>
      </c>
      <c r="FQ1" s="4" t="s">
        <v>2005</v>
      </c>
      <c r="FR1" s="4" t="s">
        <v>2006</v>
      </c>
      <c r="FS1" s="4" t="s">
        <v>2007</v>
      </c>
      <c r="FT1" s="4" t="s">
        <v>2008</v>
      </c>
      <c r="FU1" s="4" t="s">
        <v>2009</v>
      </c>
      <c r="FV1" s="4" t="s">
        <v>2010</v>
      </c>
      <c r="FW1" s="4" t="s">
        <v>2011</v>
      </c>
      <c r="FX1" s="4" t="s">
        <v>2012</v>
      </c>
      <c r="FY1" s="4" t="s">
        <v>2013</v>
      </c>
      <c r="FZ1" s="4" t="s">
        <v>2014</v>
      </c>
      <c r="GA1" s="4" t="s">
        <v>2010</v>
      </c>
      <c r="GB1" s="4" t="s">
        <v>2011</v>
      </c>
      <c r="GC1" s="4" t="s">
        <v>2012</v>
      </c>
      <c r="GD1" s="4" t="s">
        <v>2013</v>
      </c>
      <c r="GE1" s="4" t="s">
        <v>2014</v>
      </c>
      <c r="GF1" s="4" t="s">
        <v>2015</v>
      </c>
      <c r="GG1" s="4" t="s">
        <v>2016</v>
      </c>
      <c r="GH1" s="4" t="s">
        <v>2017</v>
      </c>
      <c r="GI1" s="4" t="s">
        <v>2018</v>
      </c>
      <c r="GJ1" s="4" t="s">
        <v>2019</v>
      </c>
      <c r="GK1" s="4" t="s">
        <v>2015</v>
      </c>
      <c r="GL1" s="4" t="s">
        <v>2016</v>
      </c>
      <c r="GM1" s="4" t="s">
        <v>2017</v>
      </c>
      <c r="GN1" s="4" t="s">
        <v>2018</v>
      </c>
      <c r="GO1" s="4" t="s">
        <v>2019</v>
      </c>
      <c r="GP1" s="4" t="s">
        <v>2020</v>
      </c>
      <c r="GQ1" s="4" t="s">
        <v>2021</v>
      </c>
      <c r="GR1" s="4" t="s">
        <v>2022</v>
      </c>
      <c r="GS1" s="4" t="s">
        <v>2023</v>
      </c>
      <c r="GT1" s="4" t="s">
        <v>2024</v>
      </c>
      <c r="GU1" s="4" t="s">
        <v>2020</v>
      </c>
      <c r="GV1" s="4" t="s">
        <v>2021</v>
      </c>
      <c r="GW1" s="4" t="s">
        <v>2022</v>
      </c>
      <c r="GX1" s="4" t="s">
        <v>2023</v>
      </c>
      <c r="GY1" s="4" t="s">
        <v>2024</v>
      </c>
      <c r="GZ1" s="4" t="s">
        <v>2025</v>
      </c>
      <c r="HA1" s="4" t="s">
        <v>2026</v>
      </c>
      <c r="HB1" s="4" t="s">
        <v>2027</v>
      </c>
      <c r="HC1" s="4" t="s">
        <v>2028</v>
      </c>
      <c r="HD1" s="4" t="s">
        <v>2029</v>
      </c>
      <c r="HE1" s="4" t="s">
        <v>2025</v>
      </c>
      <c r="HF1" s="4" t="s">
        <v>2026</v>
      </c>
      <c r="HG1" s="4" t="s">
        <v>2027</v>
      </c>
      <c r="HH1" s="4" t="s">
        <v>2028</v>
      </c>
      <c r="HI1" s="4" t="s">
        <v>2029</v>
      </c>
      <c r="HJ1" s="4" t="s">
        <v>2030</v>
      </c>
      <c r="HK1" s="4" t="s">
        <v>2031</v>
      </c>
      <c r="HL1" s="4" t="s">
        <v>2032</v>
      </c>
      <c r="HM1" s="4" t="s">
        <v>2033</v>
      </c>
      <c r="HN1" s="4" t="s">
        <v>2034</v>
      </c>
      <c r="HO1" s="4" t="s">
        <v>2030</v>
      </c>
      <c r="HP1" s="4" t="s">
        <v>2031</v>
      </c>
      <c r="HQ1" s="4" t="s">
        <v>2032</v>
      </c>
      <c r="HR1" s="4" t="s">
        <v>2033</v>
      </c>
      <c r="HS1" s="4" t="s">
        <v>2034</v>
      </c>
      <c r="HT1" s="4" t="s">
        <v>2035</v>
      </c>
      <c r="HU1" s="4" t="s">
        <v>2036</v>
      </c>
      <c r="HV1" s="4" t="s">
        <v>2037</v>
      </c>
      <c r="HW1" s="4" t="s">
        <v>2038</v>
      </c>
      <c r="HX1" s="4" t="s">
        <v>2039</v>
      </c>
      <c r="HY1" s="4" t="s">
        <v>2035</v>
      </c>
      <c r="HZ1" s="4" t="s">
        <v>2036</v>
      </c>
      <c r="IA1" s="4" t="s">
        <v>2037</v>
      </c>
      <c r="IB1" s="4" t="s">
        <v>2038</v>
      </c>
      <c r="IC1" s="4" t="s">
        <v>2039</v>
      </c>
      <c r="ID1" s="4" t="s">
        <v>2040</v>
      </c>
      <c r="IE1" s="4" t="s">
        <v>2041</v>
      </c>
      <c r="IF1" s="4" t="s">
        <v>2042</v>
      </c>
      <c r="IG1" s="4" t="s">
        <v>2043</v>
      </c>
      <c r="IH1" s="4" t="s">
        <v>2044</v>
      </c>
      <c r="II1" s="4" t="s">
        <v>2040</v>
      </c>
      <c r="IJ1" s="4" t="s">
        <v>2041</v>
      </c>
      <c r="IK1" s="4" t="s">
        <v>2042</v>
      </c>
      <c r="IL1" s="4" t="s">
        <v>2043</v>
      </c>
      <c r="IM1" s="4" t="s">
        <v>2044</v>
      </c>
      <c r="IN1" s="4" t="s">
        <v>2045</v>
      </c>
      <c r="IO1" s="4" t="s">
        <v>2046</v>
      </c>
      <c r="IP1" s="4" t="s">
        <v>2047</v>
      </c>
      <c r="IQ1" s="4" t="s">
        <v>2048</v>
      </c>
      <c r="IR1" s="4" t="s">
        <v>2049</v>
      </c>
      <c r="IS1" s="4" t="s">
        <v>2045</v>
      </c>
      <c r="IT1" s="4" t="s">
        <v>2046</v>
      </c>
      <c r="IU1" s="4" t="s">
        <v>2047</v>
      </c>
      <c r="IV1" s="4" t="s">
        <v>2048</v>
      </c>
      <c r="IW1" s="4" t="s">
        <v>2049</v>
      </c>
      <c r="IX1" s="4" t="s">
        <v>2050</v>
      </c>
      <c r="IY1" s="4" t="s">
        <v>2051</v>
      </c>
      <c r="IZ1" s="4" t="s">
        <v>2052</v>
      </c>
      <c r="JA1" s="4" t="s">
        <v>2053</v>
      </c>
      <c r="JB1" s="4" t="s">
        <v>2054</v>
      </c>
      <c r="JC1" s="4" t="s">
        <v>2050</v>
      </c>
      <c r="JD1" s="4" t="s">
        <v>2051</v>
      </c>
      <c r="JE1" s="4" t="s">
        <v>2052</v>
      </c>
      <c r="JF1" s="4" t="s">
        <v>2053</v>
      </c>
      <c r="JG1" s="4" t="s">
        <v>2054</v>
      </c>
      <c r="JH1" s="4" t="s">
        <v>2055</v>
      </c>
      <c r="JI1" s="4" t="s">
        <v>2056</v>
      </c>
      <c r="JJ1" s="4" t="s">
        <v>2057</v>
      </c>
      <c r="JK1" s="4" t="s">
        <v>2058</v>
      </c>
      <c r="JL1" s="4" t="s">
        <v>2059</v>
      </c>
      <c r="JM1" s="4" t="s">
        <v>2055</v>
      </c>
      <c r="JN1" s="4" t="s">
        <v>2056</v>
      </c>
      <c r="JO1" s="4" t="s">
        <v>2057</v>
      </c>
      <c r="JP1" s="4" t="s">
        <v>2058</v>
      </c>
      <c r="JQ1" s="4" t="s">
        <v>2059</v>
      </c>
      <c r="JR1" s="4" t="s">
        <v>2060</v>
      </c>
      <c r="JS1" s="4" t="s">
        <v>2061</v>
      </c>
      <c r="JT1" s="4" t="s">
        <v>2062</v>
      </c>
      <c r="JU1" s="4" t="s">
        <v>2063</v>
      </c>
      <c r="JV1" s="4" t="s">
        <v>2064</v>
      </c>
      <c r="JW1" s="4" t="s">
        <v>2060</v>
      </c>
      <c r="JX1" s="4" t="s">
        <v>2061</v>
      </c>
      <c r="JY1" s="4" t="s">
        <v>2062</v>
      </c>
      <c r="JZ1" s="4" t="s">
        <v>2063</v>
      </c>
      <c r="KA1" s="4" t="s">
        <v>2064</v>
      </c>
      <c r="KB1" s="4" t="s">
        <v>2065</v>
      </c>
      <c r="KC1" s="4" t="s">
        <v>2066</v>
      </c>
      <c r="KD1" s="4" t="s">
        <v>2067</v>
      </c>
      <c r="KE1" s="4" t="s">
        <v>2068</v>
      </c>
      <c r="KF1" s="4" t="s">
        <v>2069</v>
      </c>
      <c r="KG1" s="4" t="s">
        <v>2065</v>
      </c>
      <c r="KH1" s="4" t="s">
        <v>2066</v>
      </c>
      <c r="KI1" s="4" t="s">
        <v>2067</v>
      </c>
      <c r="KJ1" s="4" t="s">
        <v>2068</v>
      </c>
      <c r="KK1" s="4" t="s">
        <v>2069</v>
      </c>
      <c r="KL1" s="4" t="s">
        <v>2070</v>
      </c>
      <c r="KM1" s="4" t="s">
        <v>2071</v>
      </c>
      <c r="KN1" s="4" t="s">
        <v>2072</v>
      </c>
      <c r="KO1" s="4" t="s">
        <v>2073</v>
      </c>
      <c r="KP1" s="4" t="s">
        <v>2074</v>
      </c>
      <c r="KQ1" s="4" t="s">
        <v>2070</v>
      </c>
      <c r="KR1" s="4" t="s">
        <v>2071</v>
      </c>
      <c r="KS1" s="4" t="s">
        <v>2072</v>
      </c>
      <c r="KT1" s="4" t="s">
        <v>2073</v>
      </c>
      <c r="KU1" s="4" t="s">
        <v>2074</v>
      </c>
      <c r="KV1" s="4" t="s">
        <v>2075</v>
      </c>
      <c r="KW1" s="4" t="s">
        <v>2076</v>
      </c>
      <c r="KX1" s="4" t="s">
        <v>2077</v>
      </c>
      <c r="KY1" s="4" t="s">
        <v>2078</v>
      </c>
      <c r="KZ1" s="4" t="s">
        <v>2079</v>
      </c>
      <c r="LA1" s="4" t="s">
        <v>2075</v>
      </c>
      <c r="LB1" s="4" t="s">
        <v>2076</v>
      </c>
      <c r="LC1" s="4" t="s">
        <v>2077</v>
      </c>
      <c r="LD1" s="4" t="s">
        <v>2078</v>
      </c>
      <c r="LE1" s="4" t="s">
        <v>2079</v>
      </c>
      <c r="LF1" s="4" t="s">
        <v>2080</v>
      </c>
      <c r="LG1" s="4" t="s">
        <v>2081</v>
      </c>
      <c r="LH1" s="4" t="s">
        <v>2082</v>
      </c>
      <c r="LI1" s="4" t="s">
        <v>2083</v>
      </c>
      <c r="LJ1" s="4" t="s">
        <v>2084</v>
      </c>
      <c r="LK1" s="4" t="s">
        <v>2080</v>
      </c>
      <c r="LL1" s="4" t="s">
        <v>2081</v>
      </c>
      <c r="LM1" s="4" t="s">
        <v>2082</v>
      </c>
      <c r="LN1" s="4" t="s">
        <v>2083</v>
      </c>
      <c r="LO1" s="4" t="s">
        <v>2084</v>
      </c>
      <c r="LP1" s="4" t="s">
        <v>2085</v>
      </c>
      <c r="LQ1" s="4" t="s">
        <v>2086</v>
      </c>
      <c r="LR1" s="4" t="s">
        <v>2087</v>
      </c>
      <c r="LS1" s="4" t="s">
        <v>2088</v>
      </c>
      <c r="LT1" s="4" t="s">
        <v>2089</v>
      </c>
      <c r="LU1" s="4" t="s">
        <v>2085</v>
      </c>
      <c r="LV1" s="4" t="s">
        <v>2086</v>
      </c>
      <c r="LW1" s="4" t="s">
        <v>2087</v>
      </c>
      <c r="LX1" s="4" t="s">
        <v>2088</v>
      </c>
      <c r="LY1" s="4" t="s">
        <v>2089</v>
      </c>
      <c r="LZ1" s="4" t="s">
        <v>2090</v>
      </c>
      <c r="MA1" s="4" t="s">
        <v>2091</v>
      </c>
      <c r="MB1" s="4" t="s">
        <v>2092</v>
      </c>
      <c r="MC1" s="4" t="s">
        <v>2093</v>
      </c>
      <c r="MD1" s="4" t="s">
        <v>2094</v>
      </c>
      <c r="ME1" s="4" t="s">
        <v>2090</v>
      </c>
      <c r="MF1" s="4" t="s">
        <v>2091</v>
      </c>
      <c r="MG1" s="4" t="s">
        <v>2092</v>
      </c>
      <c r="MH1" s="4" t="s">
        <v>2093</v>
      </c>
      <c r="MI1" s="4" t="s">
        <v>2094</v>
      </c>
      <c r="MJ1" s="4" t="s">
        <v>2095</v>
      </c>
      <c r="MK1" s="4" t="s">
        <v>2096</v>
      </c>
      <c r="ML1" s="4" t="s">
        <v>2097</v>
      </c>
      <c r="MM1" s="4" t="s">
        <v>2098</v>
      </c>
      <c r="MN1" s="4" t="s">
        <v>2099</v>
      </c>
      <c r="MO1" s="4" t="s">
        <v>2095</v>
      </c>
      <c r="MP1" s="4" t="s">
        <v>2096</v>
      </c>
      <c r="MQ1" s="4" t="s">
        <v>2097</v>
      </c>
      <c r="MR1" s="4" t="s">
        <v>2098</v>
      </c>
      <c r="MS1" s="4" t="s">
        <v>2099</v>
      </c>
      <c r="MT1" s="4" t="s">
        <v>2100</v>
      </c>
      <c r="MU1" s="4" t="s">
        <v>2101</v>
      </c>
      <c r="MV1" s="4" t="s">
        <v>2102</v>
      </c>
      <c r="MW1" s="4" t="s">
        <v>2103</v>
      </c>
      <c r="MX1" s="4" t="s">
        <v>2104</v>
      </c>
      <c r="MY1" s="4" t="s">
        <v>2105</v>
      </c>
      <c r="MZ1" s="4" t="s">
        <v>2106</v>
      </c>
      <c r="NA1" s="4" t="s">
        <v>2107</v>
      </c>
      <c r="NB1" s="4" t="s">
        <v>2108</v>
      </c>
      <c r="NC1" s="4" t="s">
        <v>2109</v>
      </c>
      <c r="ND1" s="4" t="s">
        <v>2110</v>
      </c>
      <c r="NE1" s="4" t="s">
        <v>2111</v>
      </c>
      <c r="NF1" s="4" t="s">
        <v>2112</v>
      </c>
      <c r="NG1" s="4" t="s">
        <v>2113</v>
      </c>
      <c r="NH1" s="4" t="s">
        <v>2114</v>
      </c>
      <c r="NI1" s="4" t="s">
        <v>2115</v>
      </c>
      <c r="NJ1" s="4" t="s">
        <v>2116</v>
      </c>
      <c r="NK1" s="4" t="s">
        <v>2117</v>
      </c>
      <c r="NL1" s="4" t="s">
        <v>2118</v>
      </c>
      <c r="NM1" s="4" t="s">
        <v>2119</v>
      </c>
      <c r="NN1" s="4" t="s">
        <v>2120</v>
      </c>
      <c r="NO1" s="4" t="s">
        <v>2121</v>
      </c>
      <c r="NP1" s="4" t="s">
        <v>2122</v>
      </c>
      <c r="NQ1" s="4" t="s">
        <v>2123</v>
      </c>
      <c r="NR1" s="4" t="s">
        <v>2124</v>
      </c>
      <c r="NS1" s="4" t="s">
        <v>2125</v>
      </c>
      <c r="NT1" s="4" t="s">
        <v>2126</v>
      </c>
      <c r="NU1" s="4" t="s">
        <v>2127</v>
      </c>
      <c r="NV1" s="4" t="s">
        <v>2128</v>
      </c>
      <c r="NW1" s="4" t="s">
        <v>2129</v>
      </c>
      <c r="NX1" s="4" t="s">
        <v>2130</v>
      </c>
      <c r="NY1" s="4" t="s">
        <v>2131</v>
      </c>
      <c r="NZ1" s="4" t="s">
        <v>2132</v>
      </c>
      <c r="OA1" s="4" t="s">
        <v>2133</v>
      </c>
      <c r="OB1" s="4" t="s">
        <v>2134</v>
      </c>
      <c r="OC1" s="4" t="s">
        <v>2135</v>
      </c>
      <c r="OD1" s="4" t="s">
        <v>2136</v>
      </c>
      <c r="OE1" s="4" t="s">
        <v>2137</v>
      </c>
      <c r="OF1" s="4" t="s">
        <v>2138</v>
      </c>
      <c r="OG1" s="4" t="s">
        <v>2139</v>
      </c>
      <c r="OH1" s="4" t="s">
        <v>2140</v>
      </c>
      <c r="OI1" s="4" t="s">
        <v>2141</v>
      </c>
      <c r="OJ1" s="4" t="s">
        <v>2142</v>
      </c>
      <c r="OK1" s="4" t="s">
        <v>2143</v>
      </c>
      <c r="OL1" s="4" t="s">
        <v>2144</v>
      </c>
      <c r="OM1" s="4" t="s">
        <v>2145</v>
      </c>
      <c r="ON1" s="4" t="s">
        <v>2146</v>
      </c>
      <c r="OO1" s="4" t="s">
        <v>2147</v>
      </c>
      <c r="OP1" s="4" t="s">
        <v>2148</v>
      </c>
      <c r="OQ1" s="4" t="s">
        <v>2149</v>
      </c>
      <c r="OR1" s="4" t="s">
        <v>2150</v>
      </c>
      <c r="OS1" s="4" t="s">
        <v>2151</v>
      </c>
      <c r="OT1" s="4" t="s">
        <v>2152</v>
      </c>
      <c r="OU1" s="4" t="s">
        <v>2153</v>
      </c>
      <c r="OV1" s="4" t="s">
        <v>2154</v>
      </c>
      <c r="OW1" s="4" t="s">
        <v>2155</v>
      </c>
      <c r="OX1" s="4" t="s">
        <v>2156</v>
      </c>
      <c r="OY1" s="4" t="s">
        <v>2157</v>
      </c>
      <c r="OZ1" s="4" t="s">
        <v>2158</v>
      </c>
      <c r="PA1" s="4" t="s">
        <v>2159</v>
      </c>
      <c r="PB1" s="4" t="s">
        <v>2160</v>
      </c>
      <c r="PC1" s="4" t="s">
        <v>2161</v>
      </c>
      <c r="PD1" s="4" t="s">
        <v>2162</v>
      </c>
      <c r="PE1" s="4" t="s">
        <v>2163</v>
      </c>
      <c r="PF1" s="4" t="s">
        <v>2164</v>
      </c>
      <c r="PG1" s="4" t="s">
        <v>2165</v>
      </c>
      <c r="PH1" s="4" t="s">
        <v>2166</v>
      </c>
      <c r="PI1" s="4" t="s">
        <v>2167</v>
      </c>
      <c r="PJ1" s="4" t="s">
        <v>2168</v>
      </c>
      <c r="PK1" s="4" t="s">
        <v>2169</v>
      </c>
      <c r="PL1" s="4" t="s">
        <v>2170</v>
      </c>
      <c r="PM1" s="4" t="s">
        <v>2171</v>
      </c>
      <c r="PN1" s="4" t="s">
        <v>2172</v>
      </c>
      <c r="PO1" s="4" t="s">
        <v>2173</v>
      </c>
      <c r="PP1" s="4" t="s">
        <v>2174</v>
      </c>
      <c r="PQ1" s="4" t="s">
        <v>2175</v>
      </c>
      <c r="PR1" s="4" t="s">
        <v>2176</v>
      </c>
      <c r="PS1" s="4" t="s">
        <v>2177</v>
      </c>
      <c r="PT1" s="4" t="s">
        <v>2178</v>
      </c>
      <c r="PU1" s="4" t="s">
        <v>2179</v>
      </c>
      <c r="PV1" s="4" t="s">
        <v>2180</v>
      </c>
      <c r="PW1" s="4" t="s">
        <v>2181</v>
      </c>
      <c r="PX1" s="4" t="s">
        <v>2182</v>
      </c>
      <c r="PY1" s="4" t="s">
        <v>2183</v>
      </c>
      <c r="PZ1" s="4" t="s">
        <v>2184</v>
      </c>
      <c r="QA1" s="4" t="s">
        <v>2185</v>
      </c>
      <c r="QB1" s="4" t="s">
        <v>2186</v>
      </c>
      <c r="QC1" s="4" t="s">
        <v>2187</v>
      </c>
      <c r="QD1" s="4" t="s">
        <v>2188</v>
      </c>
      <c r="QE1" s="4" t="s">
        <v>2189</v>
      </c>
      <c r="QF1" s="4" t="s">
        <v>2190</v>
      </c>
      <c r="QG1" s="4" t="s">
        <v>2191</v>
      </c>
      <c r="QH1" s="4" t="s">
        <v>2192</v>
      </c>
      <c r="QI1" s="4" t="s">
        <v>2193</v>
      </c>
      <c r="QJ1" s="4" t="s">
        <v>2194</v>
      </c>
      <c r="QK1" s="4" t="s">
        <v>2195</v>
      </c>
      <c r="QL1" s="4" t="s">
        <v>2196</v>
      </c>
      <c r="QM1" s="4" t="s">
        <v>2197</v>
      </c>
      <c r="QN1" s="4" t="s">
        <v>2198</v>
      </c>
      <c r="QO1" s="4" t="s">
        <v>2199</v>
      </c>
      <c r="QP1" s="4" t="s">
        <v>2200</v>
      </c>
      <c r="QQ1" s="4" t="s">
        <v>2201</v>
      </c>
      <c r="QR1" s="4" t="s">
        <v>2202</v>
      </c>
      <c r="QS1" s="4" t="s">
        <v>2203</v>
      </c>
      <c r="QT1" s="4" t="s">
        <v>2204</v>
      </c>
      <c r="QU1" s="4" t="s">
        <v>2205</v>
      </c>
      <c r="QV1" s="4" t="s">
        <v>2206</v>
      </c>
      <c r="QW1" s="4" t="s">
        <v>2207</v>
      </c>
      <c r="QX1" s="4" t="s">
        <v>2208</v>
      </c>
      <c r="QY1" s="4" t="s">
        <v>2209</v>
      </c>
      <c r="QZ1" s="4" t="s">
        <v>2210</v>
      </c>
      <c r="RA1" s="4" t="s">
        <v>2211</v>
      </c>
      <c r="RB1" s="4" t="s">
        <v>2212</v>
      </c>
      <c r="RC1" s="4" t="s">
        <v>2213</v>
      </c>
      <c r="RD1" s="4" t="s">
        <v>2214</v>
      </c>
      <c r="RE1" s="4" t="s">
        <v>2215</v>
      </c>
      <c r="RF1" s="4" t="s">
        <v>2216</v>
      </c>
      <c r="RG1" s="4" t="s">
        <v>2217</v>
      </c>
      <c r="RH1" s="4" t="s">
        <v>2218</v>
      </c>
      <c r="RI1" s="4" t="s">
        <v>2219</v>
      </c>
      <c r="RJ1" s="4" t="s">
        <v>2220</v>
      </c>
      <c r="RK1" s="4" t="s">
        <v>2221</v>
      </c>
      <c r="RL1" s="4" t="s">
        <v>2222</v>
      </c>
      <c r="RM1" s="4" t="s">
        <v>2223</v>
      </c>
      <c r="RN1" s="4" t="s">
        <v>2224</v>
      </c>
      <c r="RO1" s="4" t="s">
        <v>2225</v>
      </c>
      <c r="RP1" s="4" t="s">
        <v>2226</v>
      </c>
      <c r="RQ1" s="4" t="s">
        <v>2227</v>
      </c>
      <c r="RR1" s="4" t="s">
        <v>2228</v>
      </c>
      <c r="RS1" s="4" t="s">
        <v>2229</v>
      </c>
      <c r="RT1" s="4" t="s">
        <v>2230</v>
      </c>
      <c r="RU1" s="4" t="s">
        <v>2231</v>
      </c>
      <c r="RV1" s="4" t="s">
        <v>2232</v>
      </c>
      <c r="RW1" s="4" t="s">
        <v>2233</v>
      </c>
      <c r="RX1" s="4" t="s">
        <v>2234</v>
      </c>
      <c r="RY1" s="4" t="s">
        <v>2235</v>
      </c>
      <c r="RZ1" s="4" t="s">
        <v>2236</v>
      </c>
      <c r="SA1" s="4" t="s">
        <v>2237</v>
      </c>
      <c r="SB1" s="4" t="s">
        <v>2238</v>
      </c>
      <c r="SC1" s="4" t="s">
        <v>2239</v>
      </c>
      <c r="SD1" s="4" t="s">
        <v>2240</v>
      </c>
      <c r="SE1" s="4" t="s">
        <v>2241</v>
      </c>
      <c r="SF1" s="4" t="s">
        <v>2242</v>
      </c>
      <c r="SG1" s="4" t="s">
        <v>2243</v>
      </c>
      <c r="SH1" s="4" t="s">
        <v>2244</v>
      </c>
      <c r="SI1" s="4" t="s">
        <v>2245</v>
      </c>
      <c r="SJ1" s="4" t="s">
        <v>2246</v>
      </c>
      <c r="SK1" s="4" t="s">
        <v>2247</v>
      </c>
      <c r="SL1" s="4" t="s">
        <v>2248</v>
      </c>
      <c r="SM1" s="4" t="s">
        <v>2249</v>
      </c>
      <c r="SN1" s="4" t="s">
        <v>2250</v>
      </c>
      <c r="SO1" s="4" t="s">
        <v>2251</v>
      </c>
      <c r="SP1" s="4" t="s">
        <v>2252</v>
      </c>
      <c r="SQ1" s="4" t="s">
        <v>2253</v>
      </c>
      <c r="SR1" s="4" t="s">
        <v>2254</v>
      </c>
      <c r="SS1" s="4" t="s">
        <v>2255</v>
      </c>
      <c r="ST1" s="4" t="s">
        <v>2256</v>
      </c>
      <c r="SU1" s="4" t="s">
        <v>2257</v>
      </c>
      <c r="SV1" s="4" t="s">
        <v>2258</v>
      </c>
      <c r="SW1" s="4" t="s">
        <v>2259</v>
      </c>
      <c r="SX1" s="4" t="s">
        <v>2260</v>
      </c>
      <c r="SY1" s="4" t="s">
        <v>2261</v>
      </c>
      <c r="SZ1" s="4" t="s">
        <v>2262</v>
      </c>
      <c r="TA1" s="4" t="s">
        <v>2263</v>
      </c>
      <c r="TB1" s="4" t="s">
        <v>2264</v>
      </c>
      <c r="TC1" s="4" t="s">
        <v>2265</v>
      </c>
      <c r="TD1" s="4" t="s">
        <v>2266</v>
      </c>
      <c r="TE1" s="4" t="s">
        <v>2267</v>
      </c>
      <c r="TF1" s="4" t="s">
        <v>2268</v>
      </c>
      <c r="TG1" s="4" t="s">
        <v>2269</v>
      </c>
      <c r="TH1" s="4" t="s">
        <v>2270</v>
      </c>
      <c r="TI1" s="4" t="s">
        <v>2271</v>
      </c>
      <c r="TJ1" s="4" t="s">
        <v>2272</v>
      </c>
      <c r="TK1" s="4" t="s">
        <v>2273</v>
      </c>
      <c r="TL1" s="4" t="s">
        <v>2274</v>
      </c>
      <c r="TM1" s="4" t="s">
        <v>2275</v>
      </c>
      <c r="TN1" s="4" t="s">
        <v>2276</v>
      </c>
      <c r="TO1" s="4" t="s">
        <v>2277</v>
      </c>
      <c r="TP1" s="4" t="s">
        <v>2278</v>
      </c>
      <c r="TQ1" s="4" t="s">
        <v>2279</v>
      </c>
      <c r="TR1" s="4" t="s">
        <v>2280</v>
      </c>
      <c r="TS1" s="4" t="s">
        <v>2281</v>
      </c>
      <c r="TT1" s="4" t="s">
        <v>2282</v>
      </c>
      <c r="TU1" s="4" t="s">
        <v>2283</v>
      </c>
      <c r="TV1" s="4" t="s">
        <v>2284</v>
      </c>
      <c r="TW1" s="4" t="s">
        <v>2285</v>
      </c>
      <c r="TX1" s="4" t="s">
        <v>2286</v>
      </c>
      <c r="TY1" s="4" t="s">
        <v>2287</v>
      </c>
      <c r="TZ1" s="4" t="s">
        <v>2288</v>
      </c>
      <c r="UA1" s="4" t="s">
        <v>2289</v>
      </c>
      <c r="UB1" s="4" t="s">
        <v>2290</v>
      </c>
      <c r="UC1" s="4" t="s">
        <v>2291</v>
      </c>
      <c r="UD1" s="4" t="s">
        <v>2292</v>
      </c>
      <c r="UE1" s="4" t="s">
        <v>2293</v>
      </c>
      <c r="UF1" s="4" t="s">
        <v>2294</v>
      </c>
      <c r="UG1" s="4" t="s">
        <v>2295</v>
      </c>
      <c r="UH1" s="4" t="s">
        <v>2296</v>
      </c>
      <c r="UI1" s="4" t="s">
        <v>2297</v>
      </c>
      <c r="UJ1" s="4" t="s">
        <v>2298</v>
      </c>
      <c r="UK1" s="4" t="s">
        <v>2299</v>
      </c>
      <c r="UL1" s="4" t="s">
        <v>2300</v>
      </c>
      <c r="UM1" s="4" t="s">
        <v>2301</v>
      </c>
      <c r="UN1" s="4" t="s">
        <v>2302</v>
      </c>
      <c r="UO1" s="4" t="s">
        <v>2303</v>
      </c>
      <c r="UP1" s="4" t="s">
        <v>2304</v>
      </c>
      <c r="UQ1" s="4" t="s">
        <v>2305</v>
      </c>
      <c r="UR1" s="4" t="s">
        <v>2306</v>
      </c>
      <c r="US1" s="4" t="s">
        <v>2307</v>
      </c>
      <c r="UT1" s="4" t="s">
        <v>2308</v>
      </c>
      <c r="UU1" s="4" t="s">
        <v>2309</v>
      </c>
      <c r="UV1" s="4" t="s">
        <v>2310</v>
      </c>
      <c r="UW1" s="4" t="s">
        <v>2311</v>
      </c>
      <c r="UX1" s="4" t="s">
        <v>2312</v>
      </c>
      <c r="UY1" s="4" t="s">
        <v>2313</v>
      </c>
      <c r="UZ1" s="4" t="s">
        <v>2314</v>
      </c>
      <c r="VA1" s="4" t="s">
        <v>2315</v>
      </c>
      <c r="VB1" s="4" t="s">
        <v>2316</v>
      </c>
      <c r="VC1" s="4" t="s">
        <v>2317</v>
      </c>
      <c r="VD1" s="4" t="s">
        <v>2318</v>
      </c>
      <c r="VE1" s="4" t="s">
        <v>2319</v>
      </c>
      <c r="VF1" s="4" t="s">
        <v>2320</v>
      </c>
      <c r="VG1" s="4" t="s">
        <v>2321</v>
      </c>
      <c r="VH1" s="4" t="s">
        <v>2322</v>
      </c>
      <c r="VI1" s="4" t="s">
        <v>2323</v>
      </c>
      <c r="VJ1" s="4" t="s">
        <v>2324</v>
      </c>
      <c r="VK1" s="4" t="s">
        <v>2325</v>
      </c>
      <c r="VL1" s="4" t="s">
        <v>2326</v>
      </c>
      <c r="VM1" s="4" t="s">
        <v>2327</v>
      </c>
      <c r="VN1" s="4" t="s">
        <v>2328</v>
      </c>
      <c r="VO1" s="4" t="s">
        <v>2329</v>
      </c>
      <c r="VP1" s="4" t="s">
        <v>2330</v>
      </c>
      <c r="VQ1" s="4" t="s">
        <v>2331</v>
      </c>
      <c r="VR1" s="4" t="s">
        <v>2332</v>
      </c>
      <c r="VS1" s="4" t="s">
        <v>2333</v>
      </c>
      <c r="VT1" s="4" t="s">
        <v>2334</v>
      </c>
      <c r="VU1" s="4" t="s">
        <v>2335</v>
      </c>
      <c r="VV1" s="4" t="s">
        <v>2336</v>
      </c>
      <c r="VW1" s="4" t="s">
        <v>2337</v>
      </c>
      <c r="VX1" s="4" t="s">
        <v>2338</v>
      </c>
      <c r="VY1" s="4" t="s">
        <v>2339</v>
      </c>
      <c r="VZ1" s="4" t="s">
        <v>2340</v>
      </c>
      <c r="WA1" s="4" t="s">
        <v>2341</v>
      </c>
      <c r="WB1" s="4" t="s">
        <v>2342</v>
      </c>
      <c r="WC1" s="4" t="s">
        <v>2343</v>
      </c>
      <c r="WD1" s="4" t="s">
        <v>2344</v>
      </c>
      <c r="WE1" s="4" t="s">
        <v>2345</v>
      </c>
      <c r="WF1" s="4" t="s">
        <v>2346</v>
      </c>
      <c r="WG1" s="4" t="s">
        <v>2347</v>
      </c>
      <c r="WH1" s="4" t="s">
        <v>2348</v>
      </c>
      <c r="WI1" s="4" t="s">
        <v>2349</v>
      </c>
      <c r="WJ1" s="4" t="s">
        <v>2350</v>
      </c>
      <c r="WK1" s="4" t="s">
        <v>2351</v>
      </c>
      <c r="WL1" s="4" t="s">
        <v>2352</v>
      </c>
      <c r="WM1" s="4" t="s">
        <v>2353</v>
      </c>
      <c r="WN1" s="4" t="s">
        <v>2354</v>
      </c>
      <c r="WO1" s="4" t="s">
        <v>2355</v>
      </c>
      <c r="WP1" s="4" t="s">
        <v>2356</v>
      </c>
      <c r="WQ1" s="4" t="s">
        <v>2357</v>
      </c>
      <c r="WR1" s="4" t="s">
        <v>2358</v>
      </c>
      <c r="WS1" s="4" t="s">
        <v>2359</v>
      </c>
      <c r="WT1" s="4" t="s">
        <v>2360</v>
      </c>
      <c r="WU1" s="4" t="s">
        <v>2361</v>
      </c>
      <c r="WV1" s="4" t="s">
        <v>2362</v>
      </c>
      <c r="WW1" s="4" t="s">
        <v>2363</v>
      </c>
      <c r="WX1" s="4" t="s">
        <v>2364</v>
      </c>
      <c r="WY1" s="4" t="s">
        <v>2365</v>
      </c>
      <c r="WZ1" s="4" t="s">
        <v>2366</v>
      </c>
      <c r="XA1" s="4" t="s">
        <v>2367</v>
      </c>
      <c r="XB1" s="4" t="s">
        <v>2368</v>
      </c>
      <c r="XC1" s="4" t="s">
        <v>2369</v>
      </c>
      <c r="XD1" s="4" t="s">
        <v>2370</v>
      </c>
      <c r="XE1" s="4" t="s">
        <v>2371</v>
      </c>
      <c r="XF1" s="4" t="s">
        <v>2372</v>
      </c>
      <c r="XG1" s="4" t="s">
        <v>2373</v>
      </c>
      <c r="XH1" s="4" t="s">
        <v>2374</v>
      </c>
      <c r="XI1" s="4" t="s">
        <v>2375</v>
      </c>
      <c r="XJ1" s="4" t="s">
        <v>2376</v>
      </c>
      <c r="XK1" s="4" t="s">
        <v>2377</v>
      </c>
      <c r="XL1" s="4" t="s">
        <v>2378</v>
      </c>
      <c r="XM1" s="4" t="s">
        <v>2379</v>
      </c>
      <c r="XN1" s="4" t="s">
        <v>2380</v>
      </c>
      <c r="XO1" s="4" t="s">
        <v>2381</v>
      </c>
      <c r="XP1" s="4" t="s">
        <v>2382</v>
      </c>
      <c r="XQ1" s="4" t="s">
        <v>2383</v>
      </c>
      <c r="XR1" s="4" t="s">
        <v>2384</v>
      </c>
      <c r="XS1" s="4" t="s">
        <v>2385</v>
      </c>
      <c r="XT1" s="4" t="s">
        <v>2386</v>
      </c>
      <c r="XU1" s="4" t="s">
        <v>2387</v>
      </c>
      <c r="XV1" s="4" t="s">
        <v>2388</v>
      </c>
      <c r="XW1" s="4" t="s">
        <v>2389</v>
      </c>
      <c r="XX1" s="4" t="s">
        <v>2390</v>
      </c>
      <c r="XY1" s="4" t="s">
        <v>2391</v>
      </c>
      <c r="XZ1" s="4" t="s">
        <v>2392</v>
      </c>
      <c r="YA1" s="4" t="s">
        <v>2393</v>
      </c>
      <c r="YB1" s="4" t="s">
        <v>2394</v>
      </c>
      <c r="YC1" s="4" t="s">
        <v>2395</v>
      </c>
      <c r="YD1" s="4" t="s">
        <v>2396</v>
      </c>
      <c r="YE1" s="4" t="s">
        <v>2397</v>
      </c>
      <c r="YF1" s="4" t="s">
        <v>2398</v>
      </c>
      <c r="YG1" s="4" t="s">
        <v>2399</v>
      </c>
      <c r="YH1" s="4" t="s">
        <v>2400</v>
      </c>
      <c r="YI1" s="4" t="s">
        <v>2401</v>
      </c>
      <c r="YJ1" s="4" t="s">
        <v>2402</v>
      </c>
      <c r="YK1" s="4" t="s">
        <v>2403</v>
      </c>
      <c r="YL1" s="4" t="s">
        <v>2404</v>
      </c>
      <c r="YM1" s="4" t="s">
        <v>2405</v>
      </c>
      <c r="YN1" s="4" t="s">
        <v>2406</v>
      </c>
      <c r="YO1" s="4" t="s">
        <v>2407</v>
      </c>
      <c r="YP1" s="4" t="s">
        <v>2408</v>
      </c>
      <c r="YQ1" s="4" t="s">
        <v>2409</v>
      </c>
      <c r="YR1" s="4" t="s">
        <v>2410</v>
      </c>
      <c r="YS1" s="4" t="s">
        <v>2411</v>
      </c>
      <c r="YT1" s="4" t="s">
        <v>2412</v>
      </c>
      <c r="YU1" s="4" t="s">
        <v>2413</v>
      </c>
      <c r="YV1" s="4" t="s">
        <v>2414</v>
      </c>
      <c r="YW1" s="4" t="s">
        <v>2415</v>
      </c>
      <c r="YX1" s="4" t="s">
        <v>2416</v>
      </c>
      <c r="YY1" s="4" t="s">
        <v>2417</v>
      </c>
      <c r="YZ1" s="4" t="s">
        <v>2418</v>
      </c>
      <c r="ZA1" s="4" t="s">
        <v>2419</v>
      </c>
      <c r="ZB1" s="4" t="s">
        <v>2420</v>
      </c>
      <c r="ZC1" s="4" t="s">
        <v>2421</v>
      </c>
      <c r="ZD1" s="4" t="s">
        <v>2422</v>
      </c>
      <c r="ZE1" s="4" t="s">
        <v>2423</v>
      </c>
      <c r="ZF1" s="4" t="s">
        <v>2424</v>
      </c>
      <c r="ZG1" s="4" t="s">
        <v>2425</v>
      </c>
      <c r="ZH1" s="4" t="s">
        <v>2426</v>
      </c>
      <c r="ZI1" s="4" t="s">
        <v>2427</v>
      </c>
      <c r="ZJ1" s="4" t="s">
        <v>2428</v>
      </c>
      <c r="ZK1" s="4" t="s">
        <v>2429</v>
      </c>
      <c r="ZL1" s="4" t="s">
        <v>2430</v>
      </c>
      <c r="ZM1" s="4" t="s">
        <v>2431</v>
      </c>
      <c r="ZN1" s="4" t="s">
        <v>2432</v>
      </c>
      <c r="ZO1" s="4" t="s">
        <v>2433</v>
      </c>
      <c r="ZP1" s="4" t="s">
        <v>2434</v>
      </c>
      <c r="ZQ1" s="4" t="s">
        <v>2435</v>
      </c>
      <c r="ZR1" s="4" t="s">
        <v>2436</v>
      </c>
      <c r="ZS1" s="4" t="s">
        <v>2437</v>
      </c>
      <c r="ZT1" s="4" t="s">
        <v>2438</v>
      </c>
      <c r="ZU1" s="4" t="s">
        <v>2439</v>
      </c>
      <c r="ZV1" s="4" t="s">
        <v>2440</v>
      </c>
      <c r="ZW1" s="4" t="s">
        <v>2441</v>
      </c>
      <c r="ZX1" s="4" t="s">
        <v>2442</v>
      </c>
      <c r="ZY1" s="4" t="s">
        <v>2443</v>
      </c>
      <c r="ZZ1" s="4" t="s">
        <v>2444</v>
      </c>
      <c r="AAA1" s="4" t="s">
        <v>2445</v>
      </c>
      <c r="AAB1" s="4" t="s">
        <v>2446</v>
      </c>
      <c r="AAC1" s="4" t="s">
        <v>2447</v>
      </c>
      <c r="AAD1" s="4" t="s">
        <v>2448</v>
      </c>
      <c r="AAE1" s="4" t="s">
        <v>2449</v>
      </c>
      <c r="AAF1" s="4" t="s">
        <v>2450</v>
      </c>
      <c r="AAG1" s="4" t="s">
        <v>2451</v>
      </c>
      <c r="AAH1" s="4" t="s">
        <v>2452</v>
      </c>
      <c r="AAI1" s="4" t="s">
        <v>2453</v>
      </c>
      <c r="AAJ1" s="4" t="s">
        <v>2454</v>
      </c>
      <c r="AAK1" s="4" t="s">
        <v>2455</v>
      </c>
      <c r="AAL1" s="4" t="s">
        <v>2456</v>
      </c>
      <c r="AAM1" s="4" t="s">
        <v>2457</v>
      </c>
      <c r="AAN1" s="4" t="s">
        <v>2458</v>
      </c>
      <c r="AAO1" s="4" t="s">
        <v>2459</v>
      </c>
      <c r="AAP1" s="4" t="s">
        <v>2460</v>
      </c>
      <c r="AAQ1" s="4" t="s">
        <v>2461</v>
      </c>
      <c r="AAR1" s="4" t="s">
        <v>2462</v>
      </c>
      <c r="AAS1" s="4" t="s">
        <v>2463</v>
      </c>
      <c r="AAT1" s="4" t="s">
        <v>2464</v>
      </c>
      <c r="AAU1" s="4" t="s">
        <v>2465</v>
      </c>
      <c r="AAV1" s="4" t="s">
        <v>2466</v>
      </c>
      <c r="AAW1" s="4" t="s">
        <v>2467</v>
      </c>
      <c r="AAX1" s="4" t="s">
        <v>2468</v>
      </c>
      <c r="AAY1" s="4" t="s">
        <v>2469</v>
      </c>
      <c r="AAZ1" s="4" t="s">
        <v>2470</v>
      </c>
      <c r="ABA1" s="4" t="s">
        <v>2471</v>
      </c>
      <c r="ABB1" s="4" t="s">
        <v>2472</v>
      </c>
      <c r="ABC1" s="4" t="s">
        <v>2473</v>
      </c>
      <c r="ABD1" s="4" t="s">
        <v>2474</v>
      </c>
      <c r="ABE1" s="4" t="s">
        <v>2475</v>
      </c>
      <c r="ABF1" s="4" t="s">
        <v>2476</v>
      </c>
      <c r="ABG1" s="4" t="s">
        <v>2477</v>
      </c>
      <c r="ABH1" s="4" t="s">
        <v>2478</v>
      </c>
      <c r="ABI1" s="4" t="s">
        <v>2479</v>
      </c>
      <c r="ABJ1" s="4" t="s">
        <v>2480</v>
      </c>
      <c r="ABK1" s="4" t="s">
        <v>2481</v>
      </c>
      <c r="ABL1" s="4" t="s">
        <v>2482</v>
      </c>
      <c r="ABM1" s="4" t="s">
        <v>2483</v>
      </c>
      <c r="ABN1" s="4" t="s">
        <v>2484</v>
      </c>
      <c r="ABO1" s="4" t="s">
        <v>2485</v>
      </c>
      <c r="ABP1" s="4" t="s">
        <v>2486</v>
      </c>
      <c r="ABQ1" s="4" t="s">
        <v>2487</v>
      </c>
      <c r="ABR1" s="4" t="s">
        <v>2488</v>
      </c>
      <c r="ABS1" s="4" t="s">
        <v>2489</v>
      </c>
      <c r="ABT1" s="4" t="s">
        <v>2490</v>
      </c>
      <c r="ABU1" s="4" t="s">
        <v>2491</v>
      </c>
      <c r="ABV1" s="4" t="s">
        <v>2492</v>
      </c>
      <c r="ABW1" s="4" t="s">
        <v>2493</v>
      </c>
      <c r="ABX1" s="4" t="s">
        <v>2494</v>
      </c>
      <c r="ABY1" s="4" t="s">
        <v>2495</v>
      </c>
      <c r="ABZ1" s="4" t="s">
        <v>2496</v>
      </c>
      <c r="ACA1" s="4" t="s">
        <v>2497</v>
      </c>
      <c r="ACB1" s="4" t="s">
        <v>2498</v>
      </c>
      <c r="ACC1" s="4" t="s">
        <v>2499</v>
      </c>
      <c r="ACD1" s="4" t="s">
        <v>2500</v>
      </c>
      <c r="ACE1" s="4" t="s">
        <v>2501</v>
      </c>
      <c r="ACF1" s="4" t="s">
        <v>2502</v>
      </c>
      <c r="ACG1" s="4" t="s">
        <v>2503</v>
      </c>
      <c r="ACH1" s="4" t="s">
        <v>2504</v>
      </c>
      <c r="ACI1" s="4" t="s">
        <v>2505</v>
      </c>
      <c r="ACJ1" s="4" t="s">
        <v>2506</v>
      </c>
      <c r="ACK1" s="4" t="s">
        <v>2507</v>
      </c>
      <c r="ACL1" s="4" t="s">
        <v>2508</v>
      </c>
      <c r="ACM1" s="4" t="s">
        <v>2509</v>
      </c>
      <c r="ACN1" s="4" t="s">
        <v>2510</v>
      </c>
      <c r="ACO1" s="4" t="s">
        <v>2511</v>
      </c>
      <c r="ACP1" s="4" t="s">
        <v>2512</v>
      </c>
      <c r="ACQ1" s="4" t="s">
        <v>2513</v>
      </c>
      <c r="ACR1" s="4" t="s">
        <v>2514</v>
      </c>
      <c r="ACS1" s="4" t="s">
        <v>2515</v>
      </c>
      <c r="ACT1" s="4" t="s">
        <v>2516</v>
      </c>
      <c r="ACU1" s="4" t="s">
        <v>2517</v>
      </c>
      <c r="ACV1" s="4" t="s">
        <v>2518</v>
      </c>
      <c r="ACW1" s="4" t="s">
        <v>2519</v>
      </c>
      <c r="ACX1" s="4" t="s">
        <v>2520</v>
      </c>
      <c r="ACY1" s="4" t="s">
        <v>2521</v>
      </c>
      <c r="ACZ1" s="4" t="s">
        <v>2522</v>
      </c>
      <c r="ADA1" s="4" t="s">
        <v>2523</v>
      </c>
      <c r="ADB1" s="4" t="s">
        <v>2524</v>
      </c>
      <c r="ADC1" s="4" t="s">
        <v>2525</v>
      </c>
      <c r="ADD1" s="4" t="s">
        <v>2526</v>
      </c>
      <c r="ADE1" s="4" t="s">
        <v>2527</v>
      </c>
      <c r="ADF1" s="4" t="s">
        <v>2528</v>
      </c>
      <c r="ADG1" s="4" t="s">
        <v>2529</v>
      </c>
      <c r="ADH1" s="4" t="s">
        <v>2530</v>
      </c>
      <c r="ADI1" s="4" t="s">
        <v>2531</v>
      </c>
      <c r="ADJ1" s="4" t="s">
        <v>2532</v>
      </c>
      <c r="ADK1" s="4" t="s">
        <v>2533</v>
      </c>
      <c r="ADL1" s="4" t="s">
        <v>2534</v>
      </c>
      <c r="ADM1" s="4" t="s">
        <v>2535</v>
      </c>
      <c r="ADN1" s="4" t="s">
        <v>2536</v>
      </c>
      <c r="ADO1" s="4" t="s">
        <v>2537</v>
      </c>
      <c r="ADP1" s="4" t="s">
        <v>2538</v>
      </c>
      <c r="ADQ1" s="4" t="s">
        <v>2539</v>
      </c>
      <c r="ADR1" s="4" t="s">
        <v>2540</v>
      </c>
      <c r="ADS1" s="4" t="s">
        <v>2541</v>
      </c>
      <c r="ADT1" s="4" t="s">
        <v>2542</v>
      </c>
      <c r="ADU1" s="4" t="s">
        <v>2543</v>
      </c>
      <c r="ADV1" s="4" t="s">
        <v>2544</v>
      </c>
      <c r="ADW1" s="4" t="s">
        <v>2545</v>
      </c>
      <c r="ADX1" s="4" t="s">
        <v>2546</v>
      </c>
      <c r="ADY1" s="4" t="s">
        <v>2547</v>
      </c>
      <c r="ADZ1" s="4" t="s">
        <v>2548</v>
      </c>
      <c r="AEA1" s="4" t="s">
        <v>2549</v>
      </c>
      <c r="AEB1" s="4" t="s">
        <v>2550</v>
      </c>
      <c r="AEC1" s="4" t="s">
        <v>2551</v>
      </c>
      <c r="AED1" s="4" t="s">
        <v>2552</v>
      </c>
      <c r="AEE1" s="4" t="s">
        <v>2553</v>
      </c>
      <c r="AEF1" s="4" t="s">
        <v>2554</v>
      </c>
      <c r="AEG1" s="4" t="s">
        <v>2555</v>
      </c>
      <c r="AEH1" s="4" t="s">
        <v>2556</v>
      </c>
      <c r="AEI1" s="4" t="s">
        <v>2557</v>
      </c>
      <c r="AEJ1" s="4" t="s">
        <v>2558</v>
      </c>
      <c r="AEK1" s="4" t="s">
        <v>2559</v>
      </c>
      <c r="AEL1" s="4" t="s">
        <v>2560</v>
      </c>
      <c r="AEM1" s="4" t="s">
        <v>2561</v>
      </c>
      <c r="AEN1" s="4" t="s">
        <v>2562</v>
      </c>
      <c r="AEO1" s="4" t="s">
        <v>2563</v>
      </c>
      <c r="AEP1" s="4" t="s">
        <v>2564</v>
      </c>
      <c r="AEQ1" s="4" t="s">
        <v>2565</v>
      </c>
      <c r="AER1" s="4" t="s">
        <v>2566</v>
      </c>
      <c r="AES1" s="4" t="s">
        <v>2567</v>
      </c>
      <c r="AET1" s="4" t="s">
        <v>2568</v>
      </c>
      <c r="AEU1" s="4" t="s">
        <v>2569</v>
      </c>
      <c r="AEV1" s="4" t="s">
        <v>2570</v>
      </c>
      <c r="AEW1" s="4" t="s">
        <v>2571</v>
      </c>
      <c r="AEX1" s="4" t="s">
        <v>2572</v>
      </c>
      <c r="AEY1" s="4" t="s">
        <v>2573</v>
      </c>
      <c r="AEZ1" s="4" t="s">
        <v>2574</v>
      </c>
      <c r="AFA1" s="4" t="s">
        <v>2575</v>
      </c>
      <c r="AFB1" s="4" t="s">
        <v>2576</v>
      </c>
      <c r="AFC1" s="4" t="s">
        <v>2577</v>
      </c>
      <c r="AFD1" s="4" t="s">
        <v>2578</v>
      </c>
      <c r="AFE1" s="4" t="s">
        <v>2579</v>
      </c>
      <c r="AFF1" s="4" t="s">
        <v>2580</v>
      </c>
      <c r="AFG1" s="4" t="s">
        <v>2581</v>
      </c>
      <c r="AFH1" s="4" t="s">
        <v>2582</v>
      </c>
      <c r="AFI1" s="4" t="s">
        <v>2583</v>
      </c>
      <c r="AFJ1" s="4" t="s">
        <v>2584</v>
      </c>
      <c r="AFK1" s="4" t="s">
        <v>2585</v>
      </c>
      <c r="AFL1" s="4" t="s">
        <v>2586</v>
      </c>
      <c r="AFM1" s="4" t="s">
        <v>2587</v>
      </c>
      <c r="AFN1" s="4" t="s">
        <v>2588</v>
      </c>
      <c r="AFO1" s="4" t="s">
        <v>2589</v>
      </c>
      <c r="AFP1" s="4" t="s">
        <v>2590</v>
      </c>
      <c r="AFQ1" s="4" t="s">
        <v>2591</v>
      </c>
      <c r="AFR1" s="4" t="s">
        <v>2592</v>
      </c>
      <c r="AFS1" s="4" t="s">
        <v>2593</v>
      </c>
      <c r="AFT1" s="4" t="s">
        <v>2594</v>
      </c>
      <c r="AFU1" s="4" t="s">
        <v>2595</v>
      </c>
      <c r="AFV1" s="4" t="s">
        <v>2596</v>
      </c>
      <c r="AFW1" s="4" t="s">
        <v>2597</v>
      </c>
      <c r="AFX1" s="4" t="s">
        <v>2598</v>
      </c>
      <c r="AFY1" s="4" t="s">
        <v>2599</v>
      </c>
      <c r="AFZ1" s="4" t="s">
        <v>2600</v>
      </c>
      <c r="AGA1" s="4" t="s">
        <v>2601</v>
      </c>
      <c r="AGB1" s="4" t="s">
        <v>2602</v>
      </c>
      <c r="AGC1" s="4" t="s">
        <v>2603</v>
      </c>
      <c r="AGD1" s="4" t="s">
        <v>2604</v>
      </c>
      <c r="AGE1" s="4" t="s">
        <v>2605</v>
      </c>
      <c r="AGF1" s="4" t="s">
        <v>2606</v>
      </c>
      <c r="AGG1" s="4" t="s">
        <v>2607</v>
      </c>
      <c r="AGH1" s="4" t="s">
        <v>2608</v>
      </c>
      <c r="AGI1" s="4" t="s">
        <v>2609</v>
      </c>
      <c r="AGJ1" s="4" t="s">
        <v>2610</v>
      </c>
      <c r="AGK1" s="4" t="s">
        <v>2611</v>
      </c>
      <c r="AGL1" s="4" t="s">
        <v>2612</v>
      </c>
      <c r="AGM1" s="4" t="s">
        <v>2613</v>
      </c>
      <c r="AGN1" s="4" t="s">
        <v>2614</v>
      </c>
      <c r="AGO1" s="4" t="s">
        <v>2615</v>
      </c>
      <c r="AGP1" s="4" t="s">
        <v>2616</v>
      </c>
      <c r="AGQ1" s="4" t="s">
        <v>2617</v>
      </c>
      <c r="AGR1" s="4" t="s">
        <v>2618</v>
      </c>
      <c r="AGS1" s="4" t="s">
        <v>2619</v>
      </c>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row>
    <row r="2" spans="1:903">
      <c r="A2" t="str">
        <f>[1]Overview!E83</f>
        <v>a50</v>
      </c>
      <c r="B2" t="str">
        <f>IF([1]Overview!W83&lt;&gt;"",[1]Overview!W83,"")</f>
        <v/>
      </c>
      <c r="C2" t="str">
        <f>[1]Overview!B83</f>
        <v>50: Konsumausgaben</v>
      </c>
      <c r="D2" t="str">
        <f>IF(B2&lt;&gt;"",1,"")</f>
        <v/>
      </c>
      <c r="F2">
        <f>[1]Overview!S83</f>
        <v>-1</v>
      </c>
    </row>
    <row r="3" spans="1:903">
      <c r="A3" t="str">
        <f>[1]Overview!E84</f>
        <v>a51</v>
      </c>
      <c r="B3" t="str">
        <f>IF([1]Overview!W84&lt;&gt;"",[1]Overview!W84,"")</f>
        <v/>
      </c>
      <c r="C3" t="str">
        <f>[1]Overview!B84</f>
        <v>51: Nahrungsmittel und alkoholfreie Getränke</v>
      </c>
      <c r="D3" t="str">
        <f>IF(B3&lt;&gt;"",1,"")</f>
        <v/>
      </c>
      <c r="F3">
        <f>[1]Overview!S84</f>
        <v>-1</v>
      </c>
    </row>
    <row r="4" spans="1:903">
      <c r="A4" t="str">
        <f>[1]Overview!E85</f>
        <v>a511</v>
      </c>
      <c r="B4" t="str">
        <f>IF([1]Overview!W85&lt;&gt;"",[1]Overview!W85,"")</f>
        <v/>
      </c>
      <c r="C4" t="str">
        <f>[1]Overview!B85</f>
        <v>511: Nahrungsmittel</v>
      </c>
      <c r="D4" t="str">
        <f>IF(B4&lt;&gt;"",1,"")</f>
        <v/>
      </c>
      <c r="F4">
        <f>[1]Overview!S85</f>
        <v>-1</v>
      </c>
    </row>
    <row r="5" spans="1:903">
      <c r="A5" t="str">
        <f>[1]Overview!E86</f>
        <v>a5111</v>
      </c>
      <c r="B5" t="str">
        <f>IF([1]Overview!W86&lt;&gt;"",[1]Overview!W86,"")</f>
        <v>m5111a</v>
      </c>
      <c r="C5" t="str">
        <f>[1]Overview!B86</f>
        <v>5111: Brot und Getreideprodukte</v>
      </c>
      <c r="D5">
        <f>IF(B5&lt;&gt;"",1,"")</f>
        <v>1</v>
      </c>
      <c r="F5">
        <f>[1]Overview!S86</f>
        <v>-1</v>
      </c>
    </row>
    <row r="6" spans="1:903">
      <c r="A6" t="str">
        <f>[1]Overview!E87</f>
        <v>a511101</v>
      </c>
      <c r="B6" t="str">
        <f>IF([1]Overview!W87&lt;&gt;"",[1]Overview!W87,"")</f>
        <v>m511101</v>
      </c>
      <c r="C6" t="str">
        <f>[1]Overview!B87</f>
        <v>5111.01: Reis</v>
      </c>
      <c r="D6">
        <f t="shared" ref="D6:D69" si="0">IF(B6&lt;&gt;"",1,"")</f>
        <v>1</v>
      </c>
      <c r="F6">
        <f>[1]Overview!S87</f>
        <v>0</v>
      </c>
      <c r="G6">
        <v>21</v>
      </c>
      <c r="H6">
        <v>0</v>
      </c>
      <c r="I6" t="s">
        <v>302</v>
      </c>
      <c r="J6" t="s">
        <v>2620</v>
      </c>
      <c r="K6">
        <v>1.44</v>
      </c>
      <c r="L6">
        <v>1</v>
      </c>
      <c r="M6">
        <v>0</v>
      </c>
      <c r="R6">
        <v>0</v>
      </c>
      <c r="W6">
        <v>1</v>
      </c>
      <c r="X6" t="s">
        <v>2621</v>
      </c>
      <c r="Y6" t="s">
        <v>2622</v>
      </c>
      <c r="Z6">
        <v>1</v>
      </c>
      <c r="AA6">
        <v>0</v>
      </c>
      <c r="AB6">
        <v>1</v>
      </c>
      <c r="AC6" t="s">
        <v>2623</v>
      </c>
      <c r="AD6" t="s">
        <v>2624</v>
      </c>
      <c r="AE6">
        <v>1</v>
      </c>
      <c r="AF6">
        <v>0</v>
      </c>
      <c r="AG6">
        <v>1</v>
      </c>
      <c r="AH6" t="s">
        <v>2625</v>
      </c>
      <c r="AI6" t="s">
        <v>2626</v>
      </c>
      <c r="AJ6">
        <v>1.44</v>
      </c>
      <c r="AK6">
        <v>0.81896767999999998</v>
      </c>
      <c r="AL6">
        <v>1</v>
      </c>
      <c r="AM6" t="s">
        <v>2627</v>
      </c>
      <c r="AN6" t="s">
        <v>2628</v>
      </c>
      <c r="AO6">
        <v>1.44</v>
      </c>
      <c r="AP6">
        <v>8.1181317198154954E-2</v>
      </c>
      <c r="AQ6">
        <v>1</v>
      </c>
      <c r="AR6" t="s">
        <v>2629</v>
      </c>
      <c r="AS6" t="s">
        <v>2630</v>
      </c>
      <c r="AT6">
        <v>1.44</v>
      </c>
      <c r="AU6">
        <v>9.583544779249395E-2</v>
      </c>
      <c r="AV6">
        <v>1</v>
      </c>
      <c r="AW6" t="s">
        <v>2631</v>
      </c>
      <c r="AX6" t="s">
        <v>2632</v>
      </c>
      <c r="AY6">
        <v>1.44</v>
      </c>
      <c r="AZ6">
        <v>4.0155554484424937E-3</v>
      </c>
      <c r="BA6">
        <v>1</v>
      </c>
      <c r="BB6" t="s">
        <v>2633</v>
      </c>
      <c r="BC6" t="s">
        <v>2634</v>
      </c>
      <c r="BD6">
        <v>1.44</v>
      </c>
      <c r="BE6">
        <v>1</v>
      </c>
    </row>
    <row r="7" spans="1:903">
      <c r="A7" t="str">
        <f>[1]Overview!E88</f>
        <v>a511102</v>
      </c>
      <c r="B7" t="str">
        <f>IF([1]Overview!W88&lt;&gt;"",[1]Overview!W88,"")</f>
        <v>m511102</v>
      </c>
      <c r="C7" t="str">
        <f>[1]Overview!B88</f>
        <v>5111.02: Teigwaren</v>
      </c>
      <c r="D7">
        <f t="shared" si="0"/>
        <v>1</v>
      </c>
      <c r="F7">
        <f>[1]Overview!S88</f>
        <v>0</v>
      </c>
      <c r="G7">
        <v>23</v>
      </c>
      <c r="H7">
        <v>0</v>
      </c>
      <c r="I7" t="s">
        <v>314</v>
      </c>
      <c r="J7" t="s">
        <v>2635</v>
      </c>
      <c r="K7">
        <v>1.01</v>
      </c>
      <c r="L7">
        <v>0.9</v>
      </c>
      <c r="M7">
        <v>1</v>
      </c>
      <c r="N7" t="s">
        <v>2636</v>
      </c>
      <c r="O7" t="s">
        <v>2637</v>
      </c>
      <c r="P7">
        <v>1</v>
      </c>
      <c r="Q7">
        <v>0.1</v>
      </c>
      <c r="R7">
        <v>0</v>
      </c>
      <c r="W7">
        <v>1</v>
      </c>
      <c r="X7" t="s">
        <v>2621</v>
      </c>
      <c r="Y7" t="s">
        <v>2622</v>
      </c>
      <c r="Z7">
        <v>1</v>
      </c>
      <c r="AA7">
        <v>1.8000000000000001E-4</v>
      </c>
      <c r="AB7">
        <v>1</v>
      </c>
      <c r="AC7" t="s">
        <v>2623</v>
      </c>
      <c r="AD7" t="s">
        <v>2624</v>
      </c>
      <c r="AE7">
        <v>1</v>
      </c>
      <c r="AF7" s="159">
        <v>1.7E-6</v>
      </c>
      <c r="AG7">
        <v>1</v>
      </c>
      <c r="AH7" t="s">
        <v>2638</v>
      </c>
      <c r="AI7" t="s">
        <v>2639</v>
      </c>
      <c r="AJ7">
        <v>1.01</v>
      </c>
      <c r="AK7">
        <v>0.11282089050000002</v>
      </c>
      <c r="AL7">
        <v>1</v>
      </c>
      <c r="AM7" t="s">
        <v>2640</v>
      </c>
      <c r="AN7" t="s">
        <v>2641</v>
      </c>
      <c r="AO7">
        <v>1.01</v>
      </c>
      <c r="AP7">
        <v>8.8437267995368045E-3</v>
      </c>
      <c r="AQ7">
        <v>1</v>
      </c>
      <c r="AR7" t="s">
        <v>2642</v>
      </c>
      <c r="AS7" t="s">
        <v>2643</v>
      </c>
      <c r="AT7">
        <v>1.01</v>
      </c>
      <c r="AU7">
        <v>5.0975422894890363E-2</v>
      </c>
      <c r="AV7">
        <v>1</v>
      </c>
      <c r="AW7" t="s">
        <v>2644</v>
      </c>
      <c r="AX7" t="s">
        <v>2645</v>
      </c>
      <c r="AY7">
        <v>1.01</v>
      </c>
      <c r="AZ7">
        <v>2.9191447307828342E-3</v>
      </c>
      <c r="BA7">
        <v>1</v>
      </c>
      <c r="BB7" t="s">
        <v>2646</v>
      </c>
      <c r="BC7" t="s">
        <v>2647</v>
      </c>
      <c r="BD7">
        <v>1.01</v>
      </c>
      <c r="BE7">
        <v>0.1035595634472837</v>
      </c>
      <c r="BF7">
        <v>1</v>
      </c>
      <c r="BG7" t="s">
        <v>2648</v>
      </c>
      <c r="BH7" t="s">
        <v>2649</v>
      </c>
      <c r="BI7">
        <v>1.01</v>
      </c>
      <c r="BJ7">
        <v>9.8774324668913394E-2</v>
      </c>
      <c r="BK7">
        <v>1</v>
      </c>
      <c r="BL7" t="s">
        <v>2650</v>
      </c>
      <c r="BM7" t="s">
        <v>2651</v>
      </c>
      <c r="BN7">
        <v>1.01</v>
      </c>
      <c r="BO7">
        <v>2.5261304392624771E-6</v>
      </c>
      <c r="BP7">
        <v>1</v>
      </c>
      <c r="BQ7" t="s">
        <v>2652</v>
      </c>
      <c r="BR7" t="s">
        <v>2653</v>
      </c>
      <c r="BS7">
        <v>1.01</v>
      </c>
      <c r="BT7">
        <v>0.52210440072053999</v>
      </c>
      <c r="BU7">
        <v>1</v>
      </c>
      <c r="BV7" t="s">
        <v>2654</v>
      </c>
      <c r="BW7" t="s">
        <v>2655</v>
      </c>
      <c r="BX7">
        <v>1.01</v>
      </c>
      <c r="BY7">
        <f>0.9-BT7</f>
        <v>0.37789559927946004</v>
      </c>
    </row>
    <row r="8" spans="1:903">
      <c r="A8" t="str">
        <f>[1]Overview!E89</f>
        <v>a511103</v>
      </c>
      <c r="B8" t="str">
        <f>IF([1]Overview!W89&lt;&gt;"",[1]Overview!W89,"")</f>
        <v>m511103</v>
      </c>
      <c r="C8" t="str">
        <f>[1]Overview!B89</f>
        <v>5111.03: Brot</v>
      </c>
      <c r="D8">
        <f t="shared" si="0"/>
        <v>1</v>
      </c>
      <c r="F8">
        <f>[1]Overview!S89</f>
        <v>0</v>
      </c>
      <c r="G8">
        <v>9</v>
      </c>
      <c r="H8">
        <v>0</v>
      </c>
      <c r="I8" t="s">
        <v>314</v>
      </c>
      <c r="J8" t="s">
        <v>2635</v>
      </c>
      <c r="K8">
        <v>0.88</v>
      </c>
      <c r="L8">
        <v>1</v>
      </c>
      <c r="M8">
        <v>1</v>
      </c>
      <c r="N8" t="s">
        <v>2656</v>
      </c>
      <c r="O8" t="s">
        <v>2657</v>
      </c>
      <c r="P8">
        <v>2.2200000000000002</v>
      </c>
      <c r="Q8">
        <v>0.02</v>
      </c>
      <c r="R8">
        <v>0</v>
      </c>
      <c r="W8">
        <v>1</v>
      </c>
      <c r="X8" t="s">
        <v>2621</v>
      </c>
      <c r="Y8" t="s">
        <v>2622</v>
      </c>
      <c r="Z8">
        <v>1</v>
      </c>
      <c r="AA8" s="159">
        <v>2.0000000000000002E-5</v>
      </c>
      <c r="AB8">
        <v>1</v>
      </c>
      <c r="AC8" t="s">
        <v>2623</v>
      </c>
      <c r="AD8" t="s">
        <v>2624</v>
      </c>
      <c r="AE8">
        <v>1</v>
      </c>
      <c r="AF8">
        <v>1E-3</v>
      </c>
      <c r="AG8">
        <v>1</v>
      </c>
      <c r="AH8" t="s">
        <v>2638</v>
      </c>
      <c r="AI8" t="s">
        <v>2639</v>
      </c>
      <c r="AJ8">
        <v>0.88</v>
      </c>
      <c r="AK8">
        <v>0.12535654500000001</v>
      </c>
      <c r="AL8">
        <v>1</v>
      </c>
      <c r="AM8" t="s">
        <v>2640</v>
      </c>
      <c r="AN8" t="s">
        <v>2641</v>
      </c>
      <c r="AO8">
        <v>0.88</v>
      </c>
      <c r="AP8">
        <v>9.8263631105964498E-3</v>
      </c>
      <c r="AQ8">
        <v>1</v>
      </c>
      <c r="AR8" t="s">
        <v>2642</v>
      </c>
      <c r="AS8" t="s">
        <v>2643</v>
      </c>
      <c r="AT8">
        <v>0.88</v>
      </c>
      <c r="AU8">
        <v>5.6639358772100398E-2</v>
      </c>
      <c r="AV8">
        <v>1</v>
      </c>
      <c r="AW8" t="s">
        <v>2644</v>
      </c>
      <c r="AX8" t="s">
        <v>2645</v>
      </c>
      <c r="AY8">
        <v>0.88</v>
      </c>
      <c r="AZ8">
        <v>3.2434941453142602E-3</v>
      </c>
      <c r="BA8">
        <v>1</v>
      </c>
      <c r="BB8" t="s">
        <v>2646</v>
      </c>
      <c r="BC8" t="s">
        <v>2647</v>
      </c>
      <c r="BD8">
        <v>0.88</v>
      </c>
      <c r="BE8">
        <v>0.115066181608093</v>
      </c>
      <c r="BF8">
        <v>1</v>
      </c>
      <c r="BG8" t="s">
        <v>2648</v>
      </c>
      <c r="BH8" t="s">
        <v>2649</v>
      </c>
      <c r="BI8">
        <v>0.88</v>
      </c>
      <c r="BJ8">
        <v>0.109749249632126</v>
      </c>
      <c r="BK8">
        <v>1</v>
      </c>
      <c r="BL8" t="s">
        <v>2650</v>
      </c>
      <c r="BM8" t="s">
        <v>2651</v>
      </c>
      <c r="BN8">
        <v>0.88</v>
      </c>
      <c r="BO8">
        <v>2.80681159918053E-6</v>
      </c>
      <c r="BP8">
        <v>1</v>
      </c>
      <c r="BQ8" t="s">
        <v>2652</v>
      </c>
      <c r="BR8" t="s">
        <v>2653</v>
      </c>
      <c r="BS8">
        <v>0.88</v>
      </c>
      <c r="BT8">
        <v>0.5801160008006</v>
      </c>
      <c r="BU8">
        <v>1</v>
      </c>
      <c r="BV8" t="s">
        <v>2654</v>
      </c>
      <c r="BW8" t="s">
        <v>2655</v>
      </c>
      <c r="BX8">
        <v>0.88</v>
      </c>
      <c r="BY8">
        <f>1-BT8</f>
        <v>0.4198839991994</v>
      </c>
    </row>
    <row r="9" spans="1:903" s="160" customFormat="1">
      <c r="A9" t="str">
        <f>[1]Overview!E90</f>
        <v>a511104</v>
      </c>
      <c r="B9" t="str">
        <f>IF([1]Overview!W90&lt;&gt;"",[1]Overview!W90,"")</f>
        <v/>
      </c>
      <c r="C9" s="160" t="str">
        <f>[1]Overview!B90</f>
        <v>5111.04: Gebäck, süsses und salziges</v>
      </c>
      <c r="D9">
        <f>1/14.1</f>
        <v>7.0921985815602842E-2</v>
      </c>
      <c r="E9"/>
      <c r="F9">
        <f>[1]Overview!S90</f>
        <v>0</v>
      </c>
      <c r="G9" s="160" t="s">
        <v>2658</v>
      </c>
      <c r="H9" s="160">
        <v>0</v>
      </c>
      <c r="I9" s="160" t="s">
        <v>314</v>
      </c>
      <c r="J9" s="160" t="s">
        <v>2635</v>
      </c>
      <c r="K9" s="160">
        <v>1.01</v>
      </c>
      <c r="L9" s="161">
        <v>0.483333333333333</v>
      </c>
      <c r="M9" s="160">
        <v>1</v>
      </c>
      <c r="N9" s="160" t="s">
        <v>2659</v>
      </c>
      <c r="O9" s="160" t="s">
        <v>2660</v>
      </c>
      <c r="P9" s="160">
        <v>1</v>
      </c>
      <c r="Q9" s="160">
        <v>0.28333333333333338</v>
      </c>
      <c r="R9">
        <v>1</v>
      </c>
      <c r="S9" t="s">
        <v>2661</v>
      </c>
      <c r="T9" t="s">
        <v>2662</v>
      </c>
      <c r="U9" s="160">
        <v>1.54</v>
      </c>
      <c r="V9" s="160">
        <v>4.9999999999999996E-2</v>
      </c>
      <c r="W9" s="160">
        <v>1</v>
      </c>
      <c r="X9" s="160" t="s">
        <v>2621</v>
      </c>
      <c r="Y9" s="160" t="s">
        <v>2622</v>
      </c>
      <c r="Z9" s="160">
        <v>1</v>
      </c>
      <c r="AA9" s="160">
        <v>3.5740740740740736E-4</v>
      </c>
      <c r="AB9" s="160">
        <v>1</v>
      </c>
      <c r="AC9" s="160" t="s">
        <v>2623</v>
      </c>
      <c r="AD9" s="160" t="s">
        <v>2624</v>
      </c>
      <c r="AE9" s="160">
        <v>1</v>
      </c>
      <c r="AF9" s="160">
        <v>0</v>
      </c>
      <c r="AG9">
        <v>1</v>
      </c>
      <c r="AH9" t="s">
        <v>2636</v>
      </c>
      <c r="AI9" t="s">
        <v>2637</v>
      </c>
      <c r="AJ9" s="160">
        <v>1</v>
      </c>
      <c r="AK9" s="160">
        <v>0.1</v>
      </c>
      <c r="AL9" s="160">
        <v>1</v>
      </c>
      <c r="AM9" s="160" t="s">
        <v>478</v>
      </c>
      <c r="AN9" s="160" t="s">
        <v>2663</v>
      </c>
      <c r="AO9" s="160">
        <v>1</v>
      </c>
      <c r="AP9" s="160">
        <v>6.0000000000000012E-2</v>
      </c>
      <c r="AQ9" s="160">
        <v>1</v>
      </c>
      <c r="AR9" s="160" t="s">
        <v>447</v>
      </c>
      <c r="AS9" s="160" t="s">
        <v>2664</v>
      </c>
      <c r="AT9" s="160">
        <v>1</v>
      </c>
      <c r="AU9" s="160">
        <v>4.9999999999999996E-2</v>
      </c>
      <c r="AV9" s="160">
        <v>1</v>
      </c>
      <c r="AW9" s="160" t="s">
        <v>2638</v>
      </c>
      <c r="AX9" s="160" t="s">
        <v>2639</v>
      </c>
      <c r="AY9" s="160">
        <v>1.01</v>
      </c>
      <c r="AZ9" s="160">
        <v>6.0588996750000006E-2</v>
      </c>
      <c r="BA9" s="160">
        <v>1</v>
      </c>
      <c r="BB9" s="160" t="s">
        <v>2640</v>
      </c>
      <c r="BC9" s="160" t="s">
        <v>2641</v>
      </c>
      <c r="BD9" s="160">
        <v>1.01</v>
      </c>
      <c r="BE9" s="160">
        <v>4.7494088367882837E-3</v>
      </c>
      <c r="BF9" s="160">
        <v>1</v>
      </c>
      <c r="BG9" s="160" t="s">
        <v>2642</v>
      </c>
      <c r="BH9" s="162" t="s">
        <v>2643</v>
      </c>
      <c r="BI9" s="160">
        <v>1.01</v>
      </c>
      <c r="BJ9" s="160">
        <v>2.7375690073181861E-2</v>
      </c>
      <c r="BK9" s="160">
        <v>1</v>
      </c>
      <c r="BL9" s="160" t="s">
        <v>2644</v>
      </c>
      <c r="BM9" s="160" t="s">
        <v>2645</v>
      </c>
      <c r="BN9" s="160">
        <v>1.01</v>
      </c>
      <c r="BO9" s="160">
        <v>1.5676888369018924E-3</v>
      </c>
      <c r="BP9" s="160">
        <v>1</v>
      </c>
      <c r="BQ9" s="160" t="s">
        <v>2646</v>
      </c>
      <c r="BR9" s="160" t="s">
        <v>2647</v>
      </c>
      <c r="BS9" s="160">
        <v>1.01</v>
      </c>
      <c r="BT9" s="160">
        <v>5.5615321110578285E-2</v>
      </c>
      <c r="BU9" s="160">
        <v>1</v>
      </c>
      <c r="BV9" s="160" t="s">
        <v>2648</v>
      </c>
      <c r="BW9" s="160" t="s">
        <v>2649</v>
      </c>
      <c r="BX9" s="160">
        <v>1.01</v>
      </c>
      <c r="BY9" s="160">
        <v>5.3045470655527567E-2</v>
      </c>
      <c r="BZ9" s="160">
        <v>1</v>
      </c>
      <c r="CA9" s="160" t="s">
        <v>2650</v>
      </c>
      <c r="CB9" s="160" t="s">
        <v>2651</v>
      </c>
      <c r="CC9" s="160">
        <v>1.01</v>
      </c>
      <c r="CD9" s="160">
        <v>1.3566256062705895E-6</v>
      </c>
      <c r="CE9" s="160">
        <v>1</v>
      </c>
      <c r="CF9" s="160" t="s">
        <v>2652</v>
      </c>
      <c r="CG9" s="160" t="s">
        <v>2653</v>
      </c>
      <c r="CH9" s="160">
        <v>1.01</v>
      </c>
      <c r="CI9" s="160">
        <v>0.28038940038695664</v>
      </c>
      <c r="CJ9">
        <v>1</v>
      </c>
      <c r="CK9" t="s">
        <v>2654</v>
      </c>
      <c r="CL9" t="s">
        <v>2655</v>
      </c>
      <c r="CM9">
        <v>1.01</v>
      </c>
      <c r="CN9">
        <f>0.483333333333333-CI9</f>
        <v>0.20294393294637636</v>
      </c>
    </row>
    <row r="10" spans="1:903">
      <c r="A10" t="str">
        <f>[1]Overview!E91</f>
        <v>a511105</v>
      </c>
      <c r="B10" t="str">
        <f>IF([1]Overview!W91&lt;&gt;"",[1]Overview!W91,"")</f>
        <v/>
      </c>
      <c r="C10" t="str">
        <f>[1]Overview!B91</f>
        <v>5111.05: Sandwich</v>
      </c>
      <c r="D10">
        <f>1/26.4507422402159</f>
        <v>3.7806122448979629E-2</v>
      </c>
      <c r="F10">
        <f>[1]Overview!S91</f>
        <v>0</v>
      </c>
      <c r="G10">
        <v>69</v>
      </c>
      <c r="H10">
        <v>0</v>
      </c>
      <c r="I10" t="s">
        <v>314</v>
      </c>
      <c r="J10" t="s">
        <v>2635</v>
      </c>
      <c r="K10">
        <v>1.01</v>
      </c>
      <c r="L10">
        <v>0.5</v>
      </c>
      <c r="M10">
        <v>1</v>
      </c>
      <c r="N10" t="s">
        <v>2636</v>
      </c>
      <c r="O10" t="s">
        <v>2637</v>
      </c>
      <c r="P10">
        <v>1</v>
      </c>
      <c r="Q10">
        <v>0.2</v>
      </c>
      <c r="R10">
        <v>1</v>
      </c>
      <c r="S10" t="s">
        <v>447</v>
      </c>
      <c r="T10" t="s">
        <v>2664</v>
      </c>
      <c r="U10">
        <v>1</v>
      </c>
      <c r="V10">
        <v>0.3</v>
      </c>
      <c r="W10">
        <v>1</v>
      </c>
      <c r="X10" t="s">
        <v>2621</v>
      </c>
      <c r="Y10" t="s">
        <v>2622</v>
      </c>
      <c r="Z10" s="160">
        <v>1</v>
      </c>
      <c r="AA10">
        <v>0</v>
      </c>
      <c r="AB10">
        <v>1</v>
      </c>
      <c r="AC10" t="s">
        <v>2623</v>
      </c>
      <c r="AD10" t="s">
        <v>2624</v>
      </c>
      <c r="AE10" s="160">
        <v>1</v>
      </c>
      <c r="AF10">
        <v>0</v>
      </c>
      <c r="AG10">
        <v>1</v>
      </c>
      <c r="AH10" t="s">
        <v>2638</v>
      </c>
      <c r="AI10" t="s">
        <v>2639</v>
      </c>
      <c r="AJ10">
        <v>1.01</v>
      </c>
      <c r="AK10">
        <v>6.2678272500000007E-2</v>
      </c>
      <c r="AL10">
        <v>1</v>
      </c>
      <c r="AM10" t="s">
        <v>2640</v>
      </c>
      <c r="AN10" t="s">
        <v>2641</v>
      </c>
      <c r="AO10">
        <v>1.01</v>
      </c>
      <c r="AP10">
        <v>4.9131815552982249E-3</v>
      </c>
      <c r="AQ10">
        <v>1</v>
      </c>
      <c r="AR10" t="s">
        <v>2642</v>
      </c>
      <c r="AS10" t="s">
        <v>2643</v>
      </c>
      <c r="AT10">
        <v>1.01</v>
      </c>
      <c r="AU10">
        <v>2.8319679386050199E-2</v>
      </c>
      <c r="AV10">
        <v>1</v>
      </c>
      <c r="AW10" t="s">
        <v>2644</v>
      </c>
      <c r="AX10" t="s">
        <v>2645</v>
      </c>
      <c r="AY10">
        <v>1.01</v>
      </c>
      <c r="AZ10">
        <v>1.6217470726571301E-3</v>
      </c>
      <c r="BA10">
        <v>1</v>
      </c>
      <c r="BB10" t="s">
        <v>2646</v>
      </c>
      <c r="BC10" t="s">
        <v>2647</v>
      </c>
      <c r="BD10">
        <v>1.01</v>
      </c>
      <c r="BE10">
        <v>5.7533090804046498E-2</v>
      </c>
      <c r="BF10">
        <v>1</v>
      </c>
      <c r="BG10" t="s">
        <v>2648</v>
      </c>
      <c r="BH10" t="s">
        <v>2649</v>
      </c>
      <c r="BI10">
        <v>1.01</v>
      </c>
      <c r="BJ10">
        <v>5.4874624816062999E-2</v>
      </c>
      <c r="BK10">
        <v>1</v>
      </c>
      <c r="BL10" t="s">
        <v>2650</v>
      </c>
      <c r="BM10" t="s">
        <v>2651</v>
      </c>
      <c r="BN10">
        <v>1.01</v>
      </c>
      <c r="BO10">
        <v>1.403405799590265E-6</v>
      </c>
      <c r="BP10">
        <v>1</v>
      </c>
      <c r="BQ10" t="s">
        <v>2652</v>
      </c>
      <c r="BR10" t="s">
        <v>2653</v>
      </c>
      <c r="BS10">
        <v>1.01</v>
      </c>
      <c r="BT10">
        <v>0.2900580004003</v>
      </c>
      <c r="BU10">
        <v>1</v>
      </c>
      <c r="BV10" t="s">
        <v>2654</v>
      </c>
      <c r="BW10" t="s">
        <v>2655</v>
      </c>
      <c r="BX10">
        <v>1.01</v>
      </c>
      <c r="BY10">
        <f>0.5-BT10</f>
        <v>0.2099419995997</v>
      </c>
    </row>
    <row r="11" spans="1:903">
      <c r="A11" t="str">
        <f>[1]Overview!E92</f>
        <v>a511106</v>
      </c>
      <c r="B11" t="str">
        <f>IF([1]Overview!W92&lt;&gt;"",[1]Overview!W92,"")</f>
        <v>m511106</v>
      </c>
      <c r="C11" t="str">
        <f>[1]Overview!B92</f>
        <v>5111.06: Weizenmehl</v>
      </c>
      <c r="D11">
        <f t="shared" si="0"/>
        <v>1</v>
      </c>
      <c r="F11">
        <f>[1]Overview!S92</f>
        <v>0</v>
      </c>
      <c r="H11">
        <v>0</v>
      </c>
      <c r="I11" t="s">
        <v>314</v>
      </c>
      <c r="J11" t="s">
        <v>2635</v>
      </c>
      <c r="K11">
        <v>1.01</v>
      </c>
      <c r="L11">
        <v>1</v>
      </c>
      <c r="M11">
        <v>1</v>
      </c>
      <c r="N11" t="s">
        <v>2638</v>
      </c>
      <c r="O11" t="s">
        <v>2639</v>
      </c>
      <c r="P11">
        <v>1.01</v>
      </c>
      <c r="Q11">
        <v>0.12535654500000001</v>
      </c>
      <c r="R11">
        <v>1</v>
      </c>
      <c r="S11" t="s">
        <v>2640</v>
      </c>
      <c r="T11" t="s">
        <v>2641</v>
      </c>
      <c r="U11">
        <v>1.01</v>
      </c>
      <c r="V11">
        <v>9.8263631105964498E-3</v>
      </c>
      <c r="W11">
        <v>1</v>
      </c>
      <c r="X11" t="s">
        <v>2642</v>
      </c>
      <c r="Y11" t="s">
        <v>2643</v>
      </c>
      <c r="Z11">
        <v>1.01</v>
      </c>
      <c r="AA11">
        <v>5.6639358772100398E-2</v>
      </c>
      <c r="AB11">
        <v>1</v>
      </c>
      <c r="AC11" t="s">
        <v>2644</v>
      </c>
      <c r="AD11" t="s">
        <v>2645</v>
      </c>
      <c r="AE11">
        <v>1.01</v>
      </c>
      <c r="AF11">
        <v>3.2434941453142602E-3</v>
      </c>
      <c r="AG11">
        <v>1</v>
      </c>
      <c r="AH11" t="s">
        <v>2646</v>
      </c>
      <c r="AI11" t="s">
        <v>2647</v>
      </c>
      <c r="AJ11">
        <v>1.01</v>
      </c>
      <c r="AK11">
        <v>0.115066181608093</v>
      </c>
      <c r="AL11">
        <v>1</v>
      </c>
      <c r="AM11" t="s">
        <v>2648</v>
      </c>
      <c r="AN11" t="s">
        <v>2649</v>
      </c>
      <c r="AO11">
        <v>1.01</v>
      </c>
      <c r="AP11">
        <v>0.109749249632126</v>
      </c>
      <c r="AQ11">
        <v>1</v>
      </c>
      <c r="AR11" t="s">
        <v>2650</v>
      </c>
      <c r="AS11" t="s">
        <v>2651</v>
      </c>
      <c r="AT11">
        <v>1.01</v>
      </c>
      <c r="AU11">
        <v>2.80681159918053E-6</v>
      </c>
      <c r="AV11">
        <v>1</v>
      </c>
      <c r="AW11" t="s">
        <v>2652</v>
      </c>
      <c r="AX11" t="s">
        <v>2653</v>
      </c>
      <c r="AY11">
        <v>1.01</v>
      </c>
      <c r="AZ11">
        <v>0.5801160008006</v>
      </c>
      <c r="BA11">
        <v>1</v>
      </c>
      <c r="BB11" t="s">
        <v>2654</v>
      </c>
      <c r="BC11" t="s">
        <v>2655</v>
      </c>
      <c r="BD11">
        <v>1.01</v>
      </c>
      <c r="BE11">
        <f>1-AZ11</f>
        <v>0.4198839991994</v>
      </c>
    </row>
    <row r="12" spans="1:903">
      <c r="A12" t="str">
        <f>[1]Overview!E93</f>
        <v>a511107</v>
      </c>
      <c r="B12" t="str">
        <f>IF([1]Overview!W93&lt;&gt;"",[1]Overview!W93,"")</f>
        <v>m511107</v>
      </c>
      <c r="C12" t="str">
        <f>[1]Overview!B93</f>
        <v>5111.07: Übrige Mehle, Stärken, Griesse, Flocken und Getreidekörner</v>
      </c>
      <c r="D12">
        <f t="shared" si="0"/>
        <v>1</v>
      </c>
      <c r="F12">
        <f>[1]Overview!S93</f>
        <v>0</v>
      </c>
      <c r="H12">
        <v>0</v>
      </c>
      <c r="I12" t="s">
        <v>2665</v>
      </c>
      <c r="J12" t="s">
        <v>2666</v>
      </c>
      <c r="K12">
        <v>1</v>
      </c>
      <c r="L12">
        <v>0.10444020266916</v>
      </c>
      <c r="M12">
        <v>1</v>
      </c>
      <c r="N12" t="s">
        <v>2667</v>
      </c>
      <c r="O12" t="s">
        <v>2668</v>
      </c>
      <c r="P12">
        <v>1</v>
      </c>
      <c r="Q12">
        <v>5.3493927323167101E-2</v>
      </c>
      <c r="R12">
        <v>1</v>
      </c>
      <c r="S12" t="s">
        <v>2669</v>
      </c>
      <c r="T12" t="s">
        <v>2670</v>
      </c>
      <c r="U12">
        <v>1</v>
      </c>
      <c r="V12">
        <v>0.15051540330528099</v>
      </c>
      <c r="W12">
        <v>1</v>
      </c>
      <c r="X12" t="s">
        <v>2621</v>
      </c>
      <c r="Y12" t="s">
        <v>2622</v>
      </c>
      <c r="Z12">
        <v>1</v>
      </c>
      <c r="AA12">
        <v>0</v>
      </c>
      <c r="AB12">
        <v>1</v>
      </c>
      <c r="AC12" t="s">
        <v>2623</v>
      </c>
      <c r="AD12" t="s">
        <v>2624</v>
      </c>
      <c r="AE12">
        <v>1</v>
      </c>
      <c r="AF12">
        <v>0</v>
      </c>
      <c r="AG12">
        <v>0</v>
      </c>
      <c r="AH12" t="s">
        <v>2671</v>
      </c>
      <c r="AI12" t="s">
        <v>2672</v>
      </c>
      <c r="AJ12">
        <v>1</v>
      </c>
      <c r="AK12">
        <v>0.691545597526947</v>
      </c>
      <c r="AL12">
        <v>1</v>
      </c>
      <c r="AM12" t="s">
        <v>2673</v>
      </c>
      <c r="AN12" t="s">
        <v>2674</v>
      </c>
      <c r="AO12">
        <v>1</v>
      </c>
      <c r="AP12" s="159">
        <v>4.8691754437862701E-6</v>
      </c>
      <c r="AQ12">
        <v>1</v>
      </c>
      <c r="AR12" t="s">
        <v>2675</v>
      </c>
      <c r="AS12" t="s">
        <v>2676</v>
      </c>
      <c r="AT12">
        <v>1</v>
      </c>
      <c r="AU12">
        <v>2.6314357719439381E-3</v>
      </c>
      <c r="AV12">
        <v>1</v>
      </c>
      <c r="AW12" t="s">
        <v>2677</v>
      </c>
      <c r="AX12" t="s">
        <v>2678</v>
      </c>
      <c r="AY12">
        <v>1.01</v>
      </c>
      <c r="AZ12">
        <v>1.2539872150290546E-6</v>
      </c>
      <c r="BA12">
        <v>1</v>
      </c>
      <c r="BB12" t="s">
        <v>2679</v>
      </c>
      <c r="BC12" t="s">
        <v>2680</v>
      </c>
      <c r="BD12">
        <v>1</v>
      </c>
      <c r="BE12">
        <v>9.9178850395139118E-6</v>
      </c>
      <c r="BF12">
        <v>1</v>
      </c>
      <c r="BG12" t="s">
        <v>2681</v>
      </c>
      <c r="BH12" t="s">
        <v>2682</v>
      </c>
      <c r="BI12">
        <v>1</v>
      </c>
      <c r="BJ12">
        <f>BO12-BE12-AZ12-AU12</f>
        <v>0.10179759502496152</v>
      </c>
      <c r="BK12">
        <v>1</v>
      </c>
      <c r="BL12" t="s">
        <v>2683</v>
      </c>
      <c r="BM12" t="s">
        <v>2684</v>
      </c>
      <c r="BN12">
        <v>1</v>
      </c>
      <c r="BO12">
        <f>L12</f>
        <v>0.10444020266916</v>
      </c>
      <c r="BP12">
        <v>1</v>
      </c>
      <c r="BQ12" t="s">
        <v>2685</v>
      </c>
      <c r="BR12" t="s">
        <v>2686</v>
      </c>
      <c r="BS12">
        <v>1</v>
      </c>
      <c r="BT12">
        <f>AK12*0.258305762508064</f>
        <v>0.17863021287829275</v>
      </c>
      <c r="BU12">
        <v>1</v>
      </c>
      <c r="BV12" t="s">
        <v>2687</v>
      </c>
      <c r="BW12" t="s">
        <v>2688</v>
      </c>
      <c r="BX12">
        <v>1</v>
      </c>
      <c r="BY12">
        <f>AK12*0.000232000922520045</f>
        <v>1.6043921659092744E-4</v>
      </c>
      <c r="BZ12">
        <v>1</v>
      </c>
      <c r="CA12" t="s">
        <v>2689</v>
      </c>
      <c r="CB12" t="s">
        <v>2690</v>
      </c>
      <c r="CC12">
        <v>1</v>
      </c>
      <c r="CD12">
        <f>AK12*0.446038178505475</f>
        <v>0.30845573867439974</v>
      </c>
      <c r="CE12">
        <v>1</v>
      </c>
      <c r="CF12" t="s">
        <v>2691</v>
      </c>
      <c r="CG12" t="s">
        <v>2692</v>
      </c>
      <c r="CH12">
        <v>1</v>
      </c>
      <c r="CI12">
        <f>AK12*0.00135272638781571</f>
        <v>9.3547197815248382E-4</v>
      </c>
      <c r="CJ12">
        <v>1</v>
      </c>
      <c r="CK12" t="s">
        <v>2693</v>
      </c>
      <c r="CL12" t="s">
        <v>2694</v>
      </c>
      <c r="CM12">
        <v>1</v>
      </c>
      <c r="CN12">
        <f>AK12*0.294071331676126</f>
        <v>0.20336373477951156</v>
      </c>
      <c r="CO12">
        <v>1</v>
      </c>
      <c r="CP12" t="s">
        <v>2695</v>
      </c>
      <c r="CQ12" t="s">
        <v>2696</v>
      </c>
      <c r="CR12">
        <v>1</v>
      </c>
      <c r="CS12">
        <f>AK12</f>
        <v>0.691545597526947</v>
      </c>
    </row>
    <row r="13" spans="1:903">
      <c r="A13" t="str">
        <f>[1]Overview!E94</f>
        <v>a511108</v>
      </c>
      <c r="B13" t="str">
        <f>IF([1]Overview!W94&lt;&gt;"",[1]Overview!W94,"")</f>
        <v>m511108</v>
      </c>
      <c r="C13" t="str">
        <f>[1]Overview!B94</f>
        <v>5111.08: Andere Produkte auf Getreidebasis</v>
      </c>
      <c r="D13">
        <f t="shared" si="0"/>
        <v>1</v>
      </c>
      <c r="F13">
        <f>[1]Overview!S94</f>
        <v>0</v>
      </c>
      <c r="G13" t="s">
        <v>2697</v>
      </c>
      <c r="H13">
        <v>0</v>
      </c>
      <c r="I13" t="s">
        <v>314</v>
      </c>
      <c r="J13" t="s">
        <v>2635</v>
      </c>
      <c r="K13">
        <v>1.18</v>
      </c>
      <c r="L13">
        <v>0.46250000000000002</v>
      </c>
      <c r="M13">
        <v>0</v>
      </c>
      <c r="N13" t="s">
        <v>314</v>
      </c>
      <c r="O13" t="s">
        <v>2635</v>
      </c>
      <c r="P13">
        <v>0.83</v>
      </c>
      <c r="Q13">
        <v>0.02</v>
      </c>
      <c r="R13">
        <v>1</v>
      </c>
      <c r="S13" t="s">
        <v>2659</v>
      </c>
      <c r="T13" t="s">
        <v>2660</v>
      </c>
      <c r="U13">
        <v>1</v>
      </c>
      <c r="V13">
        <v>9.2499999999999999E-2</v>
      </c>
      <c r="W13">
        <v>1</v>
      </c>
      <c r="X13" t="s">
        <v>2621</v>
      </c>
      <c r="Y13" t="s">
        <v>2622</v>
      </c>
      <c r="Z13">
        <v>1</v>
      </c>
      <c r="AA13">
        <v>4.88611111111111E-4</v>
      </c>
      <c r="AB13">
        <v>1</v>
      </c>
      <c r="AC13" t="s">
        <v>2623</v>
      </c>
      <c r="AD13" t="s">
        <v>2624</v>
      </c>
      <c r="AE13">
        <v>1</v>
      </c>
      <c r="AF13">
        <v>3.4289999999999998E-3</v>
      </c>
      <c r="AG13">
        <v>1</v>
      </c>
      <c r="AH13" t="s">
        <v>2669</v>
      </c>
      <c r="AI13" t="s">
        <v>2670</v>
      </c>
      <c r="AJ13">
        <v>1.18</v>
      </c>
      <c r="AK13">
        <v>0.23499999999999999</v>
      </c>
      <c r="AL13">
        <v>1</v>
      </c>
      <c r="AM13" t="s">
        <v>2669</v>
      </c>
      <c r="AN13" t="s">
        <v>2670</v>
      </c>
      <c r="AO13">
        <v>1.35</v>
      </c>
      <c r="AP13">
        <v>0.125</v>
      </c>
      <c r="AQ13">
        <v>1</v>
      </c>
      <c r="AR13" t="s">
        <v>2661</v>
      </c>
      <c r="AS13" t="s">
        <v>2662</v>
      </c>
      <c r="AT13">
        <v>4</v>
      </c>
      <c r="AU13">
        <v>1.2500000000000001E-2</v>
      </c>
      <c r="AV13">
        <v>1</v>
      </c>
      <c r="AW13" t="s">
        <v>2698</v>
      </c>
      <c r="AX13" t="s">
        <v>2699</v>
      </c>
      <c r="AY13">
        <v>2.2200000000000002</v>
      </c>
      <c r="AZ13">
        <v>2.5000000000000001E-3</v>
      </c>
      <c r="BA13">
        <v>1</v>
      </c>
      <c r="BB13" t="s">
        <v>478</v>
      </c>
      <c r="BC13" t="s">
        <v>2663</v>
      </c>
      <c r="BD13">
        <v>1</v>
      </c>
      <c r="BE13">
        <v>0.05</v>
      </c>
      <c r="BF13">
        <v>1</v>
      </c>
      <c r="BG13" t="s">
        <v>2638</v>
      </c>
      <c r="BH13" t="s">
        <v>2639</v>
      </c>
      <c r="BI13">
        <v>1.18</v>
      </c>
      <c r="BJ13">
        <f>0.125356545*L13</f>
        <v>5.7977402062500009E-2</v>
      </c>
      <c r="BK13">
        <v>1</v>
      </c>
      <c r="BL13" t="s">
        <v>2640</v>
      </c>
      <c r="BM13" t="s">
        <v>2641</v>
      </c>
      <c r="BN13">
        <v>1.18</v>
      </c>
      <c r="BO13">
        <f>0.00982636311059645*L13</f>
        <v>4.5446929386508579E-3</v>
      </c>
      <c r="BP13">
        <v>1</v>
      </c>
      <c r="BQ13" t="s">
        <v>2642</v>
      </c>
      <c r="BR13" t="s">
        <v>2643</v>
      </c>
      <c r="BS13">
        <v>1.18</v>
      </c>
      <c r="BT13">
        <f>0.0566393587721004*L13</f>
        <v>2.6195703432096436E-2</v>
      </c>
      <c r="BU13">
        <v>1</v>
      </c>
      <c r="BV13" t="s">
        <v>2644</v>
      </c>
      <c r="BW13" t="s">
        <v>2645</v>
      </c>
      <c r="BX13">
        <v>1.18</v>
      </c>
      <c r="BY13">
        <f>0.00324349414531426*L13</f>
        <v>1.5001160422078454E-3</v>
      </c>
      <c r="BZ13">
        <v>1</v>
      </c>
      <c r="CA13" t="s">
        <v>2646</v>
      </c>
      <c r="CB13" t="s">
        <v>2647</v>
      </c>
      <c r="CC13">
        <v>1.18</v>
      </c>
      <c r="CD13">
        <f>0.115066181608093*L13</f>
        <v>5.3218108993743012E-2</v>
      </c>
      <c r="CE13">
        <v>1</v>
      </c>
      <c r="CF13" t="s">
        <v>2648</v>
      </c>
      <c r="CG13" t="s">
        <v>2649</v>
      </c>
      <c r="CH13">
        <v>1.18</v>
      </c>
      <c r="CI13">
        <f>0.109749249632126*L13</f>
        <v>5.0759027954858274E-2</v>
      </c>
      <c r="CJ13">
        <v>1</v>
      </c>
      <c r="CK13" t="s">
        <v>2650</v>
      </c>
      <c r="CL13" t="s">
        <v>2651</v>
      </c>
      <c r="CM13">
        <v>1.18</v>
      </c>
      <c r="CN13">
        <f>2.80681159918053E-06*L13</f>
        <v>1.2981503646209953E-6</v>
      </c>
      <c r="CO13">
        <v>1</v>
      </c>
      <c r="CP13" t="s">
        <v>2652</v>
      </c>
      <c r="CQ13" t="s">
        <v>2653</v>
      </c>
      <c r="CR13">
        <v>1.18</v>
      </c>
      <c r="CS13">
        <f>0.5801160008006*L13</f>
        <v>0.26830365037027754</v>
      </c>
      <c r="CT13">
        <v>1</v>
      </c>
      <c r="CU13" t="s">
        <v>2654</v>
      </c>
      <c r="CV13" t="s">
        <v>2655</v>
      </c>
      <c r="CW13">
        <v>1.18</v>
      </c>
      <c r="CX13">
        <f>0.4625-CS13</f>
        <v>0.19419634962972249</v>
      </c>
      <c r="CY13">
        <v>1</v>
      </c>
      <c r="CZ13" t="s">
        <v>2638</v>
      </c>
      <c r="DA13" t="s">
        <v>2639</v>
      </c>
      <c r="DB13">
        <v>0.83</v>
      </c>
      <c r="DC13">
        <f>0.125356545*Q13</f>
        <v>2.5071309000000005E-3</v>
      </c>
      <c r="DD13">
        <v>1</v>
      </c>
      <c r="DE13" t="s">
        <v>2640</v>
      </c>
      <c r="DF13" t="s">
        <v>2641</v>
      </c>
      <c r="DG13">
        <v>0.83</v>
      </c>
      <c r="DH13">
        <f>0.00982636311059645*Q13</f>
        <v>1.9652726221192901E-4</v>
      </c>
      <c r="DI13">
        <v>1</v>
      </c>
      <c r="DJ13" t="s">
        <v>2642</v>
      </c>
      <c r="DK13" t="s">
        <v>2643</v>
      </c>
      <c r="DL13">
        <v>0.83</v>
      </c>
      <c r="DM13">
        <f>0.0566393587721004*Q13</f>
        <v>1.132787175442008E-3</v>
      </c>
      <c r="DN13">
        <v>1</v>
      </c>
      <c r="DO13" t="s">
        <v>2644</v>
      </c>
      <c r="DP13" t="s">
        <v>2645</v>
      </c>
      <c r="DQ13">
        <v>0.83</v>
      </c>
      <c r="DR13">
        <f>0.00324349414531426*Q13</f>
        <v>6.486988290628521E-5</v>
      </c>
      <c r="DS13">
        <v>1</v>
      </c>
      <c r="DT13" t="s">
        <v>2646</v>
      </c>
      <c r="DU13" t="s">
        <v>2647</v>
      </c>
      <c r="DV13">
        <v>0.83</v>
      </c>
      <c r="DW13">
        <f>0.115066181608093*Q13</f>
        <v>2.3013236321618598E-3</v>
      </c>
      <c r="DX13">
        <v>1</v>
      </c>
      <c r="DY13" t="s">
        <v>2648</v>
      </c>
      <c r="DZ13" t="s">
        <v>2649</v>
      </c>
      <c r="EA13">
        <v>0.83</v>
      </c>
      <c r="EB13">
        <f>0.109749249632126*Q13</f>
        <v>2.1949849926425199E-3</v>
      </c>
      <c r="EC13">
        <v>1</v>
      </c>
      <c r="ED13" t="s">
        <v>2650</v>
      </c>
      <c r="EE13" t="s">
        <v>2651</v>
      </c>
      <c r="EF13">
        <v>0.83</v>
      </c>
      <c r="EG13">
        <f>2.80681159918053E-06*Q13</f>
        <v>5.6136231983610602E-8</v>
      </c>
      <c r="EH13">
        <v>1</v>
      </c>
      <c r="EI13" t="s">
        <v>2652</v>
      </c>
      <c r="EJ13" t="s">
        <v>2653</v>
      </c>
      <c r="EK13">
        <v>0.83</v>
      </c>
      <c r="EL13">
        <f>0.5801160008006*Q13</f>
        <v>1.1602320016012E-2</v>
      </c>
      <c r="EM13">
        <v>1</v>
      </c>
      <c r="EN13" t="s">
        <v>2654</v>
      </c>
      <c r="EO13" t="s">
        <v>2655</v>
      </c>
      <c r="EP13">
        <v>0.83</v>
      </c>
      <c r="EQ13">
        <f>Q13-EL13</f>
        <v>8.3976799839880004E-3</v>
      </c>
    </row>
    <row r="14" spans="1:903">
      <c r="A14" t="str">
        <f>[1]Overview!E95</f>
        <v>a5112</v>
      </c>
      <c r="B14" t="str">
        <f>IF([1]Overview!W95&lt;&gt;"",[1]Overview!W95,"")</f>
        <v>m5112</v>
      </c>
      <c r="C14" t="str">
        <f>[1]Overview!B95</f>
        <v>5112: Fleisch</v>
      </c>
      <c r="D14">
        <f t="shared" si="0"/>
        <v>1</v>
      </c>
      <c r="F14">
        <f>[1]Overview!S95</f>
        <v>-1</v>
      </c>
    </row>
    <row r="15" spans="1:903">
      <c r="A15" t="str">
        <f>[1]Overview!E96</f>
        <v>a511201</v>
      </c>
      <c r="B15" t="str">
        <f>IF([1]Overview!W96&lt;&gt;"",[1]Overview!W96,"")</f>
        <v>m511201</v>
      </c>
      <c r="C15" t="str">
        <f>[1]Overview!B96</f>
        <v>5112.01: Rindfleisch</v>
      </c>
      <c r="D15">
        <f t="shared" si="0"/>
        <v>1</v>
      </c>
      <c r="F15">
        <f>[1]Overview!S96</f>
        <v>0</v>
      </c>
      <c r="G15">
        <v>30</v>
      </c>
      <c r="H15">
        <v>1</v>
      </c>
      <c r="I15" t="s">
        <v>2700</v>
      </c>
      <c r="J15" t="s">
        <v>2701</v>
      </c>
      <c r="K15">
        <v>1.41</v>
      </c>
      <c r="L15">
        <v>1</v>
      </c>
      <c r="M15">
        <v>0</v>
      </c>
      <c r="R15">
        <v>0</v>
      </c>
      <c r="W15">
        <v>1</v>
      </c>
      <c r="X15" t="s">
        <v>2621</v>
      </c>
      <c r="Y15" t="s">
        <v>2622</v>
      </c>
      <c r="Z15">
        <v>1</v>
      </c>
      <c r="AA15">
        <v>0</v>
      </c>
      <c r="AB15">
        <v>1</v>
      </c>
      <c r="AC15" t="s">
        <v>2623</v>
      </c>
      <c r="AD15" t="s">
        <v>2624</v>
      </c>
      <c r="AE15">
        <v>1</v>
      </c>
      <c r="AF15">
        <v>0</v>
      </c>
    </row>
    <row r="16" spans="1:903">
      <c r="A16" t="str">
        <f>[1]Overview!E97</f>
        <v>a511202</v>
      </c>
      <c r="B16" t="str">
        <f>IF([1]Overview!W97&lt;&gt;"",[1]Overview!W97,"")</f>
        <v>m511202</v>
      </c>
      <c r="C16" t="str">
        <f>[1]Overview!B97</f>
        <v>5112.02: Kalbfleisch</v>
      </c>
      <c r="D16">
        <f t="shared" si="0"/>
        <v>1</v>
      </c>
      <c r="F16">
        <f>[1]Overview!S97</f>
        <v>0</v>
      </c>
      <c r="G16">
        <v>30</v>
      </c>
      <c r="H16">
        <v>1</v>
      </c>
      <c r="I16" t="s">
        <v>2700</v>
      </c>
      <c r="J16" t="s">
        <v>2701</v>
      </c>
      <c r="K16">
        <v>1.41</v>
      </c>
      <c r="L16">
        <v>1</v>
      </c>
      <c r="M16">
        <v>0</v>
      </c>
      <c r="R16">
        <v>0</v>
      </c>
      <c r="W16">
        <v>1</v>
      </c>
      <c r="X16" t="s">
        <v>2621</v>
      </c>
      <c r="Y16" t="s">
        <v>2622</v>
      </c>
      <c r="Z16">
        <v>1</v>
      </c>
      <c r="AA16">
        <v>0</v>
      </c>
      <c r="AB16">
        <v>1</v>
      </c>
      <c r="AC16" t="s">
        <v>2623</v>
      </c>
      <c r="AD16" t="s">
        <v>2624</v>
      </c>
      <c r="AE16">
        <v>1</v>
      </c>
      <c r="AF16">
        <v>0</v>
      </c>
    </row>
    <row r="17" spans="1:82">
      <c r="A17" t="str">
        <f>[1]Overview!E98</f>
        <v>a511203</v>
      </c>
      <c r="B17" t="str">
        <f>IF([1]Overview!W98&lt;&gt;"",[1]Overview!W98,"")</f>
        <v>m511203</v>
      </c>
      <c r="C17" t="str">
        <f>[1]Overview!B98</f>
        <v>5112.03: Schweinefleisch, frisch oder tiefgekühlt</v>
      </c>
      <c r="D17">
        <f t="shared" si="0"/>
        <v>1</v>
      </c>
      <c r="F17">
        <f>[1]Overview!S98</f>
        <v>0</v>
      </c>
      <c r="G17">
        <v>31</v>
      </c>
      <c r="H17">
        <v>1</v>
      </c>
      <c r="I17" t="s">
        <v>2702</v>
      </c>
      <c r="J17" t="s">
        <v>2703</v>
      </c>
      <c r="K17">
        <v>1.37</v>
      </c>
      <c r="L17">
        <v>1</v>
      </c>
      <c r="M17">
        <v>0</v>
      </c>
      <c r="R17">
        <v>0</v>
      </c>
      <c r="W17">
        <v>1</v>
      </c>
      <c r="X17" t="s">
        <v>2621</v>
      </c>
      <c r="Y17" t="s">
        <v>2622</v>
      </c>
      <c r="Z17">
        <v>1</v>
      </c>
      <c r="AA17">
        <v>0</v>
      </c>
      <c r="AB17">
        <v>1</v>
      </c>
      <c r="AC17" t="s">
        <v>2623</v>
      </c>
      <c r="AD17" t="s">
        <v>2624</v>
      </c>
      <c r="AE17">
        <v>1</v>
      </c>
      <c r="AF17">
        <v>0</v>
      </c>
    </row>
    <row r="18" spans="1:82">
      <c r="A18" t="str">
        <f>[1]Overview!E99</f>
        <v>a511204</v>
      </c>
      <c r="B18" t="str">
        <f>IF([1]Overview!W99&lt;&gt;"",[1]Overview!W99,"")</f>
        <v>m511204</v>
      </c>
      <c r="C18" t="str">
        <f>[1]Overview!B99</f>
        <v>5112.04: Pferdefleisch</v>
      </c>
      <c r="D18">
        <f t="shared" si="0"/>
        <v>1</v>
      </c>
      <c r="F18">
        <f>[1]Overview!S99</f>
        <v>0</v>
      </c>
      <c r="G18">
        <v>30</v>
      </c>
      <c r="H18">
        <v>1</v>
      </c>
      <c r="I18" t="s">
        <v>2700</v>
      </c>
      <c r="J18" t="s">
        <v>2701</v>
      </c>
      <c r="K18">
        <v>1.41</v>
      </c>
      <c r="L18">
        <v>1</v>
      </c>
      <c r="M18">
        <v>0</v>
      </c>
      <c r="R18">
        <v>0</v>
      </c>
      <c r="W18">
        <v>1</v>
      </c>
      <c r="X18" t="s">
        <v>2621</v>
      </c>
      <c r="Y18" t="s">
        <v>2622</v>
      </c>
      <c r="Z18">
        <v>1</v>
      </c>
      <c r="AA18">
        <v>0</v>
      </c>
      <c r="AB18">
        <v>1</v>
      </c>
      <c r="AC18" t="s">
        <v>2623</v>
      </c>
      <c r="AD18" t="s">
        <v>2624</v>
      </c>
      <c r="AE18">
        <v>1</v>
      </c>
      <c r="AF18">
        <v>0</v>
      </c>
    </row>
    <row r="19" spans="1:82">
      <c r="A19" t="str">
        <f>[1]Overview!E100</f>
        <v>a511205</v>
      </c>
      <c r="B19" t="str">
        <f>IF([1]Overview!W100&lt;&gt;"",[1]Overview!W100,"")</f>
        <v>m511205</v>
      </c>
      <c r="C19" t="str">
        <f>[1]Overview!B100</f>
        <v>5112.05: Schaf- und Ziegenfleisch</v>
      </c>
      <c r="D19">
        <f t="shared" si="0"/>
        <v>1</v>
      </c>
      <c r="F19">
        <f>[1]Overview!S100</f>
        <v>0</v>
      </c>
      <c r="G19">
        <v>32</v>
      </c>
      <c r="H19">
        <v>1</v>
      </c>
      <c r="I19" t="s">
        <v>2704</v>
      </c>
      <c r="J19" t="s">
        <v>2705</v>
      </c>
      <c r="K19">
        <v>1.2</v>
      </c>
      <c r="L19">
        <v>1</v>
      </c>
      <c r="M19">
        <v>0</v>
      </c>
      <c r="R19">
        <v>0</v>
      </c>
      <c r="W19">
        <v>1</v>
      </c>
      <c r="X19" t="s">
        <v>2621</v>
      </c>
      <c r="Y19" t="s">
        <v>2622</v>
      </c>
      <c r="Z19">
        <v>1</v>
      </c>
      <c r="AA19">
        <v>0</v>
      </c>
      <c r="AB19">
        <v>1</v>
      </c>
      <c r="AC19" t="s">
        <v>2623</v>
      </c>
      <c r="AD19" t="s">
        <v>2624</v>
      </c>
      <c r="AE19">
        <v>1</v>
      </c>
      <c r="AF19">
        <v>0</v>
      </c>
    </row>
    <row r="20" spans="1:82">
      <c r="A20" t="str">
        <f>[1]Overview!E101</f>
        <v>a511206</v>
      </c>
      <c r="B20" t="str">
        <f>IF([1]Overview!W101&lt;&gt;"",[1]Overview!W101,"")</f>
        <v>m511206</v>
      </c>
      <c r="C20" t="str">
        <f>[1]Overview!B101</f>
        <v>5112.06: Geflügel, frisch oder tiefgekühlt</v>
      </c>
      <c r="D20">
        <f t="shared" si="0"/>
        <v>1</v>
      </c>
      <c r="F20">
        <f>[1]Overview!S101</f>
        <v>0</v>
      </c>
      <c r="G20">
        <v>36</v>
      </c>
      <c r="H20">
        <v>1</v>
      </c>
      <c r="I20" t="s">
        <v>370</v>
      </c>
      <c r="J20" t="s">
        <v>2706</v>
      </c>
      <c r="K20">
        <v>1.0900000000000001</v>
      </c>
      <c r="L20">
        <v>1</v>
      </c>
      <c r="M20">
        <v>0</v>
      </c>
      <c r="R20">
        <v>0</v>
      </c>
      <c r="W20">
        <v>1</v>
      </c>
      <c r="X20" t="s">
        <v>2621</v>
      </c>
      <c r="Y20" t="s">
        <v>2622</v>
      </c>
      <c r="Z20">
        <v>1</v>
      </c>
      <c r="AA20">
        <v>0</v>
      </c>
      <c r="AB20">
        <v>1</v>
      </c>
      <c r="AC20" t="s">
        <v>2623</v>
      </c>
      <c r="AD20" t="s">
        <v>2624</v>
      </c>
      <c r="AE20">
        <v>1</v>
      </c>
      <c r="AF20">
        <v>0</v>
      </c>
    </row>
    <row r="21" spans="1:82">
      <c r="A21" t="str">
        <f>[1]Overview!E102</f>
        <v>a511207</v>
      </c>
      <c r="B21" t="str">
        <f>IF([1]Overview!W102&lt;&gt;"",[1]Overview!W102,"")</f>
        <v>m511207</v>
      </c>
      <c r="C21" t="str">
        <f>[1]Overview!B102</f>
        <v>5112.07: Wild und Kaninchenfleisch</v>
      </c>
      <c r="D21">
        <f t="shared" si="0"/>
        <v>1</v>
      </c>
      <c r="F21">
        <f>[1]Overview!S102</f>
        <v>0</v>
      </c>
      <c r="G21">
        <v>30</v>
      </c>
      <c r="H21">
        <v>1</v>
      </c>
      <c r="I21" t="s">
        <v>2700</v>
      </c>
      <c r="J21" t="s">
        <v>2701</v>
      </c>
      <c r="K21">
        <v>1.41</v>
      </c>
      <c r="L21">
        <v>1</v>
      </c>
      <c r="M21">
        <v>0</v>
      </c>
      <c r="R21">
        <v>0</v>
      </c>
      <c r="W21">
        <v>1</v>
      </c>
      <c r="X21" t="s">
        <v>2621</v>
      </c>
      <c r="Y21" t="s">
        <v>2622</v>
      </c>
      <c r="Z21">
        <v>1</v>
      </c>
      <c r="AA21">
        <v>0</v>
      </c>
      <c r="AB21">
        <v>1</v>
      </c>
      <c r="AC21" t="s">
        <v>2623</v>
      </c>
      <c r="AD21" t="s">
        <v>2624</v>
      </c>
      <c r="AE21">
        <v>1</v>
      </c>
      <c r="AF21">
        <v>0</v>
      </c>
    </row>
    <row r="22" spans="1:82">
      <c r="A22" t="str">
        <f>[1]Overview!E103</f>
        <v>a511208</v>
      </c>
      <c r="B22" t="str">
        <f>IF([1]Overview!W103&lt;&gt;"",[1]Overview!W103,"")</f>
        <v>m511208</v>
      </c>
      <c r="C22" t="str">
        <f>[1]Overview!B103</f>
        <v>5112.08: Andere geniessbare Fleischwaren inkl. Innereien, frisch und tiefgekühlt</v>
      </c>
      <c r="D22">
        <f t="shared" si="0"/>
        <v>1</v>
      </c>
      <c r="F22">
        <f>[1]Overview!S103</f>
        <v>0</v>
      </c>
      <c r="G22" t="s">
        <v>2707</v>
      </c>
      <c r="H22">
        <v>1</v>
      </c>
      <c r="I22" t="s">
        <v>2700</v>
      </c>
      <c r="J22" t="s">
        <v>2701</v>
      </c>
      <c r="K22">
        <v>1.41</v>
      </c>
      <c r="L22">
        <v>0.13333333333333333</v>
      </c>
      <c r="M22">
        <v>1</v>
      </c>
      <c r="N22" t="s">
        <v>2708</v>
      </c>
      <c r="O22" t="s">
        <v>2709</v>
      </c>
      <c r="P22">
        <v>1.54</v>
      </c>
      <c r="Q22">
        <v>0.13333333333333333</v>
      </c>
      <c r="R22">
        <v>0</v>
      </c>
      <c r="S22" t="s">
        <v>314</v>
      </c>
      <c r="T22" t="s">
        <v>2635</v>
      </c>
      <c r="U22">
        <v>1.01</v>
      </c>
      <c r="V22">
        <v>6.6666666666666666E-2</v>
      </c>
      <c r="W22">
        <v>1</v>
      </c>
      <c r="X22" t="s">
        <v>2621</v>
      </c>
      <c r="Y22" t="s">
        <v>2622</v>
      </c>
      <c r="Z22">
        <v>1</v>
      </c>
      <c r="AA22">
        <v>0</v>
      </c>
      <c r="AB22">
        <v>1</v>
      </c>
      <c r="AC22" t="s">
        <v>2623</v>
      </c>
      <c r="AD22" t="s">
        <v>2624</v>
      </c>
      <c r="AE22">
        <v>1</v>
      </c>
      <c r="AF22">
        <v>0</v>
      </c>
      <c r="AG22">
        <v>1</v>
      </c>
      <c r="AH22" t="s">
        <v>2700</v>
      </c>
      <c r="AI22" t="s">
        <v>2701</v>
      </c>
      <c r="AJ22">
        <v>0.74</v>
      </c>
      <c r="AK22">
        <v>0.66666666666666663</v>
      </c>
      <c r="AL22">
        <v>1</v>
      </c>
      <c r="AM22" t="s">
        <v>2638</v>
      </c>
      <c r="AN22" t="s">
        <v>2639</v>
      </c>
      <c r="AO22">
        <v>1.01</v>
      </c>
      <c r="AP22">
        <f>V22*0.125356545</f>
        <v>8.3571030000000011E-3</v>
      </c>
      <c r="AQ22">
        <v>1</v>
      </c>
      <c r="AR22" t="s">
        <v>2640</v>
      </c>
      <c r="AS22" t="s">
        <v>2641</v>
      </c>
      <c r="AT22">
        <v>1.01</v>
      </c>
      <c r="AU22">
        <f>V22*0.00982636311059645</f>
        <v>6.550908740397633E-4</v>
      </c>
      <c r="AV22">
        <v>1</v>
      </c>
      <c r="AW22" t="s">
        <v>2642</v>
      </c>
      <c r="AX22" t="s">
        <v>2643</v>
      </c>
      <c r="AY22">
        <v>1.01</v>
      </c>
      <c r="AZ22">
        <f>V22*0.0566393587721004</f>
        <v>3.7759572514733599E-3</v>
      </c>
      <c r="BA22">
        <v>1</v>
      </c>
      <c r="BB22" t="s">
        <v>2644</v>
      </c>
      <c r="BC22" t="s">
        <v>2645</v>
      </c>
      <c r="BD22">
        <v>1.01</v>
      </c>
      <c r="BE22">
        <f>V22*0.00324349414531426</f>
        <v>2.1623294302095067E-4</v>
      </c>
      <c r="BF22">
        <v>1</v>
      </c>
      <c r="BG22" t="s">
        <v>2646</v>
      </c>
      <c r="BH22" t="s">
        <v>2647</v>
      </c>
      <c r="BI22">
        <v>1.01</v>
      </c>
      <c r="BJ22">
        <f>V22*0.115066181608093</f>
        <v>7.6710787738728664E-3</v>
      </c>
      <c r="BK22">
        <v>1</v>
      </c>
      <c r="BL22" t="s">
        <v>2648</v>
      </c>
      <c r="BM22" t="s">
        <v>2649</v>
      </c>
      <c r="BN22">
        <v>1.01</v>
      </c>
      <c r="BO22">
        <f>V22*0.109749249632126</f>
        <v>7.3166166421417328E-3</v>
      </c>
      <c r="BP22">
        <v>1</v>
      </c>
      <c r="BQ22" t="s">
        <v>2650</v>
      </c>
      <c r="BR22" t="s">
        <v>2651</v>
      </c>
      <c r="BS22">
        <v>1.01</v>
      </c>
      <c r="BT22">
        <f>V22*2.80681159918053E-06</f>
        <v>1.87120773278702E-7</v>
      </c>
      <c r="BU22">
        <v>1</v>
      </c>
      <c r="BV22" t="s">
        <v>2652</v>
      </c>
      <c r="BW22" t="s">
        <v>2653</v>
      </c>
      <c r="BX22">
        <v>1.01</v>
      </c>
      <c r="BY22">
        <f>V22*0.5801160008006</f>
        <v>3.8674400053373331E-2</v>
      </c>
      <c r="BZ22">
        <v>1</v>
      </c>
      <c r="CA22" t="s">
        <v>2654</v>
      </c>
      <c r="CB22" t="s">
        <v>2655</v>
      </c>
      <c r="CC22">
        <v>1.01</v>
      </c>
      <c r="CD22">
        <f>V22-BY22</f>
        <v>2.7992266613293335E-2</v>
      </c>
    </row>
    <row r="23" spans="1:82">
      <c r="A23" t="str">
        <f>[1]Overview!E104</f>
        <v>a511209</v>
      </c>
      <c r="B23" t="str">
        <f>IF([1]Overview!W104&lt;&gt;"",[1]Overview!W104,"")</f>
        <v>m511209</v>
      </c>
      <c r="C23" t="str">
        <f>[1]Overview!B104</f>
        <v>5112.09: Würste, Wurstwaren und Pasteten</v>
      </c>
      <c r="D23">
        <f t="shared" si="0"/>
        <v>1</v>
      </c>
      <c r="F23">
        <f>[1]Overview!S104</f>
        <v>0</v>
      </c>
      <c r="G23">
        <v>40</v>
      </c>
      <c r="H23">
        <v>1</v>
      </c>
      <c r="I23" t="s">
        <v>2702</v>
      </c>
      <c r="J23" t="s">
        <v>2703</v>
      </c>
      <c r="K23">
        <v>1.37</v>
      </c>
      <c r="L23">
        <v>0.9</v>
      </c>
      <c r="M23">
        <v>0</v>
      </c>
      <c r="N23" t="s">
        <v>314</v>
      </c>
      <c r="O23" t="s">
        <v>2635</v>
      </c>
      <c r="P23">
        <v>0.88</v>
      </c>
      <c r="Q23">
        <v>0.1</v>
      </c>
      <c r="R23">
        <v>0</v>
      </c>
      <c r="W23">
        <v>1</v>
      </c>
      <c r="X23" t="s">
        <v>2621</v>
      </c>
      <c r="Y23" t="s">
        <v>2622</v>
      </c>
      <c r="Z23">
        <v>1</v>
      </c>
      <c r="AA23">
        <v>3.5833333333333301E-4</v>
      </c>
      <c r="AB23">
        <v>1</v>
      </c>
      <c r="AC23" t="s">
        <v>2623</v>
      </c>
      <c r="AD23" t="s">
        <v>2624</v>
      </c>
      <c r="AE23">
        <v>1</v>
      </c>
      <c r="AF23">
        <v>1.73E-3</v>
      </c>
      <c r="AG23">
        <v>1</v>
      </c>
      <c r="AH23" t="s">
        <v>2638</v>
      </c>
      <c r="AI23" t="s">
        <v>2639</v>
      </c>
      <c r="AJ23">
        <v>0.88</v>
      </c>
      <c r="AK23">
        <f>Q23*0.125356545</f>
        <v>1.2535654500000002E-2</v>
      </c>
      <c r="AL23">
        <v>1</v>
      </c>
      <c r="AM23" t="s">
        <v>2640</v>
      </c>
      <c r="AN23" t="s">
        <v>2641</v>
      </c>
      <c r="AO23">
        <v>0.88</v>
      </c>
      <c r="AP23">
        <f>Q23*0.00982636311059645</f>
        <v>9.8263631105964511E-4</v>
      </c>
      <c r="AQ23">
        <v>1</v>
      </c>
      <c r="AR23" t="s">
        <v>2642</v>
      </c>
      <c r="AS23" t="s">
        <v>2643</v>
      </c>
      <c r="AT23">
        <v>0.88</v>
      </c>
      <c r="AU23">
        <f>Q23*0.0566393587721004</f>
        <v>5.66393587721004E-3</v>
      </c>
      <c r="AV23">
        <v>1</v>
      </c>
      <c r="AW23" t="s">
        <v>2644</v>
      </c>
      <c r="AX23" t="s">
        <v>2645</v>
      </c>
      <c r="AY23">
        <v>0.88</v>
      </c>
      <c r="AZ23">
        <f>Q23*0.00324349414531426</f>
        <v>3.2434941453142604E-4</v>
      </c>
      <c r="BA23">
        <v>1</v>
      </c>
      <c r="BB23" t="s">
        <v>2646</v>
      </c>
      <c r="BC23" t="s">
        <v>2647</v>
      </c>
      <c r="BD23">
        <v>0.88</v>
      </c>
      <c r="BE23">
        <f>Q23*0.115066181608093</f>
        <v>1.15066181608093E-2</v>
      </c>
      <c r="BF23">
        <v>1</v>
      </c>
      <c r="BG23" t="s">
        <v>2648</v>
      </c>
      <c r="BH23" t="s">
        <v>2649</v>
      </c>
      <c r="BI23">
        <v>0.88</v>
      </c>
      <c r="BJ23">
        <f>Q23*0.109749249632126</f>
        <v>1.09749249632126E-2</v>
      </c>
      <c r="BK23">
        <v>1</v>
      </c>
      <c r="BL23" t="s">
        <v>2650</v>
      </c>
      <c r="BM23" t="s">
        <v>2651</v>
      </c>
      <c r="BN23">
        <v>0.88</v>
      </c>
      <c r="BO23">
        <f>Q23*2.80681159918053E-06</f>
        <v>2.8068115991805303E-7</v>
      </c>
      <c r="BP23">
        <v>1</v>
      </c>
      <c r="BQ23" t="s">
        <v>2652</v>
      </c>
      <c r="BR23" t="s">
        <v>2653</v>
      </c>
      <c r="BS23">
        <v>0.88</v>
      </c>
      <c r="BT23">
        <f>Q23*0.5801160008006</f>
        <v>5.8011600080060004E-2</v>
      </c>
      <c r="BU23">
        <v>1</v>
      </c>
      <c r="BV23" t="s">
        <v>2654</v>
      </c>
      <c r="BW23" t="s">
        <v>2655</v>
      </c>
      <c r="BX23">
        <v>0.88</v>
      </c>
      <c r="BY23">
        <f>Q23-BT23</f>
        <v>4.1988399919940002E-2</v>
      </c>
    </row>
    <row r="24" spans="1:82">
      <c r="A24" t="str">
        <f>[1]Overview!E105</f>
        <v>a511210</v>
      </c>
      <c r="B24" t="str">
        <f>IF([1]Overview!W105&lt;&gt;"",[1]Overview!W105,"")</f>
        <v>m511210</v>
      </c>
      <c r="C24" t="str">
        <f>[1]Overview!B105</f>
        <v>5112.10: Schinken, Speck und übriges gesalzenes oder geräuchertes Schweinefleisch</v>
      </c>
      <c r="D24">
        <f t="shared" si="0"/>
        <v>1</v>
      </c>
      <c r="F24">
        <f>[1]Overview!S105</f>
        <v>0</v>
      </c>
      <c r="G24">
        <v>37</v>
      </c>
      <c r="H24">
        <v>1</v>
      </c>
      <c r="I24" t="s">
        <v>2702</v>
      </c>
      <c r="J24" t="s">
        <v>2703</v>
      </c>
      <c r="K24">
        <v>1.3</v>
      </c>
      <c r="L24">
        <v>1</v>
      </c>
      <c r="M24">
        <v>0</v>
      </c>
      <c r="R24">
        <v>0</v>
      </c>
      <c r="W24">
        <v>1</v>
      </c>
      <c r="X24" t="s">
        <v>2621</v>
      </c>
      <c r="Y24" t="s">
        <v>2622</v>
      </c>
      <c r="Z24">
        <v>1</v>
      </c>
      <c r="AA24">
        <v>2E-3</v>
      </c>
      <c r="AB24">
        <v>1</v>
      </c>
      <c r="AC24" t="s">
        <v>2623</v>
      </c>
      <c r="AD24" t="s">
        <v>2624</v>
      </c>
      <c r="AE24">
        <v>1</v>
      </c>
      <c r="AF24">
        <v>4.8599999999999997E-3</v>
      </c>
    </row>
    <row r="25" spans="1:82">
      <c r="A25" t="str">
        <f>[1]Overview!E106</f>
        <v>a511211</v>
      </c>
      <c r="B25" t="str">
        <f>IF([1]Overview!W106&lt;&gt;"",[1]Overview!W106,"")</f>
        <v>m511211</v>
      </c>
      <c r="C25" t="str">
        <f>[1]Overview!B106</f>
        <v>5112.11: Geflügel, grilliert oder geräuchert</v>
      </c>
      <c r="D25">
        <f t="shared" si="0"/>
        <v>1</v>
      </c>
      <c r="F25">
        <f>[1]Overview!S106</f>
        <v>0</v>
      </c>
      <c r="G25">
        <v>35</v>
      </c>
      <c r="H25">
        <v>1</v>
      </c>
      <c r="I25" t="s">
        <v>370</v>
      </c>
      <c r="J25" t="s">
        <v>2706</v>
      </c>
      <c r="K25">
        <v>1.0900000000000001</v>
      </c>
      <c r="L25">
        <v>0.7</v>
      </c>
      <c r="M25">
        <v>0</v>
      </c>
      <c r="N25" t="s">
        <v>314</v>
      </c>
      <c r="O25" t="s">
        <v>2635</v>
      </c>
      <c r="P25">
        <v>0.88</v>
      </c>
      <c r="Q25">
        <v>0.2</v>
      </c>
      <c r="R25">
        <v>1</v>
      </c>
      <c r="S25" t="s">
        <v>2710</v>
      </c>
      <c r="T25" t="s">
        <v>2711</v>
      </c>
      <c r="U25">
        <v>1</v>
      </c>
      <c r="V25">
        <v>0.1</v>
      </c>
      <c r="W25">
        <v>1</v>
      </c>
      <c r="X25" t="s">
        <v>2621</v>
      </c>
      <c r="Y25" t="s">
        <v>2622</v>
      </c>
      <c r="Z25">
        <v>1</v>
      </c>
      <c r="AA25">
        <v>0</v>
      </c>
      <c r="AB25">
        <v>1</v>
      </c>
      <c r="AC25" t="s">
        <v>2623</v>
      </c>
      <c r="AD25" t="s">
        <v>2624</v>
      </c>
      <c r="AE25">
        <v>1</v>
      </c>
      <c r="AF25">
        <v>1.0749999999999999E-2</v>
      </c>
      <c r="AG25">
        <v>1</v>
      </c>
      <c r="AH25" t="s">
        <v>2638</v>
      </c>
      <c r="AI25" t="s">
        <v>2639</v>
      </c>
      <c r="AJ25">
        <v>0.88</v>
      </c>
      <c r="AK25">
        <f>Q25*0.125356545</f>
        <v>2.5071309000000003E-2</v>
      </c>
      <c r="AL25">
        <v>1</v>
      </c>
      <c r="AM25" t="s">
        <v>2640</v>
      </c>
      <c r="AN25" t="s">
        <v>2641</v>
      </c>
      <c r="AO25">
        <v>0.88</v>
      </c>
      <c r="AP25">
        <f>Q25*0.00982636311059645</f>
        <v>1.9652726221192902E-3</v>
      </c>
      <c r="AQ25">
        <v>1</v>
      </c>
      <c r="AR25" t="s">
        <v>2642</v>
      </c>
      <c r="AS25" t="s">
        <v>2643</v>
      </c>
      <c r="AT25">
        <v>0.88</v>
      </c>
      <c r="AU25">
        <f>Q25*0.0566393587721004</f>
        <v>1.132787175442008E-2</v>
      </c>
      <c r="AV25">
        <v>1</v>
      </c>
      <c r="AW25" t="s">
        <v>2644</v>
      </c>
      <c r="AX25" t="s">
        <v>2645</v>
      </c>
      <c r="AY25">
        <v>0.88</v>
      </c>
      <c r="AZ25">
        <f>Q25*0.00324349414531426</f>
        <v>6.4869882906285208E-4</v>
      </c>
      <c r="BA25">
        <v>1</v>
      </c>
      <c r="BB25" t="s">
        <v>2646</v>
      </c>
      <c r="BC25" t="s">
        <v>2647</v>
      </c>
      <c r="BD25">
        <v>0.88</v>
      </c>
      <c r="BE25">
        <f>Q25*0.115066181608093</f>
        <v>2.3013236321618599E-2</v>
      </c>
      <c r="BF25">
        <v>1</v>
      </c>
      <c r="BG25" t="s">
        <v>2648</v>
      </c>
      <c r="BH25" t="s">
        <v>2649</v>
      </c>
      <c r="BI25">
        <v>0.88</v>
      </c>
      <c r="BJ25">
        <f>Q25*0.109749249632126</f>
        <v>2.1949849926425201E-2</v>
      </c>
      <c r="BK25">
        <v>1</v>
      </c>
      <c r="BL25" t="s">
        <v>2650</v>
      </c>
      <c r="BM25" t="s">
        <v>2651</v>
      </c>
      <c r="BN25">
        <v>0.88</v>
      </c>
      <c r="BO25">
        <f>Q25*2.80681159918053E-06</f>
        <v>5.6136231983610605E-7</v>
      </c>
      <c r="BP25">
        <v>1</v>
      </c>
      <c r="BQ25" t="s">
        <v>2652</v>
      </c>
      <c r="BR25" t="s">
        <v>2653</v>
      </c>
      <c r="BS25">
        <v>0.88</v>
      </c>
      <c r="BT25">
        <f>Q25*0.5801160008006</f>
        <v>0.11602320016012001</v>
      </c>
      <c r="BU25">
        <v>1</v>
      </c>
      <c r="BV25" t="s">
        <v>2654</v>
      </c>
      <c r="BW25" t="s">
        <v>2655</v>
      </c>
      <c r="BX25">
        <v>0.88</v>
      </c>
      <c r="BY25">
        <f>Q25-BT25</f>
        <v>8.3976799839880004E-2</v>
      </c>
    </row>
    <row r="26" spans="1:82">
      <c r="A26" t="str">
        <f>[1]Overview!E107</f>
        <v>a511212</v>
      </c>
      <c r="B26" t="str">
        <f>IF([1]Overview!W107&lt;&gt;"",[1]Overview!W107,"")</f>
        <v>m511212</v>
      </c>
      <c r="C26" t="str">
        <f>[1]Overview!B107</f>
        <v>5112.12: Übriges gekochtes, getrocknetes, gesalzenes oder geräuchertes Fleisch</v>
      </c>
      <c r="D26">
        <f t="shared" si="0"/>
        <v>1</v>
      </c>
      <c r="F26">
        <f>[1]Overview!S107</f>
        <v>0</v>
      </c>
      <c r="G26" t="s">
        <v>2712</v>
      </c>
      <c r="H26">
        <v>1</v>
      </c>
      <c r="I26" t="s">
        <v>2702</v>
      </c>
      <c r="J26" t="s">
        <v>2703</v>
      </c>
      <c r="K26">
        <v>1.25</v>
      </c>
      <c r="L26">
        <v>0.5</v>
      </c>
      <c r="M26">
        <v>1</v>
      </c>
      <c r="N26" t="s">
        <v>2700</v>
      </c>
      <c r="O26" t="s">
        <v>2701</v>
      </c>
      <c r="P26">
        <v>2.17</v>
      </c>
      <c r="Q26">
        <v>0.5</v>
      </c>
      <c r="R26">
        <v>0</v>
      </c>
      <c r="W26">
        <v>1</v>
      </c>
      <c r="X26" t="s">
        <v>2621</v>
      </c>
      <c r="Y26" t="s">
        <v>2622</v>
      </c>
      <c r="Z26">
        <v>1</v>
      </c>
      <c r="AA26">
        <v>2E-3</v>
      </c>
      <c r="AB26">
        <v>1</v>
      </c>
      <c r="AC26" t="s">
        <v>2623</v>
      </c>
      <c r="AD26" t="s">
        <v>2624</v>
      </c>
      <c r="AE26">
        <v>1</v>
      </c>
      <c r="AF26">
        <v>4.8599999999999997E-3</v>
      </c>
    </row>
    <row r="27" spans="1:82">
      <c r="A27" t="str">
        <f>[1]Overview!E108</f>
        <v>a511213</v>
      </c>
      <c r="B27" t="str">
        <f>IF([1]Overview!W108&lt;&gt;"",[1]Overview!W108,"")</f>
        <v>m511213</v>
      </c>
      <c r="C27" t="str">
        <f>[1]Overview!B108</f>
        <v>5112.13: Fleischkonserven und fleischhaltige Erzeugnisse</v>
      </c>
      <c r="D27">
        <f t="shared" si="0"/>
        <v>1</v>
      </c>
      <c r="F27">
        <f>[1]Overview!S108</f>
        <v>0</v>
      </c>
      <c r="G27">
        <v>34</v>
      </c>
      <c r="H27">
        <v>1</v>
      </c>
      <c r="I27" t="s">
        <v>2700</v>
      </c>
      <c r="J27" t="s">
        <v>2701</v>
      </c>
      <c r="K27">
        <v>1.41</v>
      </c>
      <c r="L27">
        <v>1</v>
      </c>
      <c r="M27">
        <v>0</v>
      </c>
      <c r="R27">
        <v>0</v>
      </c>
      <c r="W27">
        <v>1</v>
      </c>
      <c r="X27" t="s">
        <v>2621</v>
      </c>
      <c r="Y27" t="s">
        <v>2622</v>
      </c>
      <c r="Z27">
        <v>1</v>
      </c>
      <c r="AA27">
        <v>0</v>
      </c>
      <c r="AB27">
        <v>1</v>
      </c>
      <c r="AC27" t="s">
        <v>2623</v>
      </c>
      <c r="AD27" t="s">
        <v>2624</v>
      </c>
      <c r="AE27">
        <v>1</v>
      </c>
      <c r="AF27">
        <v>0</v>
      </c>
    </row>
    <row r="28" spans="1:82">
      <c r="A28" t="str">
        <f>[1]Overview!E109</f>
        <v>a5113</v>
      </c>
      <c r="B28" t="str">
        <f>IF([1]Overview!W109&lt;&gt;"",[1]Overview!W109,"")</f>
        <v>m5113</v>
      </c>
      <c r="C28" t="str">
        <f>[1]Overview!B109</f>
        <v>5113: Fisch</v>
      </c>
      <c r="D28">
        <f t="shared" si="0"/>
        <v>1</v>
      </c>
      <c r="F28">
        <f>[1]Overview!S109</f>
        <v>0</v>
      </c>
      <c r="H28">
        <v>1</v>
      </c>
      <c r="I28" t="s">
        <v>2713</v>
      </c>
      <c r="J28" t="s">
        <v>2714</v>
      </c>
      <c r="K28">
        <v>1.18</v>
      </c>
      <c r="L28">
        <v>0.60125082684582798</v>
      </c>
      <c r="M28">
        <v>1</v>
      </c>
      <c r="N28" t="s">
        <v>2715</v>
      </c>
      <c r="O28" t="s">
        <v>2716</v>
      </c>
      <c r="P28">
        <v>1.18</v>
      </c>
      <c r="Q28">
        <v>0.19937458657708551</v>
      </c>
      <c r="R28">
        <v>1</v>
      </c>
      <c r="S28" t="s">
        <v>2717</v>
      </c>
      <c r="T28" t="s">
        <v>2718</v>
      </c>
      <c r="U28">
        <v>1.18</v>
      </c>
      <c r="V28">
        <v>0.19937458657708551</v>
      </c>
    </row>
    <row r="29" spans="1:82">
      <c r="A29" t="str">
        <f>[1]Overview!E110</f>
        <v>a511301</v>
      </c>
      <c r="B29" t="str">
        <f>IF([1]Overview!W110&lt;&gt;"",[1]Overview!W110,"")</f>
        <v>m511301</v>
      </c>
      <c r="C29" t="str">
        <f>[1]Overview!B110</f>
        <v>5113.01: Fisch, frisch oder tiefgekühlt</v>
      </c>
      <c r="D29">
        <f t="shared" si="0"/>
        <v>1</v>
      </c>
      <c r="F29">
        <f>[1]Overview!S110</f>
        <v>-1</v>
      </c>
    </row>
    <row r="30" spans="1:82">
      <c r="A30" t="str">
        <f>[1]Overview!E111</f>
        <v>a511302</v>
      </c>
      <c r="B30" t="str">
        <f>IF([1]Overview!W111&lt;&gt;"",[1]Overview!W111,"")</f>
        <v>m511302</v>
      </c>
      <c r="C30" t="str">
        <f>[1]Overview!B111</f>
        <v>5113.02: Meeresfrüchte, frisch oder tiefgekühlt</v>
      </c>
      <c r="D30">
        <f t="shared" si="0"/>
        <v>1</v>
      </c>
      <c r="F30">
        <f>[1]Overview!S111</f>
        <v>-1</v>
      </c>
    </row>
    <row r="31" spans="1:82">
      <c r="A31" t="str">
        <f>[1]Overview!E112</f>
        <v>a511303</v>
      </c>
      <c r="B31" t="str">
        <f>IF([1]Overview!W112&lt;&gt;"",[1]Overview!W112,"")</f>
        <v>m511303</v>
      </c>
      <c r="C31" t="str">
        <f>[1]Overview!B112</f>
        <v>5113.03: Fische und Meeresfrüchte, getrocknet, gesalzen oder geräuchert</v>
      </c>
      <c r="D31">
        <f t="shared" si="0"/>
        <v>1</v>
      </c>
      <c r="F31">
        <f>[1]Overview!S112</f>
        <v>-1</v>
      </c>
    </row>
    <row r="32" spans="1:82">
      <c r="A32" t="str">
        <f>[1]Overview!E113</f>
        <v>a511304</v>
      </c>
      <c r="B32" t="str">
        <f>IF([1]Overview!W113&lt;&gt;"",[1]Overview!W113,"")</f>
        <v>m511304</v>
      </c>
      <c r="C32" t="str">
        <f>[1]Overview!B113</f>
        <v>5113.04: Fische und Meeresfrüchte, zubereitet und tiefgekühlt</v>
      </c>
      <c r="D32">
        <f t="shared" si="0"/>
        <v>1</v>
      </c>
      <c r="F32">
        <f>[1]Overview!S113</f>
        <v>-1</v>
      </c>
    </row>
    <row r="33" spans="1:67">
      <c r="A33" t="str">
        <f>[1]Overview!E114</f>
        <v>a511305</v>
      </c>
      <c r="B33" t="str">
        <f>IF([1]Overview!W114&lt;&gt;"",[1]Overview!W114,"")</f>
        <v>m511305</v>
      </c>
      <c r="C33" t="str">
        <f>[1]Overview!B114</f>
        <v>5113.05: Fisch- und andere Konserven auf Basis von Fisch oder Meeresfrüchten</v>
      </c>
      <c r="D33">
        <f t="shared" si="0"/>
        <v>1</v>
      </c>
      <c r="F33">
        <f>[1]Overview!S114</f>
        <v>-1</v>
      </c>
    </row>
    <row r="34" spans="1:67">
      <c r="A34" t="str">
        <f>[1]Overview!E115</f>
        <v>a5114</v>
      </c>
      <c r="B34" t="str">
        <f>IF([1]Overview!W115&lt;&gt;"",[1]Overview!W115,"")</f>
        <v>m5114a</v>
      </c>
      <c r="C34" t="str">
        <f>[1]Overview!B115</f>
        <v>5114: Milch, Käse und Eier</v>
      </c>
      <c r="D34">
        <f t="shared" si="0"/>
        <v>1</v>
      </c>
      <c r="F34">
        <f>[1]Overview!S115</f>
        <v>-1</v>
      </c>
    </row>
    <row r="35" spans="1:67">
      <c r="A35" t="str">
        <f>[1]Overview!E116</f>
        <v>a511401</v>
      </c>
      <c r="B35" t="str">
        <f>IF([1]Overview!W116&lt;&gt;"",[1]Overview!W116,"")</f>
        <v>m511401</v>
      </c>
      <c r="C35" t="str">
        <f>[1]Overview!B116</f>
        <v>5114.01: Vollmilch</v>
      </c>
      <c r="D35">
        <f t="shared" si="0"/>
        <v>1</v>
      </c>
      <c r="F35">
        <f>[1]Overview!S116</f>
        <v>0</v>
      </c>
      <c r="G35">
        <v>57</v>
      </c>
      <c r="H35">
        <v>1</v>
      </c>
      <c r="I35" t="s">
        <v>432</v>
      </c>
      <c r="J35" t="s">
        <v>2719</v>
      </c>
      <c r="K35">
        <v>1</v>
      </c>
      <c r="L35">
        <v>1</v>
      </c>
      <c r="M35">
        <v>0</v>
      </c>
      <c r="R35">
        <v>0</v>
      </c>
      <c r="W35">
        <v>1</v>
      </c>
      <c r="X35" t="s">
        <v>2621</v>
      </c>
      <c r="Y35" t="s">
        <v>2622</v>
      </c>
      <c r="Z35">
        <v>1</v>
      </c>
      <c r="AA35">
        <v>0</v>
      </c>
      <c r="AB35">
        <v>1</v>
      </c>
      <c r="AC35" t="s">
        <v>2623</v>
      </c>
      <c r="AD35" t="s">
        <v>2624</v>
      </c>
      <c r="AE35">
        <v>1</v>
      </c>
      <c r="AF35">
        <v>0</v>
      </c>
    </row>
    <row r="36" spans="1:67">
      <c r="A36" t="str">
        <f>[1]Overview!E117</f>
        <v>a511402</v>
      </c>
      <c r="B36" t="str">
        <f>IF([1]Overview!W117&lt;&gt;"",[1]Overview!W117,"")</f>
        <v>m511402</v>
      </c>
      <c r="C36" t="str">
        <f>[1]Overview!B117</f>
        <v>5114.02: Milchdrink und Magermilch</v>
      </c>
      <c r="D36">
        <f t="shared" si="0"/>
        <v>1</v>
      </c>
      <c r="F36">
        <f>[1]Overview!S117</f>
        <v>0</v>
      </c>
      <c r="G36">
        <v>58</v>
      </c>
      <c r="H36">
        <v>1</v>
      </c>
      <c r="I36" t="s">
        <v>438</v>
      </c>
      <c r="J36" t="s">
        <v>2720</v>
      </c>
      <c r="K36">
        <v>1</v>
      </c>
      <c r="L36">
        <v>1</v>
      </c>
      <c r="M36">
        <v>0</v>
      </c>
      <c r="R36">
        <v>0</v>
      </c>
      <c r="W36">
        <v>1</v>
      </c>
      <c r="X36" t="s">
        <v>2621</v>
      </c>
      <c r="Y36" t="s">
        <v>2622</v>
      </c>
      <c r="Z36">
        <v>1</v>
      </c>
      <c r="AA36">
        <v>0</v>
      </c>
      <c r="AB36">
        <v>1</v>
      </c>
      <c r="AC36" t="s">
        <v>2623</v>
      </c>
      <c r="AD36" t="s">
        <v>2624</v>
      </c>
      <c r="AE36">
        <v>1</v>
      </c>
      <c r="AF36">
        <v>0</v>
      </c>
    </row>
    <row r="37" spans="1:67">
      <c r="A37" t="str">
        <f>[1]Overview!E118</f>
        <v>a511403</v>
      </c>
      <c r="B37" t="str">
        <f>IF([1]Overview!W118&lt;&gt;"",[1]Overview!W118,"")</f>
        <v>m511403</v>
      </c>
      <c r="C37" t="str">
        <f>[1]Overview!B118</f>
        <v>5114.03: Hart- und Halbhartkäse</v>
      </c>
      <c r="D37">
        <f t="shared" si="0"/>
        <v>1</v>
      </c>
      <c r="F37">
        <f>[1]Overview!S118</f>
        <v>0</v>
      </c>
      <c r="G37">
        <v>65</v>
      </c>
      <c r="H37">
        <v>1</v>
      </c>
      <c r="I37" t="s">
        <v>447</v>
      </c>
      <c r="J37" t="s">
        <v>2664</v>
      </c>
      <c r="K37">
        <v>1</v>
      </c>
      <c r="L37">
        <v>1</v>
      </c>
      <c r="M37">
        <v>0</v>
      </c>
      <c r="R37">
        <v>0</v>
      </c>
      <c r="W37">
        <v>1</v>
      </c>
      <c r="X37" t="s">
        <v>2621</v>
      </c>
      <c r="Y37" t="s">
        <v>2622</v>
      </c>
      <c r="Z37">
        <v>1</v>
      </c>
      <c r="AA37">
        <v>0</v>
      </c>
      <c r="AB37">
        <v>1</v>
      </c>
      <c r="AC37" t="s">
        <v>2623</v>
      </c>
      <c r="AD37" t="s">
        <v>2624</v>
      </c>
      <c r="AE37">
        <v>1</v>
      </c>
      <c r="AF37">
        <v>0</v>
      </c>
    </row>
    <row r="38" spans="1:67">
      <c r="A38" t="str">
        <f>[1]Overview!E119</f>
        <v>a511404</v>
      </c>
      <c r="B38" t="str">
        <f>IF([1]Overview!W119&lt;&gt;"",[1]Overview!W119,"")</f>
        <v>m511404</v>
      </c>
      <c r="C38" t="str">
        <f>[1]Overview!B119</f>
        <v>5114.04: Weich-, Frisch- und Schmelzkäse</v>
      </c>
      <c r="D38">
        <f t="shared" si="0"/>
        <v>1</v>
      </c>
      <c r="F38">
        <f>[1]Overview!S119</f>
        <v>0</v>
      </c>
      <c r="G38">
        <v>67</v>
      </c>
      <c r="H38">
        <v>1</v>
      </c>
      <c r="I38" t="s">
        <v>447</v>
      </c>
      <c r="J38" t="s">
        <v>2664</v>
      </c>
      <c r="K38">
        <v>1</v>
      </c>
      <c r="L38">
        <v>1</v>
      </c>
      <c r="M38">
        <v>0</v>
      </c>
      <c r="R38">
        <v>0</v>
      </c>
      <c r="W38">
        <v>1</v>
      </c>
      <c r="X38" t="s">
        <v>2621</v>
      </c>
      <c r="Y38" t="s">
        <v>2622</v>
      </c>
      <c r="Z38">
        <v>1</v>
      </c>
      <c r="AA38">
        <v>0</v>
      </c>
      <c r="AB38">
        <v>1</v>
      </c>
      <c r="AC38" t="s">
        <v>2623</v>
      </c>
      <c r="AD38" t="s">
        <v>2624</v>
      </c>
      <c r="AE38">
        <v>1</v>
      </c>
      <c r="AF38">
        <v>0</v>
      </c>
    </row>
    <row r="39" spans="1:67">
      <c r="A39" t="str">
        <f>[1]Overview!E120</f>
        <v>a511405</v>
      </c>
      <c r="B39" t="str">
        <f>IF([1]Overview!W120&lt;&gt;"",[1]Overview!W120,"")</f>
        <v>m511405</v>
      </c>
      <c r="C39" t="str">
        <f>[1]Overview!B120</f>
        <v>5114.05: Rahm</v>
      </c>
      <c r="D39">
        <f t="shared" si="0"/>
        <v>1</v>
      </c>
      <c r="F39">
        <f>[1]Overview!S120</f>
        <v>0</v>
      </c>
      <c r="G39">
        <v>60</v>
      </c>
      <c r="H39">
        <v>1</v>
      </c>
      <c r="I39" t="s">
        <v>451</v>
      </c>
      <c r="J39" t="s">
        <v>2721</v>
      </c>
      <c r="K39">
        <v>1</v>
      </c>
      <c r="L39">
        <v>1</v>
      </c>
      <c r="M39">
        <v>0</v>
      </c>
      <c r="R39">
        <v>0</v>
      </c>
      <c r="W39">
        <v>1</v>
      </c>
      <c r="X39" t="s">
        <v>2621</v>
      </c>
      <c r="Y39" t="s">
        <v>2622</v>
      </c>
      <c r="Z39">
        <v>1</v>
      </c>
      <c r="AA39">
        <v>0</v>
      </c>
      <c r="AB39">
        <v>1</v>
      </c>
      <c r="AC39" t="s">
        <v>2623</v>
      </c>
      <c r="AD39" t="s">
        <v>2624</v>
      </c>
      <c r="AE39">
        <v>1</v>
      </c>
      <c r="AF39">
        <v>0</v>
      </c>
    </row>
    <row r="40" spans="1:67">
      <c r="A40" t="str">
        <f>[1]Overview!E121</f>
        <v>a511406</v>
      </c>
      <c r="B40" t="str">
        <f>IF([1]Overview!W121&lt;&gt;"",[1]Overview!W121,"")</f>
        <v>m511406</v>
      </c>
      <c r="C40" t="str">
        <f>[1]Overview!B121</f>
        <v>5114.06: Quark</v>
      </c>
      <c r="D40">
        <f t="shared" si="0"/>
        <v>1</v>
      </c>
      <c r="F40">
        <f>[1]Overview!S121</f>
        <v>0</v>
      </c>
      <c r="G40">
        <v>68</v>
      </c>
      <c r="H40">
        <v>1</v>
      </c>
      <c r="I40" t="s">
        <v>447</v>
      </c>
      <c r="J40" t="s">
        <v>2664</v>
      </c>
      <c r="K40">
        <v>1</v>
      </c>
      <c r="L40">
        <v>1</v>
      </c>
      <c r="M40">
        <v>0</v>
      </c>
      <c r="R40">
        <v>0</v>
      </c>
      <c r="W40">
        <v>1</v>
      </c>
      <c r="X40" t="s">
        <v>2621</v>
      </c>
      <c r="Y40" t="s">
        <v>2622</v>
      </c>
      <c r="Z40">
        <v>1</v>
      </c>
      <c r="AA40">
        <v>0</v>
      </c>
      <c r="AB40">
        <v>1</v>
      </c>
      <c r="AC40" t="s">
        <v>2623</v>
      </c>
      <c r="AD40" t="s">
        <v>2624</v>
      </c>
      <c r="AE40">
        <v>1</v>
      </c>
      <c r="AF40">
        <v>0</v>
      </c>
    </row>
    <row r="41" spans="1:67">
      <c r="A41" t="str">
        <f>[1]Overview!E122</f>
        <v>a511407</v>
      </c>
      <c r="B41" t="str">
        <f>IF([1]Overview!W122&lt;&gt;"",[1]Overview!W122,"")</f>
        <v>m511407</v>
      </c>
      <c r="C41" t="str">
        <f>[1]Overview!B122</f>
        <v>5114.07: Joghurt</v>
      </c>
      <c r="D41">
        <f t="shared" si="0"/>
        <v>1</v>
      </c>
      <c r="F41">
        <f>[1]Overview!S122</f>
        <v>0</v>
      </c>
      <c r="G41">
        <v>62</v>
      </c>
      <c r="H41">
        <v>1</v>
      </c>
      <c r="I41" t="s">
        <v>458</v>
      </c>
      <c r="J41" t="s">
        <v>2722</v>
      </c>
      <c r="K41">
        <v>1</v>
      </c>
      <c r="L41">
        <v>1</v>
      </c>
      <c r="M41">
        <v>0</v>
      </c>
      <c r="R41">
        <v>0</v>
      </c>
      <c r="W41">
        <v>1</v>
      </c>
      <c r="X41" t="s">
        <v>2621</v>
      </c>
      <c r="Y41" t="s">
        <v>2622</v>
      </c>
      <c r="Z41">
        <v>1</v>
      </c>
      <c r="AA41">
        <v>0</v>
      </c>
      <c r="AB41">
        <v>1</v>
      </c>
      <c r="AC41" t="s">
        <v>2623</v>
      </c>
      <c r="AD41" t="s">
        <v>2624</v>
      </c>
      <c r="AE41">
        <v>1</v>
      </c>
      <c r="AF41">
        <v>0</v>
      </c>
    </row>
    <row r="42" spans="1:67">
      <c r="A42" t="str">
        <f>[1]Overview!E123</f>
        <v>a511408</v>
      </c>
      <c r="B42" t="str">
        <f>IF([1]Overview!W123&lt;&gt;"",[1]Overview!W123,"")</f>
        <v>m511408</v>
      </c>
      <c r="C42" t="str">
        <f>[1]Overview!B123</f>
        <v>5114.08: Andere Milchprodukte und Milch-Ersatzgetränke</v>
      </c>
      <c r="D42">
        <f t="shared" si="0"/>
        <v>1</v>
      </c>
      <c r="F42">
        <f>[1]Overview!S123</f>
        <v>0</v>
      </c>
      <c r="G42">
        <v>75</v>
      </c>
      <c r="H42">
        <v>1</v>
      </c>
      <c r="I42" t="s">
        <v>432</v>
      </c>
      <c r="J42" t="s">
        <v>2719</v>
      </c>
      <c r="K42">
        <v>0.5</v>
      </c>
      <c r="L42">
        <v>0.5</v>
      </c>
      <c r="M42">
        <v>1</v>
      </c>
      <c r="N42" t="s">
        <v>2659</v>
      </c>
      <c r="O42" t="s">
        <v>2660</v>
      </c>
      <c r="P42">
        <v>1</v>
      </c>
      <c r="Q42">
        <v>0.1</v>
      </c>
      <c r="R42">
        <v>1</v>
      </c>
      <c r="S42" t="s">
        <v>2661</v>
      </c>
      <c r="T42" t="s">
        <v>2662</v>
      </c>
      <c r="U42">
        <v>1</v>
      </c>
      <c r="V42">
        <v>0.4</v>
      </c>
      <c r="W42">
        <v>1</v>
      </c>
      <c r="X42" t="s">
        <v>2621</v>
      </c>
      <c r="Y42" t="s">
        <v>2622</v>
      </c>
      <c r="Z42">
        <v>1</v>
      </c>
      <c r="AA42">
        <v>0</v>
      </c>
      <c r="AB42">
        <v>1</v>
      </c>
      <c r="AC42" t="s">
        <v>2623</v>
      </c>
      <c r="AD42" t="s">
        <v>2624</v>
      </c>
      <c r="AE42">
        <v>1</v>
      </c>
      <c r="AF42">
        <v>0</v>
      </c>
    </row>
    <row r="43" spans="1:67">
      <c r="A43" t="str">
        <f>[1]Overview!E124</f>
        <v>a511409</v>
      </c>
      <c r="B43" t="str">
        <f>IF([1]Overview!W124&lt;&gt;"",[1]Overview!W124,"")</f>
        <v/>
      </c>
      <c r="C43" t="str">
        <f>[1]Overview!B124</f>
        <v>5114.09: Frische Eier</v>
      </c>
      <c r="D43">
        <f>1/6.14492753623188</f>
        <v>0.16273584905660388</v>
      </c>
      <c r="F43">
        <f>[1]Overview!S124</f>
        <v>0</v>
      </c>
      <c r="G43">
        <v>174</v>
      </c>
      <c r="H43">
        <v>1</v>
      </c>
      <c r="I43" t="s">
        <v>2636</v>
      </c>
      <c r="J43" t="s">
        <v>2637</v>
      </c>
      <c r="K43">
        <v>1</v>
      </c>
      <c r="L43">
        <v>1</v>
      </c>
      <c r="M43">
        <v>0</v>
      </c>
      <c r="R43">
        <v>0</v>
      </c>
      <c r="W43">
        <v>1</v>
      </c>
      <c r="X43" t="s">
        <v>2621</v>
      </c>
      <c r="Y43" t="s">
        <v>2622</v>
      </c>
      <c r="Z43">
        <v>1</v>
      </c>
      <c r="AA43">
        <v>0</v>
      </c>
      <c r="AB43">
        <v>1</v>
      </c>
      <c r="AC43" t="s">
        <v>2623</v>
      </c>
      <c r="AD43" t="s">
        <v>2624</v>
      </c>
      <c r="AE43">
        <v>1</v>
      </c>
      <c r="AF43">
        <v>0</v>
      </c>
    </row>
    <row r="44" spans="1:67">
      <c r="A44" t="str">
        <f>[1]Overview!E125</f>
        <v>a511410</v>
      </c>
      <c r="B44" t="str">
        <f>IF([1]Overview!W125&lt;&gt;"",[1]Overview!W125,"")</f>
        <v/>
      </c>
      <c r="C44" t="str">
        <f>[1]Overview!B125</f>
        <v>5114.10: Verarbeitete Eier</v>
      </c>
      <c r="D44">
        <f>1/6.14492753623188</f>
        <v>0.16273584905660388</v>
      </c>
      <c r="F44">
        <f>[1]Overview!S125</f>
        <v>0</v>
      </c>
      <c r="G44">
        <v>175</v>
      </c>
      <c r="H44">
        <v>1</v>
      </c>
      <c r="I44" t="s">
        <v>2636</v>
      </c>
      <c r="J44" t="s">
        <v>2637</v>
      </c>
      <c r="K44">
        <v>1</v>
      </c>
      <c r="L44">
        <v>1</v>
      </c>
      <c r="M44">
        <v>0</v>
      </c>
      <c r="R44">
        <v>0</v>
      </c>
      <c r="W44">
        <v>1</v>
      </c>
      <c r="X44" t="s">
        <v>2621</v>
      </c>
      <c r="Y44" t="s">
        <v>2622</v>
      </c>
      <c r="Z44">
        <v>1</v>
      </c>
      <c r="AA44">
        <v>0</v>
      </c>
      <c r="AB44">
        <v>1</v>
      </c>
      <c r="AC44" t="s">
        <v>2623</v>
      </c>
      <c r="AD44" t="s">
        <v>2624</v>
      </c>
      <c r="AE44">
        <v>1</v>
      </c>
      <c r="AF44">
        <v>0</v>
      </c>
    </row>
    <row r="45" spans="1:67">
      <c r="A45" t="str">
        <f>[1]Overview!E126</f>
        <v>a5115</v>
      </c>
      <c r="B45" t="str">
        <f>IF([1]Overview!W126&lt;&gt;"",[1]Overview!W126,"")</f>
        <v>m5115</v>
      </c>
      <c r="C45" t="str">
        <f>[1]Overview!B126</f>
        <v>5115: Speisefette und -öle</v>
      </c>
      <c r="D45">
        <f t="shared" si="0"/>
        <v>1</v>
      </c>
      <c r="F45">
        <f>[1]Overview!S126</f>
        <v>-1</v>
      </c>
    </row>
    <row r="46" spans="1:67">
      <c r="A46" t="str">
        <f>[1]Overview!E127</f>
        <v>a511501</v>
      </c>
      <c r="B46" t="str">
        <f>IF([1]Overview!W127&lt;&gt;"",[1]Overview!W127,"")</f>
        <v>m511501</v>
      </c>
      <c r="C46" t="str">
        <f>[1]Overview!B127</f>
        <v>5115.01: Butter</v>
      </c>
      <c r="D46">
        <f t="shared" si="0"/>
        <v>1</v>
      </c>
      <c r="F46">
        <f>[1]Overview!S127</f>
        <v>0</v>
      </c>
      <c r="G46">
        <v>76</v>
      </c>
      <c r="H46">
        <v>1</v>
      </c>
      <c r="I46" t="s">
        <v>478</v>
      </c>
      <c r="J46" t="s">
        <v>2663</v>
      </c>
      <c r="K46">
        <v>1</v>
      </c>
      <c r="L46">
        <v>1</v>
      </c>
      <c r="M46">
        <v>0</v>
      </c>
      <c r="R46">
        <v>0</v>
      </c>
      <c r="W46">
        <v>1</v>
      </c>
      <c r="X46" t="s">
        <v>2621</v>
      </c>
      <c r="Y46" t="s">
        <v>2622</v>
      </c>
      <c r="Z46">
        <v>1</v>
      </c>
      <c r="AA46">
        <v>0</v>
      </c>
      <c r="AB46">
        <v>1</v>
      </c>
      <c r="AC46" t="s">
        <v>2623</v>
      </c>
      <c r="AD46" t="s">
        <v>2624</v>
      </c>
      <c r="AE46">
        <v>1</v>
      </c>
      <c r="AF46">
        <v>0</v>
      </c>
    </row>
    <row r="47" spans="1:67">
      <c r="A47" t="str">
        <f>[1]Overview!E128</f>
        <v>a511502</v>
      </c>
      <c r="B47" t="str">
        <f>IF([1]Overview!W128&lt;&gt;"",[1]Overview!W128,"")</f>
        <v>m511502</v>
      </c>
      <c r="C47" t="str">
        <f>[1]Overview!B128</f>
        <v>5115.02: Margarine</v>
      </c>
      <c r="D47">
        <f t="shared" si="0"/>
        <v>1</v>
      </c>
      <c r="F47">
        <f>[1]Overview!S128</f>
        <v>0</v>
      </c>
      <c r="G47">
        <v>77</v>
      </c>
      <c r="H47">
        <v>0</v>
      </c>
      <c r="I47" t="s">
        <v>2723</v>
      </c>
      <c r="J47" t="s">
        <v>2724</v>
      </c>
      <c r="K47">
        <v>1</v>
      </c>
      <c r="L47">
        <v>1</v>
      </c>
      <c r="M47">
        <v>0</v>
      </c>
      <c r="R47">
        <v>0</v>
      </c>
      <c r="W47">
        <v>1</v>
      </c>
      <c r="X47" t="s">
        <v>2621</v>
      </c>
      <c r="Y47" t="s">
        <v>2622</v>
      </c>
      <c r="Z47">
        <v>1</v>
      </c>
      <c r="AA47">
        <v>0</v>
      </c>
      <c r="AB47">
        <v>1</v>
      </c>
      <c r="AC47" t="s">
        <v>2623</v>
      </c>
      <c r="AD47" t="s">
        <v>2624</v>
      </c>
      <c r="AE47">
        <v>1</v>
      </c>
      <c r="AF47">
        <v>0</v>
      </c>
      <c r="AG47">
        <v>1</v>
      </c>
      <c r="AH47" t="s">
        <v>2725</v>
      </c>
      <c r="AI47" t="s">
        <v>2726</v>
      </c>
      <c r="AJ47">
        <v>1</v>
      </c>
      <c r="AK47">
        <v>2.1293476004163869E-2</v>
      </c>
      <c r="AL47">
        <v>1</v>
      </c>
      <c r="AM47" t="s">
        <v>2727</v>
      </c>
      <c r="AN47" t="s">
        <v>2728</v>
      </c>
      <c r="AO47">
        <v>1</v>
      </c>
      <c r="AP47">
        <v>6.7718777084148966E-6</v>
      </c>
      <c r="AQ47">
        <v>1</v>
      </c>
      <c r="AR47" t="s">
        <v>2729</v>
      </c>
      <c r="AS47" t="s">
        <v>2730</v>
      </c>
      <c r="AT47">
        <v>1</v>
      </c>
      <c r="AU47">
        <v>5.937951568351587E-2</v>
      </c>
      <c r="AV47">
        <v>1</v>
      </c>
      <c r="AW47" t="s">
        <v>2731</v>
      </c>
      <c r="AX47" t="s">
        <v>2732</v>
      </c>
      <c r="AY47">
        <v>1</v>
      </c>
      <c r="AZ47">
        <v>0.19659698655453378</v>
      </c>
      <c r="BA47">
        <v>1</v>
      </c>
      <c r="BB47" t="s">
        <v>2733</v>
      </c>
      <c r="BC47" t="s">
        <v>2734</v>
      </c>
      <c r="BD47">
        <v>1</v>
      </c>
      <c r="BE47">
        <v>3.6776142764455686E-7</v>
      </c>
      <c r="BF47">
        <v>1</v>
      </c>
      <c r="BG47" t="s">
        <v>2735</v>
      </c>
      <c r="BH47" t="s">
        <v>2736</v>
      </c>
      <c r="BI47">
        <v>1</v>
      </c>
      <c r="BJ47">
        <v>0.72272288211865054</v>
      </c>
      <c r="BK47">
        <v>1</v>
      </c>
      <c r="BL47" t="s">
        <v>2737</v>
      </c>
      <c r="BM47" t="s">
        <v>2738</v>
      </c>
      <c r="BN47">
        <v>1</v>
      </c>
      <c r="BO47">
        <f>1-BJ47</f>
        <v>0.27727711788134946</v>
      </c>
    </row>
    <row r="48" spans="1:67">
      <c r="A48" t="str">
        <f>[1]Overview!E129</f>
        <v>a511503</v>
      </c>
      <c r="B48" t="str">
        <f>IF([1]Overview!W129&lt;&gt;"",[1]Overview!W129,"")</f>
        <v>m511503</v>
      </c>
      <c r="C48" t="str">
        <f>[1]Overview!B129</f>
        <v>5115.03: Andere Pflanzenfette</v>
      </c>
      <c r="D48">
        <f t="shared" si="0"/>
        <v>1</v>
      </c>
      <c r="F48">
        <f>[1]Overview!S129</f>
        <v>0</v>
      </c>
      <c r="G48" t="s">
        <v>2739</v>
      </c>
      <c r="H48">
        <v>0</v>
      </c>
      <c r="I48" t="s">
        <v>2723</v>
      </c>
      <c r="J48" t="s">
        <v>2724</v>
      </c>
      <c r="K48">
        <v>1</v>
      </c>
      <c r="L48">
        <v>1</v>
      </c>
      <c r="M48">
        <v>0</v>
      </c>
      <c r="R48">
        <v>0</v>
      </c>
      <c r="W48">
        <v>1</v>
      </c>
      <c r="X48" t="s">
        <v>2621</v>
      </c>
      <c r="Y48" t="s">
        <v>2622</v>
      </c>
      <c r="Z48">
        <v>1</v>
      </c>
      <c r="AA48">
        <v>0</v>
      </c>
      <c r="AB48">
        <v>1</v>
      </c>
      <c r="AC48" t="s">
        <v>2623</v>
      </c>
      <c r="AD48" t="s">
        <v>2624</v>
      </c>
      <c r="AE48">
        <v>1</v>
      </c>
      <c r="AF48">
        <v>0</v>
      </c>
      <c r="AG48">
        <v>1</v>
      </c>
      <c r="AH48" t="s">
        <v>2725</v>
      </c>
      <c r="AI48" t="s">
        <v>2726</v>
      </c>
      <c r="AJ48">
        <v>1</v>
      </c>
      <c r="AK48">
        <v>2.1293476004163869E-2</v>
      </c>
      <c r="AL48">
        <v>1</v>
      </c>
      <c r="AM48" t="s">
        <v>2727</v>
      </c>
      <c r="AN48" t="s">
        <v>2728</v>
      </c>
      <c r="AO48">
        <v>1</v>
      </c>
      <c r="AP48">
        <v>6.7718777084148966E-6</v>
      </c>
      <c r="AQ48">
        <v>1</v>
      </c>
      <c r="AR48" t="s">
        <v>2729</v>
      </c>
      <c r="AS48" t="s">
        <v>2730</v>
      </c>
      <c r="AT48">
        <v>1</v>
      </c>
      <c r="AU48">
        <v>5.937951568351587E-2</v>
      </c>
      <c r="AV48">
        <v>1</v>
      </c>
      <c r="AW48" t="s">
        <v>2731</v>
      </c>
      <c r="AX48" t="s">
        <v>2732</v>
      </c>
      <c r="AY48">
        <v>1</v>
      </c>
      <c r="AZ48">
        <v>0.19659698655453378</v>
      </c>
      <c r="BA48">
        <v>1</v>
      </c>
      <c r="BB48" t="s">
        <v>2733</v>
      </c>
      <c r="BC48" t="s">
        <v>2734</v>
      </c>
      <c r="BD48">
        <v>1</v>
      </c>
      <c r="BE48">
        <v>3.6776142764455686E-7</v>
      </c>
      <c r="BF48">
        <v>1</v>
      </c>
      <c r="BG48" t="s">
        <v>2735</v>
      </c>
      <c r="BH48" t="s">
        <v>2736</v>
      </c>
      <c r="BI48">
        <v>1</v>
      </c>
      <c r="BJ48">
        <v>0.72272288211865054</v>
      </c>
      <c r="BK48">
        <v>1</v>
      </c>
      <c r="BL48" t="s">
        <v>2737</v>
      </c>
      <c r="BM48" t="s">
        <v>2738</v>
      </c>
      <c r="BN48">
        <v>1</v>
      </c>
      <c r="BO48">
        <f>1-BJ48</f>
        <v>0.27727711788134946</v>
      </c>
    </row>
    <row r="49" spans="1:82">
      <c r="A49" t="str">
        <f>[1]Overview!E130</f>
        <v>a511504</v>
      </c>
      <c r="B49" t="str">
        <f>IF([1]Overview!W130&lt;&gt;"",[1]Overview!W130,"")</f>
        <v>m511504</v>
      </c>
      <c r="C49" t="str">
        <f>[1]Overview!B130</f>
        <v>5115.04: Olivenöl</v>
      </c>
      <c r="D49">
        <f t="shared" si="0"/>
        <v>1</v>
      </c>
      <c r="F49">
        <f>[1]Overview!S130</f>
        <v>0</v>
      </c>
      <c r="G49">
        <v>81</v>
      </c>
      <c r="H49">
        <v>0</v>
      </c>
      <c r="I49" t="s">
        <v>2740</v>
      </c>
      <c r="J49" t="s">
        <v>2741</v>
      </c>
      <c r="K49">
        <v>4.8</v>
      </c>
      <c r="L49">
        <v>1</v>
      </c>
      <c r="M49">
        <v>0</v>
      </c>
      <c r="R49">
        <v>0</v>
      </c>
      <c r="W49">
        <v>1</v>
      </c>
      <c r="X49" t="s">
        <v>2621</v>
      </c>
      <c r="Y49" t="s">
        <v>2622</v>
      </c>
      <c r="Z49">
        <v>1</v>
      </c>
      <c r="AA49">
        <v>0</v>
      </c>
      <c r="AB49">
        <v>1</v>
      </c>
      <c r="AC49" t="s">
        <v>2623</v>
      </c>
      <c r="AD49" t="s">
        <v>2624</v>
      </c>
      <c r="AE49">
        <v>1</v>
      </c>
      <c r="AF49">
        <v>0</v>
      </c>
      <c r="AG49">
        <v>1</v>
      </c>
      <c r="AH49" t="s">
        <v>2742</v>
      </c>
      <c r="AI49" t="s">
        <v>2743</v>
      </c>
      <c r="AJ49">
        <v>4.8</v>
      </c>
      <c r="AK49">
        <v>0.15333601807023989</v>
      </c>
      <c r="AL49">
        <v>1</v>
      </c>
      <c r="AM49" t="s">
        <v>2744</v>
      </c>
      <c r="AN49" t="s">
        <v>2745</v>
      </c>
      <c r="AO49">
        <v>4.8</v>
      </c>
      <c r="AP49">
        <v>0.28609222602118134</v>
      </c>
      <c r="AQ49">
        <v>1</v>
      </c>
      <c r="AR49" t="s">
        <v>2746</v>
      </c>
      <c r="AS49" t="s">
        <v>2747</v>
      </c>
      <c r="AT49">
        <v>4.8</v>
      </c>
      <c r="AU49">
        <v>0.56057175590857877</v>
      </c>
      <c r="AV49">
        <v>1</v>
      </c>
      <c r="AW49" t="s">
        <v>2748</v>
      </c>
      <c r="AX49" t="s">
        <v>2749</v>
      </c>
      <c r="AY49">
        <v>4.8</v>
      </c>
      <c r="AZ49">
        <v>1</v>
      </c>
    </row>
    <row r="50" spans="1:82">
      <c r="A50" t="str">
        <f>[1]Overview!E131</f>
        <v>a511505</v>
      </c>
      <c r="B50" t="str">
        <f>IF([1]Overview!W131&lt;&gt;"",[1]Overview!W131,"")</f>
        <v>m511505</v>
      </c>
      <c r="C50" t="str">
        <f>[1]Overview!B131</f>
        <v>5115.05: Andere pflanzliche Speiseöle und tierische Speisefette</v>
      </c>
      <c r="D50">
        <f t="shared" si="0"/>
        <v>1</v>
      </c>
      <c r="F50">
        <f>[1]Overview!S131</f>
        <v>0</v>
      </c>
      <c r="G50">
        <v>82</v>
      </c>
      <c r="H50">
        <v>1</v>
      </c>
      <c r="I50" t="s">
        <v>2710</v>
      </c>
      <c r="J50" t="s">
        <v>2711</v>
      </c>
      <c r="K50">
        <v>1</v>
      </c>
      <c r="L50">
        <v>1</v>
      </c>
      <c r="M50">
        <v>0</v>
      </c>
      <c r="R50">
        <v>0</v>
      </c>
      <c r="W50">
        <v>1</v>
      </c>
      <c r="X50" t="s">
        <v>2621</v>
      </c>
      <c r="Y50" t="s">
        <v>2622</v>
      </c>
      <c r="Z50">
        <v>1</v>
      </c>
      <c r="AA50">
        <v>0</v>
      </c>
      <c r="AB50">
        <v>1</v>
      </c>
      <c r="AC50" t="s">
        <v>2623</v>
      </c>
      <c r="AD50" t="s">
        <v>2624</v>
      </c>
      <c r="AE50">
        <v>1</v>
      </c>
      <c r="AF50">
        <v>0</v>
      </c>
    </row>
    <row r="51" spans="1:82">
      <c r="A51" t="str">
        <f>[1]Overview!E132</f>
        <v>a5116</v>
      </c>
      <c r="B51" t="str">
        <f>IF([1]Overview!W132&lt;&gt;"",[1]Overview!W132,"")</f>
        <v>m5116</v>
      </c>
      <c r="C51" t="str">
        <f>[1]Overview!B132</f>
        <v>5116: Früchte</v>
      </c>
      <c r="D51">
        <f t="shared" si="0"/>
        <v>1</v>
      </c>
      <c r="F51">
        <f>[1]Overview!S132</f>
        <v>-1</v>
      </c>
    </row>
    <row r="52" spans="1:82">
      <c r="A52" t="str">
        <f>[1]Overview!E133</f>
        <v>a511601</v>
      </c>
      <c r="B52" t="str">
        <f>IF([1]Overview!W133&lt;&gt;"",[1]Overview!W133,"")</f>
        <v>m511601</v>
      </c>
      <c r="C52" t="str">
        <f>[1]Overview!B133</f>
        <v>5116.01: Zitronen</v>
      </c>
      <c r="D52">
        <f t="shared" si="0"/>
        <v>1</v>
      </c>
      <c r="F52">
        <f>[1]Overview!S133</f>
        <v>0</v>
      </c>
      <c r="H52">
        <v>0</v>
      </c>
      <c r="I52" t="s">
        <v>505</v>
      </c>
      <c r="J52" t="s">
        <v>2750</v>
      </c>
      <c r="K52">
        <v>1</v>
      </c>
      <c r="L52">
        <v>1</v>
      </c>
      <c r="W52">
        <v>1</v>
      </c>
      <c r="X52" t="s">
        <v>2621</v>
      </c>
      <c r="Y52" t="s">
        <v>2622</v>
      </c>
      <c r="Z52">
        <v>1</v>
      </c>
      <c r="AA52">
        <v>0</v>
      </c>
      <c r="AB52">
        <v>1</v>
      </c>
      <c r="AC52" t="s">
        <v>2623</v>
      </c>
      <c r="AD52" t="s">
        <v>2624</v>
      </c>
      <c r="AE52">
        <v>1</v>
      </c>
      <c r="AF52">
        <v>0</v>
      </c>
      <c r="AG52">
        <v>1</v>
      </c>
      <c r="AH52" t="s">
        <v>2751</v>
      </c>
      <c r="AI52" t="s">
        <v>2752</v>
      </c>
      <c r="AJ52">
        <v>1</v>
      </c>
      <c r="AK52">
        <v>0.32178808078041105</v>
      </c>
      <c r="AL52">
        <v>1</v>
      </c>
      <c r="AM52" t="s">
        <v>2753</v>
      </c>
      <c r="AN52" t="s">
        <v>2754</v>
      </c>
      <c r="AO52">
        <v>1</v>
      </c>
      <c r="AP52">
        <v>0.64612530044050553</v>
      </c>
      <c r="AQ52">
        <v>1</v>
      </c>
      <c r="AR52" t="s">
        <v>2755</v>
      </c>
      <c r="AS52" t="s">
        <v>2756</v>
      </c>
      <c r="AT52">
        <v>1</v>
      </c>
      <c r="AU52">
        <v>2.8270733187562944E-2</v>
      </c>
      <c r="AV52">
        <v>1</v>
      </c>
      <c r="AW52" t="s">
        <v>2757</v>
      </c>
      <c r="AX52" t="s">
        <v>2758</v>
      </c>
      <c r="AY52">
        <v>1</v>
      </c>
      <c r="AZ52">
        <v>3.8158855915204418E-3</v>
      </c>
      <c r="BA52">
        <v>1</v>
      </c>
      <c r="BB52" t="s">
        <v>2759</v>
      </c>
      <c r="BC52" t="s">
        <v>2760</v>
      </c>
      <c r="BD52">
        <v>1</v>
      </c>
      <c r="BE52">
        <v>1</v>
      </c>
    </row>
    <row r="53" spans="1:82">
      <c r="A53" t="str">
        <f>[1]Overview!E134</f>
        <v>a511602</v>
      </c>
      <c r="B53" t="str">
        <f>IF([1]Overview!W134&lt;&gt;"",[1]Overview!W134,"")</f>
        <v>m511602</v>
      </c>
      <c r="C53" t="str">
        <f>[1]Overview!B134</f>
        <v>5116.02: Orangen und übrige Zitrusfrüchte</v>
      </c>
      <c r="D53">
        <f t="shared" si="0"/>
        <v>1</v>
      </c>
      <c r="F53">
        <f>[1]Overview!S134</f>
        <v>0</v>
      </c>
      <c r="H53">
        <v>0</v>
      </c>
      <c r="I53" t="s">
        <v>2761</v>
      </c>
      <c r="J53" t="s">
        <v>2762</v>
      </c>
      <c r="K53">
        <v>1</v>
      </c>
      <c r="L53">
        <v>0.89214826026159899</v>
      </c>
      <c r="M53">
        <v>1</v>
      </c>
      <c r="N53" t="s">
        <v>2763</v>
      </c>
      <c r="O53" t="s">
        <v>2764</v>
      </c>
      <c r="P53">
        <v>1</v>
      </c>
      <c r="Q53">
        <v>0.1078517397384</v>
      </c>
      <c r="W53">
        <v>1</v>
      </c>
      <c r="X53" t="s">
        <v>2621</v>
      </c>
      <c r="Y53" t="s">
        <v>2622</v>
      </c>
      <c r="Z53">
        <v>1</v>
      </c>
      <c r="AA53">
        <v>0</v>
      </c>
      <c r="AB53">
        <v>1</v>
      </c>
      <c r="AC53" t="s">
        <v>2623</v>
      </c>
      <c r="AD53" t="s">
        <v>2624</v>
      </c>
      <c r="AE53">
        <v>1</v>
      </c>
      <c r="AF53">
        <v>0</v>
      </c>
      <c r="AG53">
        <v>1</v>
      </c>
      <c r="AH53" t="s">
        <v>2765</v>
      </c>
      <c r="AI53" t="s">
        <v>2766</v>
      </c>
      <c r="AJ53">
        <v>1</v>
      </c>
      <c r="AK53">
        <v>0.53764606761969402</v>
      </c>
      <c r="AL53">
        <v>1</v>
      </c>
      <c r="AM53" t="s">
        <v>2767</v>
      </c>
      <c r="AN53" t="s">
        <v>2768</v>
      </c>
      <c r="AO53">
        <v>1</v>
      </c>
      <c r="AP53">
        <v>4.3972399148644856E-2</v>
      </c>
      <c r="AQ53">
        <v>1</v>
      </c>
      <c r="AR53" t="s">
        <v>2769</v>
      </c>
      <c r="AS53" t="s">
        <v>2770</v>
      </c>
      <c r="AT53">
        <v>1</v>
      </c>
      <c r="AU53">
        <v>2.1367996555375999E-2</v>
      </c>
      <c r="AV53">
        <v>1</v>
      </c>
      <c r="AW53" t="s">
        <v>2771</v>
      </c>
      <c r="AX53" t="s">
        <v>2772</v>
      </c>
      <c r="AY53">
        <v>1</v>
      </c>
      <c r="AZ53">
        <v>0.28916179693788435</v>
      </c>
      <c r="BA53">
        <v>1</v>
      </c>
      <c r="BB53" t="s">
        <v>2773</v>
      </c>
      <c r="BC53" t="s">
        <v>2774</v>
      </c>
      <c r="BD53">
        <v>1</v>
      </c>
      <c r="BE53">
        <v>0.89214826026159899</v>
      </c>
    </row>
    <row r="54" spans="1:82">
      <c r="A54" t="str">
        <f>[1]Overview!E135</f>
        <v>a511603</v>
      </c>
      <c r="B54" t="str">
        <f>IF([1]Overview!W135&lt;&gt;"",[1]Overview!W135,"")</f>
        <v>m511603</v>
      </c>
      <c r="C54" t="str">
        <f>[1]Overview!B135</f>
        <v>5116.03: Bananen</v>
      </c>
      <c r="D54">
        <f t="shared" si="0"/>
        <v>1</v>
      </c>
      <c r="F54">
        <f>[1]Overview!S135</f>
        <v>0</v>
      </c>
      <c r="H54">
        <v>0</v>
      </c>
      <c r="I54" t="s">
        <v>515</v>
      </c>
      <c r="J54" t="s">
        <v>2775</v>
      </c>
      <c r="K54">
        <v>1</v>
      </c>
      <c r="L54">
        <v>1</v>
      </c>
      <c r="W54">
        <v>1</v>
      </c>
      <c r="X54" t="s">
        <v>2621</v>
      </c>
      <c r="Y54" t="s">
        <v>2622</v>
      </c>
      <c r="Z54">
        <v>1</v>
      </c>
      <c r="AA54">
        <v>0</v>
      </c>
      <c r="AB54">
        <v>1</v>
      </c>
      <c r="AC54" t="s">
        <v>2623</v>
      </c>
      <c r="AD54" t="s">
        <v>2624</v>
      </c>
      <c r="AE54">
        <v>1</v>
      </c>
      <c r="AF54">
        <v>0</v>
      </c>
      <c r="AG54">
        <v>1</v>
      </c>
      <c r="AH54" t="s">
        <v>2776</v>
      </c>
      <c r="AI54" t="s">
        <v>2777</v>
      </c>
      <c r="AJ54">
        <v>1</v>
      </c>
      <c r="AK54">
        <v>0.19161798451822554</v>
      </c>
      <c r="AL54">
        <v>1</v>
      </c>
      <c r="AM54" t="s">
        <v>2778</v>
      </c>
      <c r="AN54" t="s">
        <v>2779</v>
      </c>
      <c r="AO54">
        <v>1</v>
      </c>
      <c r="AP54">
        <v>0.25549745001433272</v>
      </c>
      <c r="AQ54">
        <v>1</v>
      </c>
      <c r="AR54" t="s">
        <v>2780</v>
      </c>
      <c r="AS54" t="s">
        <v>2781</v>
      </c>
      <c r="AT54">
        <v>1</v>
      </c>
      <c r="AU54">
        <v>0.1867322759310707</v>
      </c>
      <c r="AV54">
        <v>1</v>
      </c>
      <c r="AW54" t="s">
        <v>2782</v>
      </c>
      <c r="AX54" t="s">
        <v>2783</v>
      </c>
      <c r="AY54">
        <v>1</v>
      </c>
      <c r="AZ54">
        <v>2.1212484665690155E-4</v>
      </c>
      <c r="BA54">
        <v>1</v>
      </c>
      <c r="BB54" t="s">
        <v>2784</v>
      </c>
      <c r="BC54" t="s">
        <v>2785</v>
      </c>
      <c r="BD54">
        <v>1</v>
      </c>
      <c r="BE54">
        <v>0.36594016468971413</v>
      </c>
      <c r="BF54">
        <v>1</v>
      </c>
      <c r="BG54" t="s">
        <v>2786</v>
      </c>
      <c r="BH54" t="s">
        <v>2787</v>
      </c>
      <c r="BI54">
        <v>1</v>
      </c>
      <c r="BJ54">
        <v>1</v>
      </c>
    </row>
    <row r="55" spans="1:82">
      <c r="A55" t="str">
        <f>[1]Overview!E136</f>
        <v>a511604</v>
      </c>
      <c r="B55" t="str">
        <f>IF([1]Overview!W136&lt;&gt;"",[1]Overview!W136,"")</f>
        <v>m511604</v>
      </c>
      <c r="C55" t="str">
        <f>[1]Overview!B136</f>
        <v>5116.04: Äpfel</v>
      </c>
      <c r="D55">
        <f t="shared" si="0"/>
        <v>1</v>
      </c>
      <c r="F55">
        <f>[1]Overview!S136</f>
        <v>0</v>
      </c>
      <c r="H55">
        <v>1</v>
      </c>
      <c r="I55" t="s">
        <v>519</v>
      </c>
      <c r="J55" t="s">
        <v>2788</v>
      </c>
      <c r="K55">
        <v>1</v>
      </c>
      <c r="L55">
        <v>1</v>
      </c>
    </row>
    <row r="56" spans="1:82">
      <c r="A56" t="str">
        <f>[1]Overview!E137</f>
        <v>a511605</v>
      </c>
      <c r="B56" t="str">
        <f>IF([1]Overview!W137&lt;&gt;"",[1]Overview!W137,"")</f>
        <v>m511605</v>
      </c>
      <c r="C56" t="str">
        <f>[1]Overview!B137</f>
        <v>5116.05: Birnen und Quitten</v>
      </c>
      <c r="D56">
        <f t="shared" si="0"/>
        <v>1</v>
      </c>
      <c r="F56">
        <f>[1]Overview!S137</f>
        <v>0</v>
      </c>
      <c r="H56">
        <v>1</v>
      </c>
      <c r="I56" t="s">
        <v>523</v>
      </c>
      <c r="J56" t="s">
        <v>2789</v>
      </c>
      <c r="K56">
        <v>1</v>
      </c>
      <c r="L56">
        <v>1</v>
      </c>
    </row>
    <row r="57" spans="1:82">
      <c r="A57" t="str">
        <f>[1]Overview!E138</f>
        <v>a511606</v>
      </c>
      <c r="B57" t="str">
        <f>IF([1]Overview!W138&lt;&gt;"",[1]Overview!W138,"")</f>
        <v>m511606</v>
      </c>
      <c r="C57" t="str">
        <f>[1]Overview!B138</f>
        <v>5116.06: Steinobst</v>
      </c>
      <c r="D57">
        <f t="shared" si="0"/>
        <v>1</v>
      </c>
      <c r="F57">
        <f>[1]Overview!S138</f>
        <v>0</v>
      </c>
      <c r="H57">
        <v>0</v>
      </c>
      <c r="I57" t="s">
        <v>2790</v>
      </c>
      <c r="J57" t="s">
        <v>2791</v>
      </c>
      <c r="K57">
        <v>1</v>
      </c>
      <c r="L57">
        <v>0.24134086062422599</v>
      </c>
      <c r="M57">
        <v>1</v>
      </c>
      <c r="N57" t="s">
        <v>2792</v>
      </c>
      <c r="O57" t="s">
        <v>2793</v>
      </c>
      <c r="P57">
        <v>1</v>
      </c>
      <c r="Q57">
        <v>0.166963722064387</v>
      </c>
      <c r="R57">
        <v>1</v>
      </c>
      <c r="S57" t="s">
        <v>2794</v>
      </c>
      <c r="T57" t="s">
        <v>2795</v>
      </c>
      <c r="U57">
        <v>1</v>
      </c>
      <c r="V57">
        <v>5.3981871886160201E-2</v>
      </c>
      <c r="AG57">
        <v>0</v>
      </c>
      <c r="AH57" t="s">
        <v>2740</v>
      </c>
      <c r="AI57" t="s">
        <v>2741</v>
      </c>
      <c r="AJ57">
        <v>1</v>
      </c>
      <c r="AK57">
        <v>0.53771354542522498</v>
      </c>
      <c r="AL57">
        <v>1</v>
      </c>
      <c r="AM57" t="s">
        <v>2742</v>
      </c>
      <c r="AN57" t="s">
        <v>2743</v>
      </c>
      <c r="AO57">
        <v>1</v>
      </c>
      <c r="AP57">
        <f>0.15333601807024*AK57</f>
        <v>8.2450853917935107E-2</v>
      </c>
      <c r="AQ57">
        <v>1</v>
      </c>
      <c r="AR57" t="s">
        <v>2744</v>
      </c>
      <c r="AS57" t="s">
        <v>2745</v>
      </c>
      <c r="AT57">
        <v>1</v>
      </c>
      <c r="AU57">
        <f>0.286092226021181*AK57</f>
        <v>0.15383566517244404</v>
      </c>
      <c r="AV57">
        <v>1</v>
      </c>
      <c r="AW57" t="s">
        <v>2746</v>
      </c>
      <c r="AX57" t="s">
        <v>2747</v>
      </c>
      <c r="AY57">
        <v>1</v>
      </c>
      <c r="AZ57">
        <f>0.560571755908579*AK57</f>
        <v>0.3014270263348458</v>
      </c>
      <c r="BA57">
        <v>1</v>
      </c>
      <c r="BB57" t="s">
        <v>2748</v>
      </c>
      <c r="BC57" t="s">
        <v>2749</v>
      </c>
      <c r="BD57">
        <v>1</v>
      </c>
      <c r="BE57">
        <f>AK57</f>
        <v>0.53771354542522498</v>
      </c>
      <c r="BF57">
        <v>1</v>
      </c>
      <c r="BG57" t="s">
        <v>2796</v>
      </c>
      <c r="BH57" t="s">
        <v>2797</v>
      </c>
      <c r="BI57">
        <v>1</v>
      </c>
      <c r="BJ57">
        <v>4.0640872609174185E-2</v>
      </c>
      <c r="BK57">
        <v>1</v>
      </c>
      <c r="BL57" t="s">
        <v>2798</v>
      </c>
      <c r="BM57" t="s">
        <v>2799</v>
      </c>
      <c r="BN57">
        <v>1</v>
      </c>
      <c r="BO57">
        <v>9.8139054840163567E-2</v>
      </c>
      <c r="BP57">
        <v>1</v>
      </c>
      <c r="BQ57" t="s">
        <v>2800</v>
      </c>
      <c r="BR57" t="s">
        <v>2801</v>
      </c>
      <c r="BS57">
        <v>1</v>
      </c>
      <c r="BT57">
        <v>0.10255933845627513</v>
      </c>
      <c r="BU57">
        <v>1</v>
      </c>
      <c r="BV57" t="s">
        <v>2802</v>
      </c>
      <c r="BW57" t="s">
        <v>2803</v>
      </c>
      <c r="BX57">
        <v>1</v>
      </c>
      <c r="BY57">
        <v>1.5947186133525199E-6</v>
      </c>
      <c r="BZ57">
        <v>1</v>
      </c>
      <c r="CA57" t="s">
        <v>2804</v>
      </c>
      <c r="CB57" t="s">
        <v>2805</v>
      </c>
      <c r="CC57">
        <v>1</v>
      </c>
      <c r="CD57">
        <f>L57</f>
        <v>0.24134086062422599</v>
      </c>
    </row>
    <row r="58" spans="1:82">
      <c r="A58" t="str">
        <f>[1]Overview!E139</f>
        <v>a511607</v>
      </c>
      <c r="B58" t="str">
        <f>IF([1]Overview!W139&lt;&gt;"",[1]Overview!W139,"")</f>
        <v>m511607</v>
      </c>
      <c r="C58" t="str">
        <f>[1]Overview!B139</f>
        <v>5116.07: Beeren</v>
      </c>
      <c r="D58">
        <f t="shared" si="0"/>
        <v>1</v>
      </c>
      <c r="F58">
        <f>[1]Overview!S139</f>
        <v>0</v>
      </c>
      <c r="H58">
        <v>1</v>
      </c>
      <c r="I58" t="s">
        <v>533</v>
      </c>
      <c r="J58" t="s">
        <v>2806</v>
      </c>
      <c r="K58">
        <v>1</v>
      </c>
      <c r="L58">
        <v>1</v>
      </c>
    </row>
    <row r="59" spans="1:82">
      <c r="A59" t="str">
        <f>[1]Overview!E140</f>
        <v>a511608</v>
      </c>
      <c r="B59" t="str">
        <f>IF([1]Overview!W140&lt;&gt;"",[1]Overview!W140,"")</f>
        <v>m511608</v>
      </c>
      <c r="C59" t="str">
        <f>[1]Overview!B140</f>
        <v>5116.08: Trauben</v>
      </c>
      <c r="D59">
        <f t="shared" si="0"/>
        <v>1</v>
      </c>
      <c r="F59">
        <f>[1]Overview!S140</f>
        <v>0</v>
      </c>
      <c r="H59">
        <v>1</v>
      </c>
      <c r="I59" t="s">
        <v>539</v>
      </c>
      <c r="J59" t="s">
        <v>2807</v>
      </c>
      <c r="K59">
        <v>1</v>
      </c>
      <c r="L59">
        <v>1</v>
      </c>
    </row>
    <row r="60" spans="1:82">
      <c r="A60" t="str">
        <f>[1]Overview!E141</f>
        <v>a511609</v>
      </c>
      <c r="B60" t="str">
        <f>IF([1]Overview!W141&lt;&gt;"",[1]Overview!W141,"")</f>
        <v>m511609</v>
      </c>
      <c r="C60" t="str">
        <f>[1]Overview!B141</f>
        <v>5116.09: Melonen und Wassermelonen</v>
      </c>
      <c r="D60">
        <f t="shared" si="0"/>
        <v>1</v>
      </c>
      <c r="F60">
        <f>[1]Overview!S141</f>
        <v>0</v>
      </c>
      <c r="H60">
        <v>1</v>
      </c>
      <c r="I60" t="s">
        <v>543</v>
      </c>
      <c r="J60" t="s">
        <v>2808</v>
      </c>
      <c r="K60">
        <v>1</v>
      </c>
      <c r="L60">
        <v>1</v>
      </c>
    </row>
    <row r="61" spans="1:82">
      <c r="A61" t="str">
        <f>[1]Overview!E142</f>
        <v>a511610</v>
      </c>
      <c r="B61" t="str">
        <f>IF([1]Overview!W142&lt;&gt;"",[1]Overview!W142,"")</f>
        <v>m511610</v>
      </c>
      <c r="C61" t="str">
        <f>[1]Overview!B142</f>
        <v>5116.10: Übrige exotische Früchte</v>
      </c>
      <c r="D61">
        <f t="shared" si="0"/>
        <v>1</v>
      </c>
      <c r="F61">
        <f>[1]Overview!S142</f>
        <v>0</v>
      </c>
      <c r="H61">
        <v>1</v>
      </c>
      <c r="I61" t="s">
        <v>2809</v>
      </c>
      <c r="J61" t="s">
        <v>2810</v>
      </c>
      <c r="K61">
        <v>1</v>
      </c>
      <c r="L61">
        <v>0.75176707210726301</v>
      </c>
      <c r="M61">
        <v>1</v>
      </c>
      <c r="N61" t="s">
        <v>2811</v>
      </c>
      <c r="O61" t="s">
        <v>2812</v>
      </c>
      <c r="P61">
        <v>1</v>
      </c>
      <c r="Q61">
        <v>3.2066091034609799E-2</v>
      </c>
      <c r="R61">
        <v>1</v>
      </c>
      <c r="S61" t="s">
        <v>2813</v>
      </c>
      <c r="T61" t="s">
        <v>2814</v>
      </c>
      <c r="U61">
        <v>1</v>
      </c>
      <c r="V61">
        <v>0.190138423292567</v>
      </c>
      <c r="AG61">
        <v>1</v>
      </c>
      <c r="AH61" t="s">
        <v>2815</v>
      </c>
      <c r="AI61" t="s">
        <v>2816</v>
      </c>
      <c r="AJ61">
        <v>1</v>
      </c>
      <c r="AK61">
        <v>2.60284135655592E-2</v>
      </c>
    </row>
    <row r="62" spans="1:82">
      <c r="A62" t="str">
        <f>[1]Overview!E143</f>
        <v>a511611</v>
      </c>
      <c r="B62" t="str">
        <f>IF([1]Overview!W143&lt;&gt;"",[1]Overview!W143,"")</f>
        <v>m511611</v>
      </c>
      <c r="C62" t="str">
        <f>[1]Overview!B143</f>
        <v>5116.11: Nüsse, andere Schalenfrüchte und ölhaltige Früchte</v>
      </c>
      <c r="D62">
        <f t="shared" si="0"/>
        <v>1</v>
      </c>
      <c r="F62">
        <f>[1]Overview!S143</f>
        <v>0</v>
      </c>
      <c r="H62">
        <v>1</v>
      </c>
      <c r="I62" t="s">
        <v>2817</v>
      </c>
      <c r="J62" t="s">
        <v>2818</v>
      </c>
      <c r="K62">
        <v>1</v>
      </c>
      <c r="L62">
        <v>0.22549335490558001</v>
      </c>
      <c r="M62">
        <v>1</v>
      </c>
      <c r="N62" t="s">
        <v>2819</v>
      </c>
      <c r="O62" t="s">
        <v>2820</v>
      </c>
      <c r="P62">
        <v>1</v>
      </c>
      <c r="Q62">
        <v>0.22549335490558001</v>
      </c>
      <c r="R62">
        <v>1</v>
      </c>
      <c r="S62" t="s">
        <v>2698</v>
      </c>
      <c r="T62" t="s">
        <v>2699</v>
      </c>
      <c r="U62">
        <v>2.2200000000000002</v>
      </c>
      <c r="V62">
        <v>0.26666154140911902</v>
      </c>
      <c r="AG62">
        <v>1</v>
      </c>
      <c r="AH62" t="s">
        <v>2821</v>
      </c>
      <c r="AI62" t="s">
        <v>2822</v>
      </c>
      <c r="AJ62">
        <v>2.2200000000000002</v>
      </c>
      <c r="AK62">
        <v>0.28235174877972002</v>
      </c>
    </row>
    <row r="63" spans="1:82">
      <c r="A63" t="str">
        <f>[1]Overview!E144</f>
        <v>a511612</v>
      </c>
      <c r="B63" t="str">
        <f>IF([1]Overview!W144&lt;&gt;"",[1]Overview!W144,"")</f>
        <v>m511612</v>
      </c>
      <c r="C63" t="str">
        <f>[1]Overview!B144</f>
        <v>5116.12: Anderes Dörrobst</v>
      </c>
      <c r="D63">
        <f t="shared" si="0"/>
        <v>1</v>
      </c>
      <c r="F63">
        <f>[1]Overview!S144</f>
        <v>0</v>
      </c>
      <c r="H63">
        <v>1</v>
      </c>
      <c r="I63" t="s">
        <v>558</v>
      </c>
      <c r="J63" t="s">
        <v>2823</v>
      </c>
      <c r="K63">
        <v>1</v>
      </c>
      <c r="L63">
        <v>7.3473043165292098E-3</v>
      </c>
      <c r="M63">
        <v>1</v>
      </c>
      <c r="N63" t="s">
        <v>519</v>
      </c>
      <c r="O63" t="s">
        <v>2788</v>
      </c>
      <c r="P63">
        <v>4</v>
      </c>
      <c r="Q63">
        <v>0.99265269568347003</v>
      </c>
    </row>
    <row r="64" spans="1:82" s="160" customFormat="1">
      <c r="A64" t="str">
        <f>[1]Overview!E145</f>
        <v>a511613</v>
      </c>
      <c r="B64" t="str">
        <f>IF([1]Overview!W145&lt;&gt;"",[1]Overview!W145,"")</f>
        <v>m511613</v>
      </c>
      <c r="C64" s="160" t="str">
        <f>[1]Overview!B145</f>
        <v>5116.13: Fruchtkonserven</v>
      </c>
      <c r="D64" s="160">
        <f t="shared" si="0"/>
        <v>1</v>
      </c>
      <c r="F64" s="160">
        <f>[1]Overview!S145</f>
        <v>0</v>
      </c>
      <c r="G64" s="160">
        <v>143</v>
      </c>
      <c r="H64" s="160">
        <v>1</v>
      </c>
      <c r="I64" s="160" t="s">
        <v>558</v>
      </c>
      <c r="J64" s="160" t="s">
        <v>2823</v>
      </c>
      <c r="K64" s="160">
        <v>1</v>
      </c>
      <c r="L64" s="160">
        <v>4.6196495976796601E-3</v>
      </c>
      <c r="M64" s="160">
        <v>1</v>
      </c>
      <c r="N64" s="160" t="s">
        <v>519</v>
      </c>
      <c r="O64" s="160" t="s">
        <v>2788</v>
      </c>
      <c r="P64" s="160">
        <v>1.54</v>
      </c>
      <c r="Q64" s="160">
        <v>0.62413470692010398</v>
      </c>
      <c r="R64" s="160">
        <v>1</v>
      </c>
      <c r="S64" s="160" t="s">
        <v>523</v>
      </c>
      <c r="T64" s="160" t="s">
        <v>2789</v>
      </c>
      <c r="U64" s="160">
        <v>1.54</v>
      </c>
      <c r="V64" s="160">
        <v>0.132659808909035</v>
      </c>
      <c r="W64" s="160">
        <v>1</v>
      </c>
      <c r="X64" s="160" t="s">
        <v>2621</v>
      </c>
      <c r="Y64" s="160" t="s">
        <v>2622</v>
      </c>
      <c r="Z64" s="160">
        <v>1</v>
      </c>
      <c r="AA64" s="160">
        <v>2.1999999999999999E-5</v>
      </c>
      <c r="AB64" s="160">
        <v>1</v>
      </c>
      <c r="AC64" s="160" t="s">
        <v>2623</v>
      </c>
      <c r="AD64" s="160" t="s">
        <v>2624</v>
      </c>
      <c r="AE64" s="160">
        <v>1</v>
      </c>
      <c r="AF64" s="160">
        <v>2.8800000000000002E-3</v>
      </c>
      <c r="AG64" s="160">
        <v>0</v>
      </c>
      <c r="AH64" s="160" t="s">
        <v>2790</v>
      </c>
      <c r="AI64" s="160" t="s">
        <v>2791</v>
      </c>
      <c r="AJ64" s="160">
        <v>1.54</v>
      </c>
      <c r="AK64" s="160">
        <v>7.70067789189052E-2</v>
      </c>
      <c r="AL64" s="160">
        <v>1</v>
      </c>
      <c r="AM64" s="160" t="s">
        <v>2792</v>
      </c>
      <c r="AN64" s="160" t="s">
        <v>2793</v>
      </c>
      <c r="AO64" s="160">
        <v>1.54</v>
      </c>
      <c r="AP64" s="160">
        <v>5.3274602565162102E-2</v>
      </c>
      <c r="AQ64" s="160">
        <v>1</v>
      </c>
      <c r="AR64" s="160" t="s">
        <v>2809</v>
      </c>
      <c r="AS64" s="160" t="s">
        <v>2810</v>
      </c>
      <c r="AT64" s="160">
        <v>1.54</v>
      </c>
      <c r="AU64" s="160">
        <v>0.108304453089113</v>
      </c>
      <c r="AV64">
        <v>1</v>
      </c>
      <c r="AW64" t="s">
        <v>2796</v>
      </c>
      <c r="AX64" t="s">
        <v>2797</v>
      </c>
      <c r="AY64">
        <v>1.54</v>
      </c>
      <c r="AZ64">
        <f>0.168396153490366*AK64</f>
        <v>1.296764536262664E-2</v>
      </c>
      <c r="BA64">
        <v>1</v>
      </c>
      <c r="BB64" t="s">
        <v>2798</v>
      </c>
      <c r="BC64" t="s">
        <v>2799</v>
      </c>
      <c r="BD64">
        <v>1.54</v>
      </c>
      <c r="BE64">
        <f>0.406640858851368*AK64</f>
        <v>3.1314102716961036E-2</v>
      </c>
      <c r="BF64">
        <v>1</v>
      </c>
      <c r="BG64" t="s">
        <v>2800</v>
      </c>
      <c r="BH64" t="s">
        <v>2801</v>
      </c>
      <c r="BI64">
        <v>1.54</v>
      </c>
      <c r="BJ64">
        <f>0.42495637991431*AK64</f>
        <v>3.272452199823956E-2</v>
      </c>
      <c r="BK64">
        <v>1</v>
      </c>
      <c r="BL64" t="s">
        <v>2802</v>
      </c>
      <c r="BM64" t="s">
        <v>2803</v>
      </c>
      <c r="BN64">
        <v>1.54</v>
      </c>
      <c r="BO64">
        <f>6.60774395694038E-06*AK64</f>
        <v>5.0884107804483974E-7</v>
      </c>
      <c r="BP64">
        <v>1</v>
      </c>
      <c r="BQ64" t="s">
        <v>2804</v>
      </c>
      <c r="BR64" t="s">
        <v>2805</v>
      </c>
      <c r="BS64">
        <v>1.54</v>
      </c>
      <c r="BT64">
        <f>AK64</f>
        <v>7.70067789189052E-2</v>
      </c>
    </row>
    <row r="65" spans="1:182">
      <c r="A65" t="str">
        <f>[1]Overview!E146</f>
        <v>a5117</v>
      </c>
      <c r="B65" t="str">
        <f>IF([1]Overview!W146&lt;&gt;"",[1]Overview!W146,"")</f>
        <v>m5117a</v>
      </c>
      <c r="C65" t="str">
        <f>[1]Overview!B146</f>
        <v>5117: Gemüse</v>
      </c>
      <c r="D65">
        <f t="shared" si="0"/>
        <v>1</v>
      </c>
      <c r="F65">
        <f>[1]Overview!S146</f>
        <v>-1</v>
      </c>
    </row>
    <row r="66" spans="1:182">
      <c r="A66" t="str">
        <f>[1]Overview!E147</f>
        <v>a511701</v>
      </c>
      <c r="B66" t="str">
        <f>IF([1]Overview!W147&lt;&gt;"",[1]Overview!W147,"")</f>
        <v>m511701</v>
      </c>
      <c r="C66" t="str">
        <f>[1]Overview!B147</f>
        <v>5117.01: Grüne Salate und anderes Blattgemüse</v>
      </c>
      <c r="D66">
        <f t="shared" si="0"/>
        <v>1</v>
      </c>
      <c r="F66">
        <f>[1]Overview!S147</f>
        <v>0</v>
      </c>
      <c r="H66">
        <v>1</v>
      </c>
      <c r="I66" t="s">
        <v>2824</v>
      </c>
      <c r="J66" t="s">
        <v>2825</v>
      </c>
      <c r="K66">
        <v>1</v>
      </c>
      <c r="L66">
        <v>0.79051012834829204</v>
      </c>
      <c r="M66">
        <v>1</v>
      </c>
      <c r="N66" t="s">
        <v>2826</v>
      </c>
      <c r="O66" t="s">
        <v>2827</v>
      </c>
      <c r="P66">
        <v>1</v>
      </c>
      <c r="Q66">
        <v>0.20948987165170699</v>
      </c>
    </row>
    <row r="67" spans="1:182">
      <c r="A67" t="str">
        <f>[1]Overview!E148</f>
        <v>a511702</v>
      </c>
      <c r="B67" t="str">
        <f>IF([1]Overview!W148&lt;&gt;"",[1]Overview!W148,"")</f>
        <v>m511702</v>
      </c>
      <c r="C67" t="str">
        <f>[1]Overview!B148</f>
        <v>5117.02: Stengelgemüse (Lauch, Fenchel, Sojabohnensprossen, usw.)</v>
      </c>
      <c r="D67">
        <f t="shared" si="0"/>
        <v>1</v>
      </c>
      <c r="F67">
        <f>[1]Overview!S148</f>
        <v>0</v>
      </c>
      <c r="H67">
        <v>1</v>
      </c>
      <c r="I67" t="s">
        <v>2828</v>
      </c>
      <c r="J67" t="s">
        <v>2829</v>
      </c>
      <c r="K67">
        <v>1</v>
      </c>
      <c r="L67">
        <f>1/3</f>
        <v>0.33333333333333331</v>
      </c>
      <c r="M67">
        <v>1</v>
      </c>
      <c r="N67" t="s">
        <v>2830</v>
      </c>
      <c r="O67" t="s">
        <v>2831</v>
      </c>
      <c r="P67">
        <v>1</v>
      </c>
      <c r="Q67">
        <f>1/3</f>
        <v>0.33333333333333331</v>
      </c>
      <c r="R67">
        <v>1</v>
      </c>
      <c r="S67" t="s">
        <v>604</v>
      </c>
      <c r="T67" t="s">
        <v>2832</v>
      </c>
      <c r="U67">
        <v>1</v>
      </c>
      <c r="V67">
        <f>1/3</f>
        <v>0.33333333333333331</v>
      </c>
    </row>
    <row r="68" spans="1:182">
      <c r="A68" t="str">
        <f>[1]Overview!E149</f>
        <v>a511703</v>
      </c>
      <c r="B68" t="str">
        <f>IF([1]Overview!W149&lt;&gt;"",[1]Overview!W149,"")</f>
        <v/>
      </c>
      <c r="C68" t="str">
        <f>[1]Overview!B149</f>
        <v>5117.03: Küchenkräuter</v>
      </c>
      <c r="D68">
        <f>1/10.5862940776562</f>
        <v>9.4461762791063469E-2</v>
      </c>
      <c r="F68">
        <f>[1]Overview!S149</f>
        <v>0</v>
      </c>
      <c r="H68">
        <v>1</v>
      </c>
      <c r="I68" t="s">
        <v>580</v>
      </c>
      <c r="J68" t="s">
        <v>2833</v>
      </c>
      <c r="K68">
        <v>1</v>
      </c>
      <c r="L68">
        <v>1</v>
      </c>
    </row>
    <row r="69" spans="1:182">
      <c r="A69" t="str">
        <f>[1]Overview!E150</f>
        <v>a511704</v>
      </c>
      <c r="B69" t="str">
        <f>IF([1]Overview!W150&lt;&gt;"",[1]Overview!W150,"")</f>
        <v>m511704</v>
      </c>
      <c r="C69" t="str">
        <f>[1]Overview!B150</f>
        <v>5117.04: Kohlgemüse</v>
      </c>
      <c r="D69">
        <f t="shared" si="0"/>
        <v>1</v>
      </c>
      <c r="F69">
        <f>[1]Overview!S150</f>
        <v>0</v>
      </c>
      <c r="H69">
        <v>1</v>
      </c>
      <c r="I69" t="s">
        <v>2834</v>
      </c>
      <c r="J69" t="s">
        <v>2835</v>
      </c>
      <c r="K69">
        <v>1</v>
      </c>
      <c r="L69">
        <v>0.39246527672724102</v>
      </c>
      <c r="M69">
        <v>1</v>
      </c>
      <c r="N69" t="s">
        <v>2836</v>
      </c>
      <c r="O69" t="s">
        <v>2837</v>
      </c>
      <c r="P69">
        <v>1</v>
      </c>
      <c r="Q69">
        <v>0.39246527672724102</v>
      </c>
      <c r="R69">
        <v>1</v>
      </c>
      <c r="S69" t="s">
        <v>2838</v>
      </c>
      <c r="T69" t="s">
        <v>2839</v>
      </c>
      <c r="U69">
        <v>1</v>
      </c>
      <c r="V69">
        <v>0.1075347232727585</v>
      </c>
      <c r="AG69">
        <v>1</v>
      </c>
      <c r="AH69" t="s">
        <v>2840</v>
      </c>
      <c r="AI69" t="s">
        <v>2841</v>
      </c>
      <c r="AJ69">
        <v>1</v>
      </c>
      <c r="AK69">
        <v>0.1075347232727585</v>
      </c>
    </row>
    <row r="70" spans="1:182">
      <c r="A70" t="str">
        <f>[1]Overview!E151</f>
        <v>a511705</v>
      </c>
      <c r="B70" t="str">
        <f>IF([1]Overview!W151&lt;&gt;"",[1]Overview!W151,"")</f>
        <v>m511705</v>
      </c>
      <c r="C70" t="str">
        <f>[1]Overview!B151</f>
        <v>5117.05: Tomaten</v>
      </c>
      <c r="D70">
        <f t="shared" ref="D70:D126" si="1">IF(B70&lt;&gt;"",1,"")</f>
        <v>1</v>
      </c>
      <c r="F70">
        <f>[1]Overview!S151</f>
        <v>0</v>
      </c>
      <c r="H70">
        <v>0</v>
      </c>
      <c r="I70" t="s">
        <v>589</v>
      </c>
      <c r="J70" t="s">
        <v>2842</v>
      </c>
      <c r="K70">
        <v>1</v>
      </c>
      <c r="L70">
        <v>1</v>
      </c>
      <c r="M70">
        <v>1</v>
      </c>
      <c r="N70" t="s">
        <v>2843</v>
      </c>
      <c r="O70" t="s">
        <v>2844</v>
      </c>
      <c r="P70">
        <v>1</v>
      </c>
      <c r="Q70">
        <v>0.29148815128020139</v>
      </c>
      <c r="R70">
        <v>1</v>
      </c>
      <c r="S70" t="s">
        <v>2845</v>
      </c>
      <c r="T70" t="s">
        <v>2846</v>
      </c>
      <c r="U70">
        <v>1</v>
      </c>
      <c r="V70">
        <v>1.5508476984404595E-4</v>
      </c>
      <c r="W70">
        <v>1</v>
      </c>
      <c r="X70" t="s">
        <v>2847</v>
      </c>
      <c r="Y70" t="s">
        <v>2848</v>
      </c>
      <c r="Z70">
        <v>1</v>
      </c>
      <c r="AA70">
        <v>0.16249736773681614</v>
      </c>
      <c r="AB70">
        <v>1</v>
      </c>
      <c r="AC70" t="s">
        <v>2849</v>
      </c>
      <c r="AD70" t="s">
        <v>2850</v>
      </c>
      <c r="AE70">
        <v>1</v>
      </c>
      <c r="AF70">
        <v>3.3382104016556759E-2</v>
      </c>
      <c r="AG70">
        <v>1</v>
      </c>
      <c r="AH70" t="s">
        <v>2851</v>
      </c>
      <c r="AI70" t="s">
        <v>2852</v>
      </c>
      <c r="AJ70">
        <v>1</v>
      </c>
      <c r="AK70">
        <v>0.42925542340636036</v>
      </c>
      <c r="AL70">
        <v>1</v>
      </c>
      <c r="AM70" t="s">
        <v>2853</v>
      </c>
      <c r="AN70" t="s">
        <v>2854</v>
      </c>
      <c r="AO70">
        <v>1</v>
      </c>
      <c r="AP70">
        <v>8.3221868790221337E-2</v>
      </c>
      <c r="AQ70">
        <v>1</v>
      </c>
      <c r="AR70" t="s">
        <v>2855</v>
      </c>
      <c r="AS70" t="s">
        <v>2856</v>
      </c>
      <c r="AT70">
        <v>1</v>
      </c>
      <c r="AU70">
        <v>1</v>
      </c>
    </row>
    <row r="71" spans="1:182">
      <c r="A71" t="str">
        <f>[1]Overview!E152</f>
        <v>a511706</v>
      </c>
      <c r="B71" t="str">
        <f>IF([1]Overview!W152&lt;&gt;"",[1]Overview!W152,"")</f>
        <v>m511706</v>
      </c>
      <c r="C71" t="str">
        <f>[1]Overview!B152</f>
        <v>5117.06: Bohnen und Erbsen</v>
      </c>
      <c r="D71">
        <f t="shared" si="1"/>
        <v>1</v>
      </c>
      <c r="F71">
        <f>[1]Overview!S152</f>
        <v>0</v>
      </c>
      <c r="H71">
        <v>1</v>
      </c>
      <c r="I71" t="s">
        <v>594</v>
      </c>
      <c r="J71" t="s">
        <v>2857</v>
      </c>
      <c r="K71">
        <v>1</v>
      </c>
      <c r="L71">
        <v>0.43856717541856499</v>
      </c>
      <c r="M71">
        <v>1</v>
      </c>
      <c r="N71" t="s">
        <v>2858</v>
      </c>
      <c r="O71" t="s">
        <v>2859</v>
      </c>
      <c r="P71">
        <v>1.43</v>
      </c>
      <c r="Q71">
        <v>0.56143282458143395</v>
      </c>
    </row>
    <row r="72" spans="1:182">
      <c r="A72" t="str">
        <f>[1]Overview!E153</f>
        <v>a511707</v>
      </c>
      <c r="B72" t="str">
        <f>IF([1]Overview!W153&lt;&gt;"",[1]Overview!W153,"")</f>
        <v>m511707</v>
      </c>
      <c r="C72" t="str">
        <f>[1]Overview!B153</f>
        <v>5117.07: Anderes Fruchtgemüse (Kürbis, Peperoni, usw.)</v>
      </c>
      <c r="D72">
        <f t="shared" si="1"/>
        <v>1</v>
      </c>
      <c r="F72">
        <f>[1]Overview!S153</f>
        <v>0</v>
      </c>
      <c r="H72">
        <v>1</v>
      </c>
      <c r="I72" t="s">
        <v>2860</v>
      </c>
      <c r="J72" t="s">
        <v>2861</v>
      </c>
      <c r="K72">
        <v>1</v>
      </c>
      <c r="L72">
        <v>7.27527952743557E-2</v>
      </c>
      <c r="M72">
        <v>1</v>
      </c>
      <c r="N72" t="s">
        <v>2862</v>
      </c>
      <c r="O72" t="s">
        <v>2863</v>
      </c>
      <c r="P72">
        <v>1</v>
      </c>
      <c r="Q72">
        <v>9.8767731120006003E-2</v>
      </c>
      <c r="R72">
        <v>1</v>
      </c>
      <c r="S72" t="s">
        <v>2864</v>
      </c>
      <c r="T72" t="s">
        <v>2865</v>
      </c>
      <c r="U72">
        <v>1</v>
      </c>
      <c r="V72">
        <v>9.8767731120006003E-2</v>
      </c>
      <c r="AG72">
        <v>1</v>
      </c>
      <c r="AH72" t="s">
        <v>2866</v>
      </c>
      <c r="AI72" t="s">
        <v>2867</v>
      </c>
      <c r="AJ72">
        <v>1</v>
      </c>
      <c r="AK72">
        <v>0.24644960963582199</v>
      </c>
      <c r="AL72">
        <v>1</v>
      </c>
      <c r="AM72" t="s">
        <v>2868</v>
      </c>
      <c r="AN72" s="163" t="s">
        <v>2869</v>
      </c>
      <c r="AO72">
        <v>1</v>
      </c>
      <c r="AP72">
        <v>0.48326213284980901</v>
      </c>
    </row>
    <row r="73" spans="1:182">
      <c r="A73" t="str">
        <f>[1]Overview!E154</f>
        <v>a511708</v>
      </c>
      <c r="B73" t="str">
        <f>IF([1]Overview!W154&lt;&gt;"",[1]Overview!W154,"")</f>
        <v>m511708</v>
      </c>
      <c r="C73" t="str">
        <f>[1]Overview!B154</f>
        <v>5117.08: Zwiebeln</v>
      </c>
      <c r="D73">
        <f t="shared" si="1"/>
        <v>1</v>
      </c>
      <c r="F73">
        <f>[1]Overview!S154</f>
        <v>0</v>
      </c>
      <c r="H73">
        <v>1</v>
      </c>
      <c r="I73" t="s">
        <v>604</v>
      </c>
      <c r="J73" t="s">
        <v>2832</v>
      </c>
      <c r="K73">
        <v>1</v>
      </c>
      <c r="L73">
        <v>1</v>
      </c>
    </row>
    <row r="74" spans="1:182">
      <c r="A74" t="str">
        <f>[1]Overview!E155</f>
        <v>a511709</v>
      </c>
      <c r="B74" t="str">
        <f>IF([1]Overview!W155&lt;&gt;"",[1]Overview!W155,"")</f>
        <v>m511709</v>
      </c>
      <c r="C74" t="str">
        <f>[1]Overview!B155</f>
        <v>5117.09: Knoblauch</v>
      </c>
      <c r="D74">
        <f t="shared" si="1"/>
        <v>1</v>
      </c>
      <c r="F74">
        <f>[1]Overview!S155</f>
        <v>0</v>
      </c>
      <c r="H74">
        <v>1</v>
      </c>
      <c r="I74" t="s">
        <v>604</v>
      </c>
      <c r="J74" t="s">
        <v>2832</v>
      </c>
      <c r="K74">
        <v>1</v>
      </c>
      <c r="L74">
        <v>1</v>
      </c>
    </row>
    <row r="75" spans="1:182">
      <c r="A75" t="str">
        <f>[1]Overview!E156</f>
        <v>a511710</v>
      </c>
      <c r="B75" t="str">
        <f>IF([1]Overview!W156&lt;&gt;"",[1]Overview!W156,"")</f>
        <v>m511710</v>
      </c>
      <c r="C75" t="str">
        <f>[1]Overview!B156</f>
        <v>5117.10: Rüben und anderes Wurzelgemüse</v>
      </c>
      <c r="D75">
        <f t="shared" si="1"/>
        <v>1</v>
      </c>
      <c r="F75">
        <f>[1]Overview!S156</f>
        <v>0</v>
      </c>
      <c r="H75">
        <v>1</v>
      </c>
      <c r="I75" t="s">
        <v>2870</v>
      </c>
      <c r="J75" t="s">
        <v>2871</v>
      </c>
      <c r="K75">
        <v>1</v>
      </c>
      <c r="L75">
        <v>0.56477601680838097</v>
      </c>
      <c r="M75">
        <v>1</v>
      </c>
      <c r="N75" t="s">
        <v>2872</v>
      </c>
      <c r="O75" t="s">
        <v>2873</v>
      </c>
      <c r="P75">
        <v>1</v>
      </c>
      <c r="Q75">
        <v>3.9219659069891902E-2</v>
      </c>
      <c r="R75">
        <v>1</v>
      </c>
      <c r="S75" t="s">
        <v>2874</v>
      </c>
      <c r="T75" t="s">
        <v>2875</v>
      </c>
      <c r="U75">
        <v>1</v>
      </c>
      <c r="V75">
        <v>3.9219659069891902E-2</v>
      </c>
      <c r="AG75">
        <v>1</v>
      </c>
      <c r="AH75" t="s">
        <v>2876</v>
      </c>
      <c r="AI75" t="s">
        <v>2877</v>
      </c>
      <c r="AJ75">
        <v>1</v>
      </c>
      <c r="AK75">
        <v>0.17839233252591749</v>
      </c>
      <c r="AL75">
        <v>1</v>
      </c>
      <c r="AM75" s="160" t="s">
        <v>2659</v>
      </c>
      <c r="AN75" s="160" t="s">
        <v>2660</v>
      </c>
      <c r="AO75" s="160">
        <v>1</v>
      </c>
      <c r="AP75">
        <v>0.17839233252591749</v>
      </c>
    </row>
    <row r="76" spans="1:182">
      <c r="A76" t="str">
        <f>[1]Overview!E157</f>
        <v>a511711</v>
      </c>
      <c r="B76" t="str">
        <f>IF([1]Overview!W157&lt;&gt;"",[1]Overview!W157,"")</f>
        <v>m511711</v>
      </c>
      <c r="C76" t="str">
        <f>[1]Overview!B157</f>
        <v>5117.11: Frische Pilze</v>
      </c>
      <c r="D76">
        <f t="shared" si="1"/>
        <v>1</v>
      </c>
      <c r="F76">
        <f>[1]Overview!S157</f>
        <v>-1</v>
      </c>
      <c r="H76">
        <v>-1</v>
      </c>
      <c r="I76" t="s">
        <v>2878</v>
      </c>
    </row>
    <row r="77" spans="1:182">
      <c r="A77" t="str">
        <f>[1]Overview!E158</f>
        <v>a511712</v>
      </c>
      <c r="B77" t="str">
        <f>IF([1]Overview!W158&lt;&gt;"",[1]Overview!W158,"")</f>
        <v>m511712</v>
      </c>
      <c r="C77" t="str">
        <f>[1]Overview!B158</f>
        <v>5117.12: Pilze und Gemüse, getrocknet oder gedörrt</v>
      </c>
      <c r="D77">
        <f t="shared" si="1"/>
        <v>1</v>
      </c>
      <c r="F77">
        <f>[1]Overview!S158</f>
        <v>0</v>
      </c>
      <c r="G77">
        <v>171</v>
      </c>
      <c r="H77">
        <v>1</v>
      </c>
      <c r="I77" t="s">
        <v>594</v>
      </c>
      <c r="J77" t="s">
        <v>2857</v>
      </c>
      <c r="K77">
        <v>1</v>
      </c>
      <c r="L77">
        <v>1</v>
      </c>
      <c r="W77">
        <v>1</v>
      </c>
      <c r="X77" t="s">
        <v>2621</v>
      </c>
      <c r="Y77" t="s">
        <v>2622</v>
      </c>
      <c r="Z77">
        <v>1</v>
      </c>
      <c r="AA77">
        <v>0</v>
      </c>
      <c r="AB77">
        <v>1</v>
      </c>
      <c r="AC77" t="s">
        <v>2623</v>
      </c>
      <c r="AD77" t="s">
        <v>2624</v>
      </c>
      <c r="AE77">
        <v>1</v>
      </c>
      <c r="AF77">
        <v>0</v>
      </c>
    </row>
    <row r="78" spans="1:182" s="160" customFormat="1">
      <c r="A78" t="str">
        <f>[1]Overview!E159</f>
        <v>a511713</v>
      </c>
      <c r="B78" t="str">
        <f>IF([1]Overview!W159&lt;&gt;"",[1]Overview!W159,"")</f>
        <v>m511713</v>
      </c>
      <c r="C78" s="160" t="str">
        <f>[1]Overview!B159</f>
        <v>5117.13: Gemüse und Pilze in Konserven oder anders verarbeitet</v>
      </c>
      <c r="D78">
        <f t="shared" si="1"/>
        <v>1</v>
      </c>
      <c r="E78"/>
      <c r="F78">
        <f>[1]Overview!S159</f>
        <v>0</v>
      </c>
      <c r="G78" s="160" t="s">
        <v>2879</v>
      </c>
      <c r="H78" s="160">
        <v>1</v>
      </c>
      <c r="I78" s="160" t="s">
        <v>2836</v>
      </c>
      <c r="J78" s="160" t="s">
        <v>2837</v>
      </c>
      <c r="K78" s="160">
        <v>1</v>
      </c>
      <c r="L78" s="160">
        <v>0.3666666666666667</v>
      </c>
      <c r="M78" s="160">
        <v>1</v>
      </c>
      <c r="N78" s="160" t="s">
        <v>2702</v>
      </c>
      <c r="O78" s="160" t="s">
        <v>2703</v>
      </c>
      <c r="P78" s="160">
        <v>1.37</v>
      </c>
      <c r="Q78" s="160">
        <v>4.9999999999999996E-2</v>
      </c>
      <c r="R78">
        <v>1</v>
      </c>
      <c r="S78" t="s">
        <v>2708</v>
      </c>
      <c r="T78" t="s">
        <v>2709</v>
      </c>
      <c r="U78" s="160">
        <v>1</v>
      </c>
      <c r="V78" s="160">
        <v>1.6666666666666666E-2</v>
      </c>
      <c r="W78" s="160">
        <v>1</v>
      </c>
      <c r="X78" s="160" t="s">
        <v>2621</v>
      </c>
      <c r="Y78" s="160" t="s">
        <v>2622</v>
      </c>
      <c r="Z78" s="160">
        <v>1</v>
      </c>
      <c r="AA78" s="160">
        <v>7.5740740740740491E-5</v>
      </c>
      <c r="AB78" s="160">
        <v>1</v>
      </c>
      <c r="AC78" s="160" t="s">
        <v>2623</v>
      </c>
      <c r="AD78" s="160" t="s">
        <v>2624</v>
      </c>
      <c r="AE78" s="160">
        <v>1</v>
      </c>
      <c r="AF78" s="160">
        <v>3.2000000000000002E-3</v>
      </c>
      <c r="AG78" s="160">
        <v>0</v>
      </c>
      <c r="AH78" s="160" t="s">
        <v>589</v>
      </c>
      <c r="AI78" s="160" t="s">
        <v>2842</v>
      </c>
      <c r="AJ78" s="160">
        <v>4</v>
      </c>
      <c r="AK78" s="160">
        <f>0.9/6</f>
        <v>0.15</v>
      </c>
      <c r="AL78" s="160">
        <v>0</v>
      </c>
      <c r="AM78" s="160" t="s">
        <v>589</v>
      </c>
      <c r="AN78" s="160" t="s">
        <v>2842</v>
      </c>
      <c r="AO78" s="160">
        <v>2.5</v>
      </c>
      <c r="AP78" s="160">
        <f>0.9/6</f>
        <v>0.15</v>
      </c>
      <c r="AQ78" s="160">
        <v>1</v>
      </c>
      <c r="AR78" s="160" t="s">
        <v>2830</v>
      </c>
      <c r="AS78" s="160" t="s">
        <v>2831</v>
      </c>
      <c r="AT78" s="160">
        <v>1</v>
      </c>
      <c r="AU78" s="160">
        <f>0.8/6</f>
        <v>0.13333333333333333</v>
      </c>
      <c r="AV78" s="160">
        <v>1</v>
      </c>
      <c r="AW78" s="160" t="s">
        <v>2700</v>
      </c>
      <c r="AX78" s="160" t="s">
        <v>2701</v>
      </c>
      <c r="AY78" s="160">
        <v>1.41</v>
      </c>
      <c r="AZ78" s="160">
        <f>0.3/9</f>
        <v>3.3333333333333333E-2</v>
      </c>
      <c r="BA78" s="160">
        <v>0</v>
      </c>
      <c r="BB78" s="160" t="s">
        <v>302</v>
      </c>
      <c r="BC78" s="160" t="s">
        <v>2620</v>
      </c>
      <c r="BD78" s="160">
        <v>1.44</v>
      </c>
      <c r="BE78" s="160">
        <f>0.1/6</f>
        <v>1.6666666666666666E-2</v>
      </c>
      <c r="BF78" s="160">
        <v>0</v>
      </c>
      <c r="BG78" s="160" t="s">
        <v>2740</v>
      </c>
      <c r="BH78" s="160" t="s">
        <v>2741</v>
      </c>
      <c r="BI78" s="160">
        <v>4.8</v>
      </c>
      <c r="BJ78" s="160">
        <f>0.1/6</f>
        <v>1.6666666666666666E-2</v>
      </c>
      <c r="BK78" s="160">
        <v>1</v>
      </c>
      <c r="BL78" s="160" t="s">
        <v>2659</v>
      </c>
      <c r="BM78" s="160" t="s">
        <v>2660</v>
      </c>
      <c r="BN78" s="160">
        <v>1</v>
      </c>
      <c r="BO78" s="160">
        <f>0.2/6</f>
        <v>3.3333333333333333E-2</v>
      </c>
      <c r="BP78">
        <v>1</v>
      </c>
      <c r="BQ78" t="s">
        <v>2843</v>
      </c>
      <c r="BR78" t="s">
        <v>2844</v>
      </c>
      <c r="BS78">
        <v>4</v>
      </c>
      <c r="BT78">
        <f>AK78*0.291488151280201</f>
        <v>4.3723222692030148E-2</v>
      </c>
      <c r="BU78">
        <v>1</v>
      </c>
      <c r="BV78" t="s">
        <v>2845</v>
      </c>
      <c r="BW78" t="s">
        <v>2846</v>
      </c>
      <c r="BX78">
        <v>4</v>
      </c>
      <c r="BY78">
        <f>AK78*0.000155084769844046</f>
        <v>2.3262715476606901E-5</v>
      </c>
      <c r="BZ78">
        <v>1</v>
      </c>
      <c r="CA78" t="s">
        <v>2847</v>
      </c>
      <c r="CB78" t="s">
        <v>2848</v>
      </c>
      <c r="CC78">
        <v>4</v>
      </c>
      <c r="CD78">
        <f>AK78*0.162497367736816</f>
        <v>2.4374605160522398E-2</v>
      </c>
      <c r="CE78">
        <v>1</v>
      </c>
      <c r="CF78" t="s">
        <v>2849</v>
      </c>
      <c r="CG78" t="s">
        <v>2850</v>
      </c>
      <c r="CH78">
        <v>4</v>
      </c>
      <c r="CI78">
        <f>AK78*0.0333821040165568</f>
        <v>5.0073156024835197E-3</v>
      </c>
      <c r="CJ78">
        <v>1</v>
      </c>
      <c r="CK78" t="s">
        <v>2851</v>
      </c>
      <c r="CL78" t="s">
        <v>2852</v>
      </c>
      <c r="CM78">
        <v>4</v>
      </c>
      <c r="CN78">
        <f>AK78*0.42925542340636</f>
        <v>6.4388313510954004E-2</v>
      </c>
      <c r="CO78">
        <v>1</v>
      </c>
      <c r="CP78" t="s">
        <v>2853</v>
      </c>
      <c r="CQ78" t="s">
        <v>2854</v>
      </c>
      <c r="CR78">
        <v>4</v>
      </c>
      <c r="CS78">
        <f>AK78*0.0832218687902213</f>
        <v>1.2483280318533194E-2</v>
      </c>
      <c r="CT78">
        <v>1</v>
      </c>
      <c r="CU78" t="s">
        <v>2855</v>
      </c>
      <c r="CV78" t="s">
        <v>2856</v>
      </c>
      <c r="CW78">
        <v>4</v>
      </c>
      <c r="CX78">
        <f>AK78</f>
        <v>0.15</v>
      </c>
      <c r="CY78">
        <v>1</v>
      </c>
      <c r="CZ78" t="s">
        <v>2843</v>
      </c>
      <c r="DA78" t="s">
        <v>2844</v>
      </c>
      <c r="DB78">
        <v>2.5</v>
      </c>
      <c r="DC78">
        <f>AP78*0.291488151280201</f>
        <v>4.3723222692030148E-2</v>
      </c>
      <c r="DD78">
        <v>1</v>
      </c>
      <c r="DE78" t="s">
        <v>2845</v>
      </c>
      <c r="DF78" t="s">
        <v>2846</v>
      </c>
      <c r="DG78">
        <v>2.5</v>
      </c>
      <c r="DH78">
        <f>AP78*0.000155084769844046</f>
        <v>2.3262715476606901E-5</v>
      </c>
      <c r="DI78">
        <v>1</v>
      </c>
      <c r="DJ78" t="s">
        <v>2847</v>
      </c>
      <c r="DK78" t="s">
        <v>2848</v>
      </c>
      <c r="DL78">
        <v>2.5</v>
      </c>
      <c r="DM78">
        <f>AP78*0.162497367736816</f>
        <v>2.4374605160522398E-2</v>
      </c>
      <c r="DN78">
        <v>1</v>
      </c>
      <c r="DO78" t="s">
        <v>2849</v>
      </c>
      <c r="DP78" t="s">
        <v>2850</v>
      </c>
      <c r="DQ78">
        <v>2.5</v>
      </c>
      <c r="DR78">
        <f>AP78*0.0333821040165568</f>
        <v>5.0073156024835197E-3</v>
      </c>
      <c r="DS78">
        <v>1</v>
      </c>
      <c r="DT78" t="s">
        <v>2851</v>
      </c>
      <c r="DU78" t="s">
        <v>2852</v>
      </c>
      <c r="DV78">
        <v>2.5</v>
      </c>
      <c r="DW78">
        <f>AP78*0.42925542340636</f>
        <v>6.4388313510954004E-2</v>
      </c>
      <c r="DX78">
        <v>1</v>
      </c>
      <c r="DY78" t="s">
        <v>2853</v>
      </c>
      <c r="DZ78" t="s">
        <v>2854</v>
      </c>
      <c r="EA78">
        <v>2.5</v>
      </c>
      <c r="EB78">
        <f>AP78*0.0832218687902213</f>
        <v>1.2483280318533194E-2</v>
      </c>
      <c r="EC78">
        <v>1</v>
      </c>
      <c r="ED78" t="s">
        <v>2855</v>
      </c>
      <c r="EE78" t="s">
        <v>2856</v>
      </c>
      <c r="EF78">
        <v>2.5</v>
      </c>
      <c r="EG78">
        <f>AP78</f>
        <v>0.15</v>
      </c>
      <c r="EH78">
        <v>1</v>
      </c>
      <c r="EI78" t="s">
        <v>2625</v>
      </c>
      <c r="EJ78" t="s">
        <v>2626</v>
      </c>
      <c r="EK78">
        <v>1.44</v>
      </c>
      <c r="EL78">
        <f>BE78*0.81896768</f>
        <v>1.3649461333333333E-2</v>
      </c>
      <c r="EM78">
        <v>1</v>
      </c>
      <c r="EN78" t="s">
        <v>2627</v>
      </c>
      <c r="EO78" t="s">
        <v>2628</v>
      </c>
      <c r="EP78">
        <v>1.44</v>
      </c>
      <c r="EQ78">
        <f>BE78*0.081181317198155</f>
        <v>1.3530219533025832E-3</v>
      </c>
      <c r="ER78">
        <v>1</v>
      </c>
      <c r="ES78" t="s">
        <v>2629</v>
      </c>
      <c r="ET78" t="s">
        <v>2630</v>
      </c>
      <c r="EU78">
        <v>1.44</v>
      </c>
      <c r="EV78">
        <f>BE78*0.0958354477924939</f>
        <v>1.5972574632082315E-3</v>
      </c>
      <c r="EW78">
        <v>1</v>
      </c>
      <c r="EX78" t="s">
        <v>2631</v>
      </c>
      <c r="EY78" t="s">
        <v>2632</v>
      </c>
      <c r="EZ78">
        <v>1.44</v>
      </c>
      <c r="FA78">
        <f>BE78*0.00401555544844249</f>
        <v>6.6925924140708173E-5</v>
      </c>
      <c r="FB78">
        <v>1</v>
      </c>
      <c r="FC78" t="s">
        <v>2633</v>
      </c>
      <c r="FD78" t="s">
        <v>2634</v>
      </c>
      <c r="FE78">
        <v>1.44</v>
      </c>
      <c r="FF78">
        <f>BE78</f>
        <v>1.6666666666666666E-2</v>
      </c>
      <c r="FG78">
        <v>1</v>
      </c>
      <c r="FH78" t="s">
        <v>2742</v>
      </c>
      <c r="FI78" t="s">
        <v>2743</v>
      </c>
      <c r="FJ78">
        <v>4.8</v>
      </c>
      <c r="FK78">
        <f>BJ78*0.15333601807024</f>
        <v>2.5556003011706664E-3</v>
      </c>
      <c r="FL78">
        <v>1</v>
      </c>
      <c r="FM78" t="s">
        <v>2744</v>
      </c>
      <c r="FN78" t="s">
        <v>2745</v>
      </c>
      <c r="FO78">
        <v>4.8</v>
      </c>
      <c r="FP78">
        <f>BJ78*0.286092226021181</f>
        <v>4.7682037670196834E-3</v>
      </c>
      <c r="FQ78">
        <v>1</v>
      </c>
      <c r="FR78" t="s">
        <v>2746</v>
      </c>
      <c r="FS78" t="s">
        <v>2747</v>
      </c>
      <c r="FT78">
        <v>4.8</v>
      </c>
      <c r="FU78">
        <f>BJ78*0.560571755908579</f>
        <v>9.3428625984763158E-3</v>
      </c>
      <c r="FV78">
        <v>1</v>
      </c>
      <c r="FW78" t="s">
        <v>2748</v>
      </c>
      <c r="FX78" t="s">
        <v>2749</v>
      </c>
      <c r="FY78">
        <v>4.8</v>
      </c>
      <c r="FZ78">
        <f>BJ78*1</f>
        <v>1.6666666666666666E-2</v>
      </c>
    </row>
    <row r="79" spans="1:182">
      <c r="A79" t="str">
        <f>[1]Overview!E160</f>
        <v>a511714</v>
      </c>
      <c r="B79" t="str">
        <f>IF([1]Overview!W160&lt;&gt;"",[1]Overview!W160,"")</f>
        <v>m511714</v>
      </c>
      <c r="C79" t="str">
        <f>[1]Overview!B160</f>
        <v>5117.14: Kartoffeln</v>
      </c>
      <c r="D79">
        <f t="shared" si="1"/>
        <v>1</v>
      </c>
      <c r="F79">
        <f>[1]Overview!S160</f>
        <v>0</v>
      </c>
      <c r="H79" s="160">
        <v>0</v>
      </c>
      <c r="I79" t="s">
        <v>629</v>
      </c>
      <c r="J79" t="s">
        <v>2880</v>
      </c>
      <c r="K79" s="160">
        <v>1</v>
      </c>
      <c r="L79" s="160">
        <v>1</v>
      </c>
      <c r="M79">
        <v>1</v>
      </c>
      <c r="N79" t="s">
        <v>2881</v>
      </c>
      <c r="O79" t="s">
        <v>2882</v>
      </c>
      <c r="P79">
        <v>1</v>
      </c>
      <c r="Q79">
        <v>0.18395666824063139</v>
      </c>
      <c r="R79">
        <v>1</v>
      </c>
      <c r="S79" t="s">
        <v>2883</v>
      </c>
      <c r="T79" t="s">
        <v>2884</v>
      </c>
      <c r="U79">
        <v>1</v>
      </c>
      <c r="V79">
        <v>2.1799688460091561E-5</v>
      </c>
      <c r="W79">
        <v>1</v>
      </c>
      <c r="X79" t="s">
        <v>2885</v>
      </c>
      <c r="Y79" t="s">
        <v>2886</v>
      </c>
      <c r="Z79">
        <v>1</v>
      </c>
      <c r="AA79">
        <v>3.2096376512967021E-6</v>
      </c>
      <c r="AB79">
        <v>1</v>
      </c>
      <c r="AC79" t="s">
        <v>2887</v>
      </c>
      <c r="AD79" t="s">
        <v>2888</v>
      </c>
      <c r="AE79">
        <v>1</v>
      </c>
      <c r="AF79">
        <v>1.6339747243647755E-8</v>
      </c>
      <c r="AG79">
        <v>1</v>
      </c>
      <c r="AH79" t="s">
        <v>2889</v>
      </c>
      <c r="AI79" t="s">
        <v>2890</v>
      </c>
      <c r="AJ79">
        <v>1</v>
      </c>
      <c r="AK79">
        <v>2.0580018642002424E-6</v>
      </c>
      <c r="AL79">
        <v>1</v>
      </c>
      <c r="AM79" t="s">
        <v>2891</v>
      </c>
      <c r="AN79" t="s">
        <v>2892</v>
      </c>
      <c r="AO79">
        <v>1</v>
      </c>
      <c r="AP79">
        <v>1.8904960466597201E-6</v>
      </c>
      <c r="AQ79">
        <v>1</v>
      </c>
      <c r="AR79" t="s">
        <v>2893</v>
      </c>
      <c r="AS79" t="s">
        <v>2894</v>
      </c>
      <c r="AT79">
        <v>1</v>
      </c>
      <c r="AU79">
        <v>2.028088385583814E-8</v>
      </c>
      <c r="AV79">
        <v>1</v>
      </c>
      <c r="AW79" t="s">
        <v>2895</v>
      </c>
      <c r="AX79" t="s">
        <v>2896</v>
      </c>
      <c r="AY79">
        <v>1</v>
      </c>
      <c r="AZ79">
        <v>0.81601433731471529</v>
      </c>
      <c r="BA79">
        <v>1</v>
      </c>
      <c r="BB79" t="s">
        <v>2897</v>
      </c>
      <c r="BC79" t="s">
        <v>2898</v>
      </c>
      <c r="BD79">
        <v>1</v>
      </c>
      <c r="BE79">
        <f>1-AZ79</f>
        <v>0.18398566268528471</v>
      </c>
    </row>
    <row r="80" spans="1:182" s="160" customFormat="1">
      <c r="A80" t="str">
        <f>[1]Overview!E161</f>
        <v>a511715</v>
      </c>
      <c r="B80" t="str">
        <f>IF([1]Overview!W161&lt;&gt;"",[1]Overview!W161,"")</f>
        <v>m511715</v>
      </c>
      <c r="C80" s="160" t="str">
        <f>[1]Overview!B161</f>
        <v>5117.15: Kartoffelhaltige Produkte und anderes Knollengemüse</v>
      </c>
      <c r="D80">
        <f t="shared" si="1"/>
        <v>1</v>
      </c>
      <c r="E80"/>
      <c r="F80" s="160">
        <f>[1]Overview!S161</f>
        <v>0</v>
      </c>
      <c r="G80" s="160" t="s">
        <v>2899</v>
      </c>
      <c r="H80" s="160">
        <v>0</v>
      </c>
      <c r="I80" s="160" t="s">
        <v>629</v>
      </c>
      <c r="J80" s="160" t="s">
        <v>2880</v>
      </c>
      <c r="K80" s="160">
        <v>1</v>
      </c>
      <c r="L80" s="160">
        <f>0.9*2/3</f>
        <v>0.6</v>
      </c>
      <c r="M80" s="160">
        <v>0</v>
      </c>
      <c r="N80" s="160" t="s">
        <v>629</v>
      </c>
      <c r="O80" s="160" t="s">
        <v>2880</v>
      </c>
      <c r="P80" s="160">
        <v>2</v>
      </c>
      <c r="Q80" s="160">
        <f>0.95/3</f>
        <v>0.31666666666666665</v>
      </c>
      <c r="R80" s="160">
        <v>1</v>
      </c>
      <c r="S80" s="160" t="s">
        <v>478</v>
      </c>
      <c r="T80" s="160" t="s">
        <v>2663</v>
      </c>
      <c r="U80" s="160">
        <v>5.96</v>
      </c>
      <c r="V80" s="160">
        <f>0.05/3</f>
        <v>1.6666666666666666E-2</v>
      </c>
      <c r="W80" s="160">
        <v>1</v>
      </c>
      <c r="X80" s="160" t="s">
        <v>2621</v>
      </c>
      <c r="Y80" s="160" t="s">
        <v>2622</v>
      </c>
      <c r="Z80" s="160">
        <v>1</v>
      </c>
      <c r="AA80" s="160">
        <v>1.4064814814814813E-4</v>
      </c>
      <c r="AB80" s="160">
        <v>1</v>
      </c>
      <c r="AC80" s="160" t="s">
        <v>2623</v>
      </c>
      <c r="AD80" s="160" t="s">
        <v>2624</v>
      </c>
      <c r="AE80" s="160">
        <v>1</v>
      </c>
      <c r="AF80" s="160">
        <v>3.8433333333333327E-3</v>
      </c>
      <c r="AG80" s="160">
        <v>1</v>
      </c>
      <c r="AH80" s="160" t="s">
        <v>478</v>
      </c>
      <c r="AI80" s="160" t="s">
        <v>2663</v>
      </c>
      <c r="AJ80" s="160">
        <v>1</v>
      </c>
      <c r="AK80" s="160">
        <f>0.02/3</f>
        <v>6.6666666666666671E-3</v>
      </c>
      <c r="AL80" s="160">
        <v>1</v>
      </c>
      <c r="AM80" s="160" t="s">
        <v>432</v>
      </c>
      <c r="AN80" s="160" t="s">
        <v>2719</v>
      </c>
      <c r="AO80" s="160">
        <v>1</v>
      </c>
      <c r="AP80" s="160">
        <f>0.08/3</f>
        <v>2.6666666666666668E-2</v>
      </c>
      <c r="AQ80" s="160">
        <v>1</v>
      </c>
      <c r="AR80" s="160" t="s">
        <v>432</v>
      </c>
      <c r="AS80" s="160" t="s">
        <v>2719</v>
      </c>
      <c r="AT80" s="160">
        <v>1</v>
      </c>
      <c r="AU80" s="160">
        <f>0.05/3</f>
        <v>1.6666666666666666E-2</v>
      </c>
      <c r="AV80" s="160">
        <v>1</v>
      </c>
      <c r="AW80" s="160" t="s">
        <v>2710</v>
      </c>
      <c r="AX80" s="160" t="s">
        <v>2711</v>
      </c>
      <c r="AY80" s="160">
        <v>1</v>
      </c>
      <c r="AZ80" s="160">
        <f>0.05/3</f>
        <v>1.6666666666666666E-2</v>
      </c>
      <c r="BA80">
        <v>1</v>
      </c>
      <c r="BB80" t="s">
        <v>2881</v>
      </c>
      <c r="BC80" t="s">
        <v>2882</v>
      </c>
      <c r="BD80">
        <v>1</v>
      </c>
      <c r="BE80">
        <f>L80*0.183956668240631</f>
        <v>0.1103740009443786</v>
      </c>
      <c r="BF80">
        <v>1</v>
      </c>
      <c r="BG80" t="s">
        <v>2883</v>
      </c>
      <c r="BH80" t="s">
        <v>2884</v>
      </c>
      <c r="BI80">
        <v>1</v>
      </c>
      <c r="BJ80">
        <f>L80*0.0000217996884600916</f>
        <v>1.307981307605496E-5</v>
      </c>
      <c r="BK80">
        <v>1</v>
      </c>
      <c r="BL80" t="s">
        <v>2885</v>
      </c>
      <c r="BM80" t="s">
        <v>2886</v>
      </c>
      <c r="BN80">
        <v>1</v>
      </c>
      <c r="BO80">
        <f>L80*0.0000032096376512967</f>
        <v>1.9257825907780201E-6</v>
      </c>
      <c r="BP80">
        <v>1</v>
      </c>
      <c r="BQ80" t="s">
        <v>2887</v>
      </c>
      <c r="BR80" t="s">
        <v>2888</v>
      </c>
      <c r="BS80">
        <v>1</v>
      </c>
      <c r="BT80">
        <f>L80*1.63397472436478E-08</f>
        <v>9.8038483461886811E-9</v>
      </c>
      <c r="BU80">
        <v>1</v>
      </c>
      <c r="BV80" t="s">
        <v>2889</v>
      </c>
      <c r="BW80" t="s">
        <v>2890</v>
      </c>
      <c r="BX80">
        <v>1</v>
      </c>
      <c r="BY80">
        <f>L80*2.05800186420024E-06</f>
        <v>1.2348011185201439E-6</v>
      </c>
      <c r="BZ80">
        <v>1</v>
      </c>
      <c r="CA80" t="s">
        <v>2891</v>
      </c>
      <c r="CB80" t="s">
        <v>2892</v>
      </c>
      <c r="CC80">
        <v>1</v>
      </c>
      <c r="CD80">
        <f>L80*1.89049604665972E-06</f>
        <v>1.1342976279958319E-6</v>
      </c>
      <c r="CE80">
        <v>1</v>
      </c>
      <c r="CF80" t="s">
        <v>2893</v>
      </c>
      <c r="CG80" t="s">
        <v>2894</v>
      </c>
      <c r="CH80">
        <v>1</v>
      </c>
      <c r="CI80">
        <f>L80*2.02808838558381E-08</f>
        <v>1.216853031350286E-8</v>
      </c>
      <c r="CJ80">
        <v>1</v>
      </c>
      <c r="CK80" t="s">
        <v>2895</v>
      </c>
      <c r="CL80" t="s">
        <v>2896</v>
      </c>
      <c r="CM80">
        <v>1</v>
      </c>
      <c r="CN80">
        <f>L80*0.816014337314715</f>
        <v>0.48960860238882897</v>
      </c>
      <c r="CO80">
        <v>1</v>
      </c>
      <c r="CP80" t="s">
        <v>2897</v>
      </c>
      <c r="CQ80" t="s">
        <v>2898</v>
      </c>
      <c r="CR80">
        <v>1</v>
      </c>
      <c r="CS80">
        <f>L80-CN80</f>
        <v>0.110391397611171</v>
      </c>
      <c r="CT80">
        <v>1</v>
      </c>
      <c r="CU80" t="s">
        <v>2881</v>
      </c>
      <c r="CV80" t="s">
        <v>2882</v>
      </c>
      <c r="CW80">
        <v>2</v>
      </c>
      <c r="CX80">
        <f>Q80*0.183956668240631</f>
        <v>5.825294494286648E-2</v>
      </c>
      <c r="CY80">
        <v>1</v>
      </c>
      <c r="CZ80" t="s">
        <v>2883</v>
      </c>
      <c r="DA80" t="s">
        <v>2884</v>
      </c>
      <c r="DB80">
        <v>2</v>
      </c>
      <c r="DC80">
        <f>Q80*0.0000217996884600916</f>
        <v>6.903234679029007E-6</v>
      </c>
      <c r="DD80">
        <v>1</v>
      </c>
      <c r="DE80" t="s">
        <v>2885</v>
      </c>
      <c r="DF80" t="s">
        <v>2886</v>
      </c>
      <c r="DG80">
        <v>2</v>
      </c>
      <c r="DH80">
        <f>Q80*0.0000032096376512967</f>
        <v>1.016385256243955E-6</v>
      </c>
      <c r="DI80">
        <v>1</v>
      </c>
      <c r="DJ80" t="s">
        <v>2887</v>
      </c>
      <c r="DK80" t="s">
        <v>2888</v>
      </c>
      <c r="DL80">
        <v>2</v>
      </c>
      <c r="DM80">
        <f>Q80*1.63397472436478E-08</f>
        <v>5.1742532938218031E-9</v>
      </c>
      <c r="DN80">
        <v>1</v>
      </c>
      <c r="DO80" t="s">
        <v>2889</v>
      </c>
      <c r="DP80" t="s">
        <v>2890</v>
      </c>
      <c r="DQ80">
        <v>2</v>
      </c>
      <c r="DR80">
        <f>Q80*2.05800186420024E-06</f>
        <v>6.5170059033007589E-7</v>
      </c>
      <c r="DS80">
        <v>1</v>
      </c>
      <c r="DT80" t="s">
        <v>2891</v>
      </c>
      <c r="DU80" t="s">
        <v>2892</v>
      </c>
      <c r="DV80">
        <v>2</v>
      </c>
      <c r="DW80">
        <f>Q80*1.89049604665972E-06</f>
        <v>5.9865708144224462E-7</v>
      </c>
      <c r="DX80">
        <v>1</v>
      </c>
      <c r="DY80" t="s">
        <v>2893</v>
      </c>
      <c r="DZ80" t="s">
        <v>2894</v>
      </c>
      <c r="EA80">
        <v>2</v>
      </c>
      <c r="EB80">
        <f>Q80*2.02808838558381E-08</f>
        <v>6.422279887682065E-9</v>
      </c>
      <c r="EC80">
        <v>1</v>
      </c>
      <c r="ED80" t="s">
        <v>2895</v>
      </c>
      <c r="EE80" t="s">
        <v>2896</v>
      </c>
      <c r="EF80">
        <v>2</v>
      </c>
      <c r="EG80">
        <f>Q80*0.816014337314715</f>
        <v>0.25840454014965974</v>
      </c>
      <c r="EH80">
        <v>1</v>
      </c>
      <c r="EI80" t="s">
        <v>2897</v>
      </c>
      <c r="EJ80" t="s">
        <v>2898</v>
      </c>
      <c r="EK80">
        <v>2</v>
      </c>
      <c r="EL80">
        <f>Q80-EG80</f>
        <v>5.8262126517006907E-2</v>
      </c>
    </row>
    <row r="81" spans="1:147">
      <c r="A81" t="str">
        <f>[1]Overview!E162</f>
        <v>a5118</v>
      </c>
      <c r="B81" t="str">
        <f>IF([1]Overview!W162&lt;&gt;"",[1]Overview!W162,"")</f>
        <v>m5118a</v>
      </c>
      <c r="C81" t="str">
        <f>[1]Overview!B162</f>
        <v>5118: Zucker, Konfitüren, Honig, Schokolade und Süsswaren</v>
      </c>
      <c r="D81">
        <f t="shared" si="1"/>
        <v>1</v>
      </c>
      <c r="F81">
        <f>[1]Overview!S162</f>
        <v>-1</v>
      </c>
    </row>
    <row r="82" spans="1:147">
      <c r="A82" t="str">
        <f>[1]Overview!E163</f>
        <v>a511801</v>
      </c>
      <c r="B82" t="str">
        <f>IF([1]Overview!W163&lt;&gt;"",[1]Overview!W163,"")</f>
        <v>m511801</v>
      </c>
      <c r="C82" t="str">
        <f>[1]Overview!B163</f>
        <v>5118.01: Zucker</v>
      </c>
      <c r="D82">
        <f t="shared" si="1"/>
        <v>1</v>
      </c>
      <c r="F82">
        <f>[1]Overview!S163</f>
        <v>0</v>
      </c>
      <c r="H82">
        <v>1</v>
      </c>
      <c r="I82" t="s">
        <v>641</v>
      </c>
      <c r="J82" t="s">
        <v>2900</v>
      </c>
      <c r="K82">
        <v>1</v>
      </c>
      <c r="L82">
        <v>1</v>
      </c>
    </row>
    <row r="83" spans="1:147">
      <c r="A83" t="str">
        <f>[1]Overview!E164</f>
        <v>a511802</v>
      </c>
      <c r="B83" t="str">
        <f>IF([1]Overview!W164&lt;&gt;"",[1]Overview!W164,"")</f>
        <v>m511802</v>
      </c>
      <c r="C83" t="str">
        <f>[1]Overview!B164</f>
        <v>5118.02: Konfitüren, Marmeladen, Kompott</v>
      </c>
      <c r="D83">
        <f t="shared" si="1"/>
        <v>1</v>
      </c>
      <c r="F83">
        <f>[1]Overview!S164</f>
        <v>0</v>
      </c>
      <c r="G83">
        <v>114</v>
      </c>
      <c r="H83">
        <v>1</v>
      </c>
      <c r="I83" t="s">
        <v>2661</v>
      </c>
      <c r="J83" t="s">
        <v>2662</v>
      </c>
      <c r="K83">
        <v>1.54</v>
      </c>
      <c r="L83">
        <v>0.6</v>
      </c>
      <c r="M83">
        <v>1</v>
      </c>
      <c r="N83" t="s">
        <v>2659</v>
      </c>
      <c r="O83" t="s">
        <v>2660</v>
      </c>
      <c r="P83">
        <v>1</v>
      </c>
      <c r="Q83">
        <v>0.4</v>
      </c>
      <c r="R83">
        <v>0</v>
      </c>
      <c r="W83">
        <v>1</v>
      </c>
      <c r="X83" t="s">
        <v>2621</v>
      </c>
      <c r="Y83" t="s">
        <v>2622</v>
      </c>
      <c r="Z83">
        <v>1</v>
      </c>
      <c r="AA83">
        <v>0</v>
      </c>
      <c r="AB83">
        <v>1</v>
      </c>
      <c r="AC83" t="s">
        <v>2623</v>
      </c>
      <c r="AD83" t="s">
        <v>2624</v>
      </c>
      <c r="AE83">
        <v>1</v>
      </c>
      <c r="AF83">
        <v>0</v>
      </c>
    </row>
    <row r="84" spans="1:147">
      <c r="A84" t="str">
        <f>[1]Overview!E165</f>
        <v>a511803</v>
      </c>
      <c r="B84" t="str">
        <f>IF([1]Overview!W165&lt;&gt;"",[1]Overview!W165,"")</f>
        <v>m511803</v>
      </c>
      <c r="C84" t="str">
        <f>[1]Overview!B165</f>
        <v>5118.03: Honig</v>
      </c>
      <c r="D84">
        <f t="shared" si="1"/>
        <v>1</v>
      </c>
      <c r="F84">
        <f>[1]Overview!S165</f>
        <v>0</v>
      </c>
      <c r="G84">
        <v>114</v>
      </c>
      <c r="H84">
        <v>1</v>
      </c>
      <c r="I84" t="s">
        <v>2661</v>
      </c>
      <c r="J84" t="s">
        <v>2662</v>
      </c>
      <c r="K84">
        <v>1.54</v>
      </c>
      <c r="L84">
        <v>0.6</v>
      </c>
      <c r="M84">
        <v>1</v>
      </c>
      <c r="N84" t="s">
        <v>2659</v>
      </c>
      <c r="O84" t="s">
        <v>2660</v>
      </c>
      <c r="P84">
        <v>1</v>
      </c>
      <c r="Q84">
        <v>0.4</v>
      </c>
      <c r="R84">
        <v>0</v>
      </c>
    </row>
    <row r="85" spans="1:147">
      <c r="A85" t="str">
        <f>[1]Overview!E166</f>
        <v>a511804</v>
      </c>
      <c r="B85" t="str">
        <f>IF([1]Overview!W166&lt;&gt;"",[1]Overview!W166,"")</f>
        <v>m511804</v>
      </c>
      <c r="C85" t="str">
        <f>[1]Overview!B166</f>
        <v>5118.04: Schokolade</v>
      </c>
      <c r="D85">
        <f t="shared" si="1"/>
        <v>1</v>
      </c>
      <c r="F85">
        <f>[1]Overview!S166</f>
        <v>0</v>
      </c>
      <c r="G85">
        <v>96</v>
      </c>
      <c r="H85">
        <v>0</v>
      </c>
      <c r="I85" t="s">
        <v>653</v>
      </c>
      <c r="J85" t="s">
        <v>2901</v>
      </c>
      <c r="K85">
        <v>1</v>
      </c>
      <c r="L85">
        <v>1</v>
      </c>
      <c r="M85">
        <v>0</v>
      </c>
      <c r="R85">
        <v>0</v>
      </c>
      <c r="W85">
        <v>1</v>
      </c>
      <c r="X85" t="s">
        <v>2621</v>
      </c>
      <c r="Y85" t="s">
        <v>2622</v>
      </c>
      <c r="Z85">
        <v>1</v>
      </c>
      <c r="AA85">
        <v>0</v>
      </c>
      <c r="AB85">
        <v>1</v>
      </c>
      <c r="AC85" t="s">
        <v>2623</v>
      </c>
      <c r="AD85" t="s">
        <v>2624</v>
      </c>
      <c r="AE85">
        <v>1</v>
      </c>
      <c r="AF85">
        <v>0</v>
      </c>
      <c r="AG85">
        <v>1</v>
      </c>
      <c r="AH85" t="s">
        <v>2902</v>
      </c>
      <c r="AI85" t="s">
        <v>2903</v>
      </c>
      <c r="AJ85">
        <v>1</v>
      </c>
      <c r="AK85">
        <v>0.62873318517969701</v>
      </c>
      <c r="AL85">
        <v>1</v>
      </c>
      <c r="AM85" t="s">
        <v>2904</v>
      </c>
      <c r="AN85" t="s">
        <v>2905</v>
      </c>
      <c r="AO85">
        <v>1</v>
      </c>
      <c r="AP85">
        <v>8.8184225724903722E-3</v>
      </c>
      <c r="AQ85">
        <v>1</v>
      </c>
      <c r="AR85" t="s">
        <v>2906</v>
      </c>
      <c r="AS85" t="s">
        <v>2907</v>
      </c>
      <c r="AT85">
        <v>1</v>
      </c>
      <c r="AU85">
        <v>0.28329367999999999</v>
      </c>
      <c r="AV85">
        <v>1</v>
      </c>
      <c r="AW85" t="s">
        <v>2908</v>
      </c>
      <c r="AX85" t="s">
        <v>2909</v>
      </c>
      <c r="AY85">
        <v>1</v>
      </c>
      <c r="AZ85">
        <v>7.9154712263209789E-2</v>
      </c>
      <c r="BA85">
        <v>1</v>
      </c>
      <c r="BB85" t="s">
        <v>2910</v>
      </c>
      <c r="BC85" t="s">
        <v>2911</v>
      </c>
      <c r="BD85">
        <v>1</v>
      </c>
      <c r="BE85">
        <v>1</v>
      </c>
    </row>
    <row r="86" spans="1:147">
      <c r="A86" t="str">
        <f>[1]Overview!E167</f>
        <v>a511805</v>
      </c>
      <c r="B86" t="str">
        <f>IF([1]Overview!W167&lt;&gt;"",[1]Overview!W167,"")</f>
        <v/>
      </c>
      <c r="C86" t="str">
        <f>[1]Overview!B167</f>
        <v>5118.05: Süsswaren</v>
      </c>
      <c r="D86">
        <f>1/34.9065277236705</f>
        <v>2.8647936796127933E-2</v>
      </c>
      <c r="F86">
        <f>[1]Overview!S167</f>
        <v>0</v>
      </c>
      <c r="G86">
        <v>98</v>
      </c>
      <c r="H86">
        <v>1</v>
      </c>
      <c r="I86" t="s">
        <v>2659</v>
      </c>
      <c r="J86" t="s">
        <v>2660</v>
      </c>
      <c r="K86">
        <v>1</v>
      </c>
      <c r="L86">
        <v>1</v>
      </c>
      <c r="M86">
        <v>0</v>
      </c>
      <c r="R86">
        <v>0</v>
      </c>
      <c r="W86">
        <v>1</v>
      </c>
      <c r="X86" t="s">
        <v>2621</v>
      </c>
      <c r="Y86" t="s">
        <v>2622</v>
      </c>
      <c r="Z86">
        <v>1</v>
      </c>
      <c r="AA86">
        <v>2.0555555555555499E-4</v>
      </c>
      <c r="AB86">
        <v>1</v>
      </c>
      <c r="AC86" t="s">
        <v>2623</v>
      </c>
      <c r="AD86" t="s">
        <v>2624</v>
      </c>
      <c r="AE86">
        <v>1</v>
      </c>
      <c r="AF86">
        <v>5.1999999999999998E-3</v>
      </c>
    </row>
    <row r="87" spans="1:147">
      <c r="A87" t="str">
        <f>[1]Overview!E168</f>
        <v>a511806</v>
      </c>
      <c r="B87" t="str">
        <f>IF([1]Overview!W168&lt;&gt;"",[1]Overview!W168,"")</f>
        <v>m511806</v>
      </c>
      <c r="C87" t="str">
        <f>[1]Overview!B168</f>
        <v>5118.06: Speiseeis</v>
      </c>
      <c r="D87">
        <f t="shared" si="1"/>
        <v>1</v>
      </c>
      <c r="F87">
        <f>[1]Overview!S168</f>
        <v>0</v>
      </c>
      <c r="G87">
        <v>95</v>
      </c>
      <c r="H87">
        <v>1</v>
      </c>
      <c r="I87" t="s">
        <v>2659</v>
      </c>
      <c r="J87" t="s">
        <v>2660</v>
      </c>
      <c r="K87">
        <v>1</v>
      </c>
      <c r="L87">
        <v>0.2</v>
      </c>
      <c r="M87">
        <v>1</v>
      </c>
      <c r="N87" t="s">
        <v>2661</v>
      </c>
      <c r="O87" t="s">
        <v>2662</v>
      </c>
      <c r="P87">
        <v>1.54</v>
      </c>
      <c r="Q87">
        <v>0.3</v>
      </c>
      <c r="R87">
        <v>1</v>
      </c>
      <c r="S87" t="s">
        <v>451</v>
      </c>
      <c r="T87" t="s">
        <v>2721</v>
      </c>
      <c r="U87">
        <v>1</v>
      </c>
      <c r="V87">
        <v>0.2</v>
      </c>
      <c r="W87">
        <v>1</v>
      </c>
      <c r="X87" t="s">
        <v>2621</v>
      </c>
      <c r="Y87" t="s">
        <v>2622</v>
      </c>
      <c r="Z87">
        <v>1</v>
      </c>
      <c r="AA87">
        <v>0</v>
      </c>
      <c r="AB87">
        <v>1</v>
      </c>
      <c r="AC87" t="s">
        <v>2623</v>
      </c>
      <c r="AD87" t="s">
        <v>2624</v>
      </c>
      <c r="AE87">
        <v>1</v>
      </c>
      <c r="AF87">
        <v>0</v>
      </c>
      <c r="AG87">
        <v>1</v>
      </c>
      <c r="AH87" t="s">
        <v>432</v>
      </c>
      <c r="AI87" t="s">
        <v>2719</v>
      </c>
      <c r="AJ87">
        <v>1</v>
      </c>
      <c r="AK87">
        <v>0.2</v>
      </c>
      <c r="AL87">
        <v>1</v>
      </c>
      <c r="AM87" t="s">
        <v>2659</v>
      </c>
      <c r="AN87" t="s">
        <v>2660</v>
      </c>
      <c r="AO87">
        <v>1</v>
      </c>
      <c r="AP87">
        <v>0.12</v>
      </c>
      <c r="AQ87">
        <v>1</v>
      </c>
      <c r="AR87" t="s">
        <v>2636</v>
      </c>
      <c r="AS87" t="s">
        <v>2637</v>
      </c>
      <c r="AT87">
        <v>1</v>
      </c>
      <c r="AU87">
        <v>0.115</v>
      </c>
    </row>
    <row r="88" spans="1:147" s="160" customFormat="1">
      <c r="A88" t="str">
        <f>[1]Overview!E169</f>
        <v>a511807</v>
      </c>
      <c r="B88" t="str">
        <f>IF([1]Overview!W169&lt;&gt;"",[1]Overview!W169,"")</f>
        <v/>
      </c>
      <c r="C88" s="160" t="str">
        <f>[1]Overview!B169</f>
        <v>5118.07: Andere zucker- und/oder kakaohaltige Produkte</v>
      </c>
      <c r="D88">
        <f>1/19.1066419775389</f>
        <v>5.2337820595349256E-2</v>
      </c>
      <c r="E88"/>
      <c r="F88">
        <f>[1]Overview!S169</f>
        <v>0</v>
      </c>
      <c r="G88" s="160" t="s">
        <v>2912</v>
      </c>
      <c r="H88" s="160">
        <v>0</v>
      </c>
      <c r="I88" s="160" t="s">
        <v>314</v>
      </c>
      <c r="J88" s="160" t="s">
        <v>2635</v>
      </c>
      <c r="K88" s="160">
        <v>1.01</v>
      </c>
      <c r="L88" s="160">
        <v>0.16</v>
      </c>
      <c r="M88" s="160">
        <v>1</v>
      </c>
      <c r="N88" s="160" t="s">
        <v>2659</v>
      </c>
      <c r="O88" s="160" t="s">
        <v>2660</v>
      </c>
      <c r="P88" s="160">
        <v>1</v>
      </c>
      <c r="Q88" s="160">
        <v>0.22000000000000003</v>
      </c>
      <c r="R88" s="160">
        <v>1</v>
      </c>
      <c r="S88" s="160" t="s">
        <v>2710</v>
      </c>
      <c r="T88" s="160" t="s">
        <v>2711</v>
      </c>
      <c r="U88" s="160">
        <v>1</v>
      </c>
      <c r="V88" s="160">
        <v>0.08</v>
      </c>
      <c r="W88" s="160">
        <v>1</v>
      </c>
      <c r="X88" s="160" t="s">
        <v>2621</v>
      </c>
      <c r="Y88" s="160" t="s">
        <v>2622</v>
      </c>
      <c r="Z88" s="160">
        <v>1</v>
      </c>
      <c r="AA88" s="160">
        <v>4.1666666666666642E-4</v>
      </c>
      <c r="AB88" s="160">
        <v>1</v>
      </c>
      <c r="AC88" s="160" t="s">
        <v>2623</v>
      </c>
      <c r="AD88" s="160" t="s">
        <v>2624</v>
      </c>
      <c r="AE88" s="160">
        <v>1</v>
      </c>
      <c r="AF88" s="160">
        <v>0</v>
      </c>
      <c r="AG88" s="160">
        <v>0</v>
      </c>
      <c r="AH88" s="160" t="s">
        <v>653</v>
      </c>
      <c r="AI88" s="160" t="s">
        <v>2901</v>
      </c>
      <c r="AJ88" s="160">
        <v>1</v>
      </c>
      <c r="AK88" s="160">
        <v>0.27999999999999997</v>
      </c>
      <c r="AL88" s="160">
        <v>1</v>
      </c>
      <c r="AM88" s="160" t="s">
        <v>2821</v>
      </c>
      <c r="AN88" s="160" t="s">
        <v>2822</v>
      </c>
      <c r="AO88" s="160">
        <v>2.2200000000000002</v>
      </c>
      <c r="AP88" s="160">
        <v>0.12</v>
      </c>
      <c r="AQ88" s="160">
        <v>1</v>
      </c>
      <c r="AR88" s="160" t="s">
        <v>2669</v>
      </c>
      <c r="AS88" s="160" t="s">
        <v>2670</v>
      </c>
      <c r="AT88" s="160">
        <v>1.35</v>
      </c>
      <c r="AU88" s="160">
        <f>0.5/5</f>
        <v>0.1</v>
      </c>
      <c r="AV88" s="160">
        <v>1</v>
      </c>
      <c r="AW88" s="160" t="s">
        <v>478</v>
      </c>
      <c r="AX88" s="160" t="s">
        <v>2663</v>
      </c>
      <c r="AY88" s="160">
        <v>1</v>
      </c>
      <c r="AZ88" s="160">
        <f>0.2/5</f>
        <v>0.04</v>
      </c>
      <c r="BA88">
        <v>1</v>
      </c>
      <c r="BB88" t="s">
        <v>2638</v>
      </c>
      <c r="BC88" t="s">
        <v>2639</v>
      </c>
      <c r="BD88">
        <v>1.01</v>
      </c>
      <c r="BE88">
        <f>L88*0.125356545</f>
        <v>2.0057047200000004E-2</v>
      </c>
      <c r="BF88">
        <v>1</v>
      </c>
      <c r="BG88" t="s">
        <v>2640</v>
      </c>
      <c r="BH88" t="s">
        <v>2641</v>
      </c>
      <c r="BI88">
        <v>1.01</v>
      </c>
      <c r="BJ88">
        <f>L88*0.00982636311059645</f>
        <v>1.572218097695432E-3</v>
      </c>
      <c r="BK88">
        <v>1</v>
      </c>
      <c r="BL88" t="s">
        <v>2642</v>
      </c>
      <c r="BM88" t="s">
        <v>2643</v>
      </c>
      <c r="BN88">
        <v>1.01</v>
      </c>
      <c r="BO88">
        <f>L88*0.0566393587721004</f>
        <v>9.0622974035360643E-3</v>
      </c>
      <c r="BP88">
        <v>1</v>
      </c>
      <c r="BQ88" t="s">
        <v>2644</v>
      </c>
      <c r="BR88" t="s">
        <v>2645</v>
      </c>
      <c r="BS88">
        <v>1.01</v>
      </c>
      <c r="BT88">
        <f>L88*0.00324349414531426</f>
        <v>5.1895906325028168E-4</v>
      </c>
      <c r="BU88">
        <v>1</v>
      </c>
      <c r="BV88" t="s">
        <v>2646</v>
      </c>
      <c r="BW88" t="s">
        <v>2647</v>
      </c>
      <c r="BX88">
        <v>1.01</v>
      </c>
      <c r="BY88">
        <f>L88*0.115066181608093</f>
        <v>1.8410589057294879E-2</v>
      </c>
      <c r="BZ88">
        <v>1</v>
      </c>
      <c r="CA88" t="s">
        <v>2648</v>
      </c>
      <c r="CB88" t="s">
        <v>2649</v>
      </c>
      <c r="CC88">
        <v>1.01</v>
      </c>
      <c r="CD88">
        <f>L88*0.109749249632126</f>
        <v>1.7559879941140159E-2</v>
      </c>
      <c r="CE88">
        <v>1</v>
      </c>
      <c r="CF88" t="s">
        <v>2650</v>
      </c>
      <c r="CG88" t="s">
        <v>2651</v>
      </c>
      <c r="CH88">
        <v>1.01</v>
      </c>
      <c r="CI88">
        <f>L88*2.80681159918053E-06</f>
        <v>4.4908985586888482E-7</v>
      </c>
      <c r="CJ88">
        <v>1</v>
      </c>
      <c r="CK88" t="s">
        <v>2652</v>
      </c>
      <c r="CL88" t="s">
        <v>2653</v>
      </c>
      <c r="CM88">
        <v>1.01</v>
      </c>
      <c r="CN88">
        <f>L88*0.5801160008006</f>
        <v>9.2818560128096E-2</v>
      </c>
      <c r="CO88">
        <v>1</v>
      </c>
      <c r="CP88" t="s">
        <v>2654</v>
      </c>
      <c r="CQ88" t="s">
        <v>2655</v>
      </c>
      <c r="CR88">
        <v>1.01</v>
      </c>
      <c r="CS88">
        <f>L88*1-CN88</f>
        <v>6.7181439871904003E-2</v>
      </c>
      <c r="CT88">
        <v>1</v>
      </c>
      <c r="CU88" t="s">
        <v>2902</v>
      </c>
      <c r="CV88" t="s">
        <v>2903</v>
      </c>
      <c r="CW88">
        <v>1</v>
      </c>
      <c r="CX88">
        <f>AK88*0.628733185179697</f>
        <v>0.17604529185031514</v>
      </c>
      <c r="CY88">
        <v>1</v>
      </c>
      <c r="CZ88" t="s">
        <v>2904</v>
      </c>
      <c r="DA88" t="s">
        <v>2905</v>
      </c>
      <c r="DB88">
        <v>1</v>
      </c>
      <c r="DC88">
        <f>AK88*0.00881842257249037</f>
        <v>2.4691583202973034E-3</v>
      </c>
      <c r="DD88">
        <v>1</v>
      </c>
      <c r="DE88" t="s">
        <v>2906</v>
      </c>
      <c r="DF88" t="s">
        <v>2907</v>
      </c>
      <c r="DG88">
        <v>1</v>
      </c>
      <c r="DH88">
        <f>AK88*0.28329368</f>
        <v>7.9322230399999985E-2</v>
      </c>
      <c r="DI88">
        <v>1</v>
      </c>
      <c r="DJ88" t="s">
        <v>2908</v>
      </c>
      <c r="DK88" t="s">
        <v>2909</v>
      </c>
      <c r="DL88">
        <v>1</v>
      </c>
      <c r="DM88">
        <f>AK88*0.0791547122632098</f>
        <v>2.2163319433698744E-2</v>
      </c>
      <c r="DN88">
        <v>1</v>
      </c>
      <c r="DO88" t="s">
        <v>2910</v>
      </c>
      <c r="DP88" t="s">
        <v>2911</v>
      </c>
      <c r="DQ88">
        <v>1</v>
      </c>
      <c r="DR88">
        <f>AK88*1</f>
        <v>0.27999999999999997</v>
      </c>
    </row>
    <row r="89" spans="1:147" s="160" customFormat="1">
      <c r="A89" t="str">
        <f>[1]Overview!E170</f>
        <v>a5119</v>
      </c>
      <c r="B89" t="str">
        <f>IF([1]Overview!W170&lt;&gt;"",[1]Overview!W170,"")</f>
        <v/>
      </c>
      <c r="C89" s="160" t="str">
        <f>[1]Overview!B170</f>
        <v>5119: Saucen, Salz, Gewürze, Suppen und sonstige Nahrungsmittel</v>
      </c>
      <c r="D89" t="str">
        <f t="shared" si="1"/>
        <v/>
      </c>
      <c r="E89"/>
      <c r="F89">
        <f>[1]Overview!S170</f>
        <v>-1</v>
      </c>
    </row>
    <row r="90" spans="1:147">
      <c r="A90" t="str">
        <f>[1]Overview!E171</f>
        <v>a511901</v>
      </c>
      <c r="B90" t="str">
        <f>IF([1]Overview!W171&lt;&gt;"",[1]Overview!W171,"")</f>
        <v/>
      </c>
      <c r="C90" t="str">
        <f>[1]Overview!B171</f>
        <v>5119.01: Saucen, Würzstoffe und Würze</v>
      </c>
      <c r="D90">
        <f>1/15.2446952785691</f>
        <v>6.5596588303460143E-2</v>
      </c>
      <c r="F90">
        <f>[1]Overview!S171</f>
        <v>0</v>
      </c>
      <c r="G90" s="160" t="s">
        <v>2913</v>
      </c>
      <c r="H90" s="160">
        <v>1</v>
      </c>
      <c r="I90" s="160" t="s">
        <v>451</v>
      </c>
      <c r="J90" s="160" t="s">
        <v>2721</v>
      </c>
      <c r="K90" s="160">
        <v>1.33</v>
      </c>
      <c r="L90" s="160">
        <f>0.7/3</f>
        <v>0.23333333333333331</v>
      </c>
      <c r="M90" s="160">
        <v>0</v>
      </c>
      <c r="N90" s="160" t="s">
        <v>314</v>
      </c>
      <c r="O90" s="160" t="s">
        <v>2635</v>
      </c>
      <c r="P90" s="160">
        <v>1.01</v>
      </c>
      <c r="Q90" s="160">
        <f>0.1/3</f>
        <v>3.3333333333333333E-2</v>
      </c>
      <c r="R90" s="160">
        <v>1</v>
      </c>
      <c r="S90" s="160" t="s">
        <v>478</v>
      </c>
      <c r="T90" s="160" t="s">
        <v>2663</v>
      </c>
      <c r="U90" s="160">
        <v>1</v>
      </c>
      <c r="V90" s="160">
        <f>0.2/3</f>
        <v>6.6666666666666666E-2</v>
      </c>
      <c r="W90" s="160">
        <v>1</v>
      </c>
      <c r="X90" s="160" t="s">
        <v>2621</v>
      </c>
      <c r="Y90" s="160" t="s">
        <v>2622</v>
      </c>
      <c r="Z90" s="160">
        <v>1</v>
      </c>
      <c r="AA90" s="160">
        <v>3.6666666666666334E-5</v>
      </c>
      <c r="AB90" s="160">
        <v>1</v>
      </c>
      <c r="AC90" s="160" t="s">
        <v>2623</v>
      </c>
      <c r="AD90" s="160" t="s">
        <v>2624</v>
      </c>
      <c r="AE90" s="160">
        <v>1</v>
      </c>
      <c r="AF90" s="160">
        <v>2.9999999999999996E-3</v>
      </c>
      <c r="AG90" s="160">
        <v>1</v>
      </c>
      <c r="AH90" s="160" t="s">
        <v>2914</v>
      </c>
      <c r="AI90" s="160" t="s">
        <v>2915</v>
      </c>
      <c r="AJ90" s="160">
        <v>0.28999999999999998</v>
      </c>
      <c r="AK90" s="160">
        <f>1/3</f>
        <v>0.33333333333333331</v>
      </c>
      <c r="AL90" s="160">
        <v>0</v>
      </c>
      <c r="AM90" s="160" t="s">
        <v>589</v>
      </c>
      <c r="AN90" s="160" t="s">
        <v>2842</v>
      </c>
      <c r="AO90" s="160">
        <v>4</v>
      </c>
      <c r="AP90" s="160">
        <f>0.9/3</f>
        <v>0.3</v>
      </c>
      <c r="AQ90" s="160">
        <v>0</v>
      </c>
      <c r="AR90" s="160" t="s">
        <v>2740</v>
      </c>
      <c r="AS90" s="160" t="s">
        <v>2741</v>
      </c>
      <c r="AT90" s="160">
        <v>4.8</v>
      </c>
      <c r="AU90" s="160">
        <f>0.1/3</f>
        <v>3.3333333333333333E-2</v>
      </c>
      <c r="AV90">
        <v>1</v>
      </c>
      <c r="AW90" t="s">
        <v>2638</v>
      </c>
      <c r="AX90" t="s">
        <v>2639</v>
      </c>
      <c r="AY90">
        <v>1.01</v>
      </c>
      <c r="AZ90">
        <f>Q90*0.125356545</f>
        <v>4.1785515000000006E-3</v>
      </c>
      <c r="BA90">
        <v>1</v>
      </c>
      <c r="BB90" t="s">
        <v>2640</v>
      </c>
      <c r="BC90" t="s">
        <v>2641</v>
      </c>
      <c r="BD90">
        <v>1.01</v>
      </c>
      <c r="BE90">
        <f>Q90*0.00982636311059645</f>
        <v>3.2754543701988165E-4</v>
      </c>
      <c r="BF90">
        <v>1</v>
      </c>
      <c r="BG90" t="s">
        <v>2642</v>
      </c>
      <c r="BH90" t="s">
        <v>2643</v>
      </c>
      <c r="BI90">
        <v>1.01</v>
      </c>
      <c r="BJ90">
        <f>Q90*0.0566393587721004</f>
        <v>1.8879786257366799E-3</v>
      </c>
      <c r="BK90">
        <v>1</v>
      </c>
      <c r="BL90" t="s">
        <v>2644</v>
      </c>
      <c r="BM90" t="s">
        <v>2645</v>
      </c>
      <c r="BN90">
        <v>1.01</v>
      </c>
      <c r="BO90">
        <f>Q90*0.00324349414531426</f>
        <v>1.0811647151047534E-4</v>
      </c>
      <c r="BP90">
        <v>1</v>
      </c>
      <c r="BQ90" t="s">
        <v>2646</v>
      </c>
      <c r="BR90" t="s">
        <v>2647</v>
      </c>
      <c r="BS90">
        <v>1.01</v>
      </c>
      <c r="BT90">
        <f>Q90*0.115066181608093</f>
        <v>3.8355393869364332E-3</v>
      </c>
      <c r="BU90">
        <v>1</v>
      </c>
      <c r="BV90" t="s">
        <v>2648</v>
      </c>
      <c r="BW90" t="s">
        <v>2649</v>
      </c>
      <c r="BX90">
        <v>1.01</v>
      </c>
      <c r="BY90">
        <f>Q90*0.109749249632126</f>
        <v>3.6583083210708664E-3</v>
      </c>
      <c r="BZ90">
        <v>1</v>
      </c>
      <c r="CA90" t="s">
        <v>2650</v>
      </c>
      <c r="CB90" t="s">
        <v>2651</v>
      </c>
      <c r="CC90">
        <v>1.01</v>
      </c>
      <c r="CD90">
        <f>Q90*2.80681159918053E-06</f>
        <v>9.3560386639351E-8</v>
      </c>
      <c r="CE90">
        <v>1</v>
      </c>
      <c r="CF90" t="s">
        <v>2652</v>
      </c>
      <c r="CG90" t="s">
        <v>2653</v>
      </c>
      <c r="CH90">
        <v>1.01</v>
      </c>
      <c r="CI90">
        <f>Q90*0.5801160008006</f>
        <v>1.9337200026686666E-2</v>
      </c>
      <c r="CJ90">
        <v>1</v>
      </c>
      <c r="CK90" t="s">
        <v>2654</v>
      </c>
      <c r="CL90" t="s">
        <v>2655</v>
      </c>
      <c r="CM90">
        <v>1.01</v>
      </c>
      <c r="CN90">
        <f>Q90*1-CI90</f>
        <v>1.3996133306646667E-2</v>
      </c>
      <c r="CO90">
        <v>1</v>
      </c>
      <c r="CP90" t="s">
        <v>2843</v>
      </c>
      <c r="CQ90" t="s">
        <v>2844</v>
      </c>
      <c r="CR90">
        <v>4</v>
      </c>
      <c r="CS90">
        <f>AP90*0.291488151280201</f>
        <v>8.7446445384060295E-2</v>
      </c>
      <c r="CT90">
        <v>1</v>
      </c>
      <c r="CU90" t="s">
        <v>2845</v>
      </c>
      <c r="CV90" t="s">
        <v>2846</v>
      </c>
      <c r="CW90">
        <v>4</v>
      </c>
      <c r="CX90">
        <f>AP90*0.000155084769844046</f>
        <v>4.6525430953213801E-5</v>
      </c>
      <c r="CY90">
        <v>1</v>
      </c>
      <c r="CZ90" t="s">
        <v>2847</v>
      </c>
      <c r="DA90" t="s">
        <v>2848</v>
      </c>
      <c r="DB90">
        <v>4</v>
      </c>
      <c r="DC90">
        <f>AP90*0.162497367736816</f>
        <v>4.8749210321044796E-2</v>
      </c>
      <c r="DD90">
        <v>1</v>
      </c>
      <c r="DE90" t="s">
        <v>2849</v>
      </c>
      <c r="DF90" t="s">
        <v>2850</v>
      </c>
      <c r="DG90">
        <v>4</v>
      </c>
      <c r="DH90">
        <f>AP90*0.0333821040165568</f>
        <v>1.0014631204967039E-2</v>
      </c>
      <c r="DI90">
        <v>1</v>
      </c>
      <c r="DJ90" t="s">
        <v>2851</v>
      </c>
      <c r="DK90" t="s">
        <v>2852</v>
      </c>
      <c r="DL90">
        <v>4</v>
      </c>
      <c r="DM90">
        <f>AP90*0.42925542340636</f>
        <v>0.12877662702190801</v>
      </c>
      <c r="DN90">
        <v>1</v>
      </c>
      <c r="DO90" t="s">
        <v>2853</v>
      </c>
      <c r="DP90" t="s">
        <v>2854</v>
      </c>
      <c r="DQ90">
        <v>4</v>
      </c>
      <c r="DR90">
        <f>AP90*0.0832218687902213</f>
        <v>2.4966560637066388E-2</v>
      </c>
      <c r="DS90">
        <v>1</v>
      </c>
      <c r="DT90" t="s">
        <v>2855</v>
      </c>
      <c r="DU90" t="s">
        <v>2856</v>
      </c>
      <c r="DV90">
        <v>4</v>
      </c>
      <c r="DW90">
        <f>AP90</f>
        <v>0.3</v>
      </c>
      <c r="DX90">
        <v>1</v>
      </c>
      <c r="DY90" t="s">
        <v>2742</v>
      </c>
      <c r="DZ90" t="s">
        <v>2743</v>
      </c>
      <c r="EA90">
        <v>4.8</v>
      </c>
      <c r="EB90">
        <f>AU90*0.15333601807024</f>
        <v>5.1112006023413328E-3</v>
      </c>
      <c r="EC90">
        <v>1</v>
      </c>
      <c r="ED90" t="s">
        <v>2744</v>
      </c>
      <c r="EE90" t="s">
        <v>2745</v>
      </c>
      <c r="EF90">
        <v>4.8</v>
      </c>
      <c r="EG90">
        <f>AU90*0.286092226021181</f>
        <v>9.5364075340393668E-3</v>
      </c>
      <c r="EH90">
        <v>1</v>
      </c>
      <c r="EI90" t="s">
        <v>2746</v>
      </c>
      <c r="EJ90" t="s">
        <v>2747</v>
      </c>
      <c r="EK90">
        <v>4.8</v>
      </c>
      <c r="EL90">
        <f>AU90*0.560571755908579</f>
        <v>1.8685725196952632E-2</v>
      </c>
      <c r="EM90">
        <v>1</v>
      </c>
      <c r="EN90" t="s">
        <v>2748</v>
      </c>
      <c r="EO90" t="s">
        <v>2749</v>
      </c>
      <c r="EP90">
        <v>4.8</v>
      </c>
      <c r="EQ90">
        <f>AU90*1</f>
        <v>3.3333333333333333E-2</v>
      </c>
    </row>
    <row r="91" spans="1:147">
      <c r="A91" t="str">
        <f>[1]Overview!E172</f>
        <v>a511902</v>
      </c>
      <c r="B91" t="str">
        <f>IF([1]Overview!W172&lt;&gt;"",[1]Overview!W172,"")</f>
        <v/>
      </c>
      <c r="C91" t="str">
        <f>[1]Overview!B172</f>
        <v>5119.02: Salz und Gewürze</v>
      </c>
      <c r="D91" t="str">
        <f t="shared" si="1"/>
        <v/>
      </c>
      <c r="F91">
        <f>[1]Overview!S172</f>
        <v>-1</v>
      </c>
    </row>
    <row r="92" spans="1:147">
      <c r="A92" t="str">
        <f>[1]Overview!E173</f>
        <v>a511903</v>
      </c>
      <c r="B92" t="str">
        <f>IF([1]Overview!W173&lt;&gt;"",[1]Overview!W173,"")</f>
        <v/>
      </c>
      <c r="C92" s="160" t="str">
        <f>[1]Overview!B173</f>
        <v>5119.03: Suppen und Bouillons</v>
      </c>
      <c r="D92">
        <f>1/9.38730158730159</f>
        <v>0.1065268853567805</v>
      </c>
      <c r="F92">
        <f>[1]Overview!S173</f>
        <v>0</v>
      </c>
      <c r="G92" t="s">
        <v>2916</v>
      </c>
      <c r="H92">
        <v>1</v>
      </c>
      <c r="I92" t="s">
        <v>2830</v>
      </c>
      <c r="J92" t="s">
        <v>2831</v>
      </c>
      <c r="K92">
        <v>1</v>
      </c>
      <c r="L92">
        <f>0.5/2</f>
        <v>0.25</v>
      </c>
      <c r="M92">
        <v>1</v>
      </c>
      <c r="N92" t="s">
        <v>451</v>
      </c>
      <c r="O92" t="s">
        <v>2721</v>
      </c>
      <c r="P92">
        <v>1</v>
      </c>
      <c r="Q92">
        <f>0.4/2</f>
        <v>0.2</v>
      </c>
      <c r="R92">
        <v>1</v>
      </c>
      <c r="S92" t="s">
        <v>478</v>
      </c>
      <c r="T92" t="s">
        <v>2663</v>
      </c>
      <c r="U92">
        <v>1</v>
      </c>
      <c r="V92">
        <f>0.1/2</f>
        <v>0.05</v>
      </c>
      <c r="W92">
        <v>1</v>
      </c>
      <c r="X92" t="s">
        <v>2621</v>
      </c>
      <c r="Y92" t="s">
        <v>2622</v>
      </c>
      <c r="Z92">
        <v>1</v>
      </c>
      <c r="AA92">
        <v>0</v>
      </c>
      <c r="AB92">
        <v>1</v>
      </c>
      <c r="AC92" t="s">
        <v>2623</v>
      </c>
      <c r="AD92" t="s">
        <v>2624</v>
      </c>
      <c r="AE92">
        <v>1</v>
      </c>
      <c r="AF92">
        <v>0</v>
      </c>
      <c r="AG92">
        <v>0</v>
      </c>
      <c r="AH92" t="s">
        <v>589</v>
      </c>
      <c r="AI92" t="s">
        <v>2842</v>
      </c>
      <c r="AJ92">
        <v>1</v>
      </c>
      <c r="AK92">
        <v>0.3</v>
      </c>
      <c r="AL92">
        <v>0</v>
      </c>
      <c r="AM92" t="s">
        <v>314</v>
      </c>
      <c r="AN92" t="s">
        <v>2635</v>
      </c>
      <c r="AO92">
        <v>1.01</v>
      </c>
      <c r="AP92">
        <v>0.15</v>
      </c>
      <c r="AQ92">
        <v>1</v>
      </c>
      <c r="AR92" t="s">
        <v>594</v>
      </c>
      <c r="AS92" t="s">
        <v>2857</v>
      </c>
      <c r="AT92">
        <v>1</v>
      </c>
      <c r="AU92">
        <v>0.1</v>
      </c>
      <c r="AV92">
        <v>1</v>
      </c>
      <c r="AW92" t="s">
        <v>2843</v>
      </c>
      <c r="AX92" t="s">
        <v>2844</v>
      </c>
      <c r="AY92">
        <v>1</v>
      </c>
      <c r="AZ92">
        <f>AK92*0.291488151280201</f>
        <v>8.7446445384060295E-2</v>
      </c>
      <c r="BA92">
        <v>1</v>
      </c>
      <c r="BB92" t="s">
        <v>2845</v>
      </c>
      <c r="BC92" t="s">
        <v>2846</v>
      </c>
      <c r="BD92">
        <v>1</v>
      </c>
      <c r="BE92">
        <f>AK92*0.000155084769844046</f>
        <v>4.6525430953213801E-5</v>
      </c>
      <c r="BF92">
        <v>1</v>
      </c>
      <c r="BG92" t="s">
        <v>2847</v>
      </c>
      <c r="BH92" t="s">
        <v>2848</v>
      </c>
      <c r="BI92">
        <v>1</v>
      </c>
      <c r="BJ92">
        <f>AK92*0.162497367736816</f>
        <v>4.8749210321044796E-2</v>
      </c>
      <c r="BK92">
        <v>1</v>
      </c>
      <c r="BL92" t="s">
        <v>2849</v>
      </c>
      <c r="BM92" t="s">
        <v>2850</v>
      </c>
      <c r="BN92">
        <v>1</v>
      </c>
      <c r="BO92">
        <f>AK92*0.0333821040165568</f>
        <v>1.0014631204967039E-2</v>
      </c>
      <c r="BP92">
        <v>1</v>
      </c>
      <c r="BQ92" t="s">
        <v>2851</v>
      </c>
      <c r="BR92" t="s">
        <v>2852</v>
      </c>
      <c r="BS92">
        <v>1</v>
      </c>
      <c r="BT92">
        <f>AK92*0.42925542340636</f>
        <v>0.12877662702190801</v>
      </c>
      <c r="BU92">
        <v>1</v>
      </c>
      <c r="BV92" t="s">
        <v>2853</v>
      </c>
      <c r="BW92" t="s">
        <v>2854</v>
      </c>
      <c r="BX92">
        <v>1</v>
      </c>
      <c r="BY92">
        <f>AK92*0.0832218687902213</f>
        <v>2.4966560637066388E-2</v>
      </c>
      <c r="BZ92">
        <v>1</v>
      </c>
      <c r="CA92" t="s">
        <v>2855</v>
      </c>
      <c r="CB92" t="s">
        <v>2856</v>
      </c>
      <c r="CC92">
        <v>1</v>
      </c>
      <c r="CD92">
        <f>AK92*1</f>
        <v>0.3</v>
      </c>
      <c r="CE92">
        <v>1</v>
      </c>
      <c r="CF92" t="s">
        <v>2638</v>
      </c>
      <c r="CG92" t="s">
        <v>2639</v>
      </c>
      <c r="CH92">
        <v>1.01</v>
      </c>
      <c r="CI92">
        <f>AP92*0.125356545</f>
        <v>1.880348175E-2</v>
      </c>
      <c r="CJ92">
        <v>1</v>
      </c>
      <c r="CK92" t="s">
        <v>2640</v>
      </c>
      <c r="CL92" t="s">
        <v>2641</v>
      </c>
      <c r="CM92">
        <v>1.01</v>
      </c>
      <c r="CN92">
        <f>AP92*0.00982636311059645</f>
        <v>1.4739544665894673E-3</v>
      </c>
      <c r="CO92">
        <v>1</v>
      </c>
      <c r="CP92" t="s">
        <v>2642</v>
      </c>
      <c r="CQ92" t="s">
        <v>2643</v>
      </c>
      <c r="CR92">
        <v>1.01</v>
      </c>
      <c r="CS92">
        <f>AP92*0.0566393587721004</f>
        <v>8.4959038158150587E-3</v>
      </c>
      <c r="CT92">
        <v>1</v>
      </c>
      <c r="CU92" t="s">
        <v>2644</v>
      </c>
      <c r="CV92" t="s">
        <v>2645</v>
      </c>
      <c r="CW92">
        <v>1.01</v>
      </c>
      <c r="CX92">
        <f>AP92*0.00324349414531426</f>
        <v>4.86524121797139E-4</v>
      </c>
      <c r="CY92">
        <v>1</v>
      </c>
      <c r="CZ92" t="s">
        <v>2646</v>
      </c>
      <c r="DA92" t="s">
        <v>2647</v>
      </c>
      <c r="DB92">
        <v>1.01</v>
      </c>
      <c r="DC92">
        <f>AP92*0.115066181608093</f>
        <v>1.7259927241213949E-2</v>
      </c>
      <c r="DD92">
        <v>1</v>
      </c>
      <c r="DE92" t="s">
        <v>2648</v>
      </c>
      <c r="DF92" t="s">
        <v>2649</v>
      </c>
      <c r="DG92">
        <v>1.01</v>
      </c>
      <c r="DH92">
        <f>AP92*0.109749249632126</f>
        <v>1.6462387444818899E-2</v>
      </c>
      <c r="DI92">
        <v>1</v>
      </c>
      <c r="DJ92" t="s">
        <v>2650</v>
      </c>
      <c r="DK92" t="s">
        <v>2651</v>
      </c>
      <c r="DL92">
        <v>1.01</v>
      </c>
      <c r="DM92">
        <f>AP92*2.80681159918053E-06</f>
        <v>4.2102173987707948E-7</v>
      </c>
      <c r="DN92">
        <v>1</v>
      </c>
      <c r="DO92" t="s">
        <v>2652</v>
      </c>
      <c r="DP92" t="s">
        <v>2653</v>
      </c>
      <c r="DQ92">
        <v>1.01</v>
      </c>
      <c r="DR92">
        <f>AP92*0.5801160008006</f>
        <v>8.7017400120090002E-2</v>
      </c>
      <c r="DS92">
        <v>1</v>
      </c>
      <c r="DT92" t="s">
        <v>2654</v>
      </c>
      <c r="DU92" t="s">
        <v>2655</v>
      </c>
      <c r="DV92">
        <v>1.01</v>
      </c>
      <c r="DW92">
        <f>AP92*1-DR92</f>
        <v>6.2982599879909992E-2</v>
      </c>
    </row>
    <row r="93" spans="1:147">
      <c r="A93" t="str">
        <f>[1]Overview!E174</f>
        <v>a511904</v>
      </c>
      <c r="B93" t="str">
        <f>IF([1]Overview!W174&lt;&gt;"",[1]Overview!W174,"")</f>
        <v/>
      </c>
      <c r="C93" t="str">
        <f>[1]Overview!B174</f>
        <v>5119.04: Aromaessenzen, Backpulver und Presshefe</v>
      </c>
      <c r="F93">
        <f>[1]Overview!S174</f>
        <v>-1</v>
      </c>
    </row>
    <row r="94" spans="1:147" s="160" customFormat="1">
      <c r="A94" t="str">
        <f>[1]Overview!E175</f>
        <v>a511905</v>
      </c>
      <c r="B94" t="str">
        <f>IF([1]Overview!W175&lt;&gt;"",[1]Overview!W175,"")</f>
        <v/>
      </c>
      <c r="C94" s="160" t="str">
        <f>[1]Overview!B175</f>
        <v>5119.05: Küchenfertige Mahlzeiten</v>
      </c>
      <c r="D94">
        <f>1/13.2097861887179</f>
        <v>7.5701452371278455E-2</v>
      </c>
      <c r="E94"/>
      <c r="F94">
        <f>[1]Overview!S175</f>
        <v>0</v>
      </c>
      <c r="G94" s="160" t="s">
        <v>2917</v>
      </c>
      <c r="H94" s="160">
        <v>0</v>
      </c>
      <c r="I94" s="160" t="s">
        <v>314</v>
      </c>
      <c r="J94" s="160" t="s">
        <v>2635</v>
      </c>
      <c r="K94" s="160">
        <v>1.01</v>
      </c>
      <c r="L94" s="160">
        <v>0.39999999999999997</v>
      </c>
      <c r="M94" s="160">
        <v>1</v>
      </c>
      <c r="N94" s="160" t="s">
        <v>2700</v>
      </c>
      <c r="O94" s="160" t="s">
        <v>2701</v>
      </c>
      <c r="P94" s="160">
        <v>1.41</v>
      </c>
      <c r="Q94" s="160">
        <f>0.2/3</f>
        <v>6.6666666666666666E-2</v>
      </c>
      <c r="R94" s="160">
        <v>1</v>
      </c>
      <c r="S94" s="160" t="s">
        <v>447</v>
      </c>
      <c r="T94" s="160" t="s">
        <v>2664</v>
      </c>
      <c r="U94" s="160">
        <v>1</v>
      </c>
      <c r="V94" s="160">
        <v>0.16666666666666666</v>
      </c>
      <c r="W94" s="160">
        <v>1</v>
      </c>
      <c r="X94" s="160" t="s">
        <v>2621</v>
      </c>
      <c r="Y94" s="160" t="s">
        <v>2622</v>
      </c>
      <c r="Z94" s="160">
        <v>1</v>
      </c>
      <c r="AA94" s="160">
        <v>0</v>
      </c>
      <c r="AB94" s="160">
        <v>1</v>
      </c>
      <c r="AC94" s="160" t="s">
        <v>2623</v>
      </c>
      <c r="AD94" s="160" t="s">
        <v>2624</v>
      </c>
      <c r="AE94" s="160">
        <v>1</v>
      </c>
      <c r="AF94" s="160">
        <v>0</v>
      </c>
      <c r="AG94" s="160">
        <v>0</v>
      </c>
      <c r="AH94" s="160" t="s">
        <v>302</v>
      </c>
      <c r="AI94" s="160" t="s">
        <v>2620</v>
      </c>
      <c r="AJ94" s="160">
        <v>1.57</v>
      </c>
      <c r="AK94" s="160">
        <f>0.5/3</f>
        <v>0.16666666666666666</v>
      </c>
      <c r="AL94" s="160">
        <v>1</v>
      </c>
      <c r="AM94" s="160" t="s">
        <v>2702</v>
      </c>
      <c r="AN94" s="160" t="s">
        <v>2703</v>
      </c>
      <c r="AO94" s="160">
        <v>1.37</v>
      </c>
      <c r="AP94" s="160">
        <v>0.13333333333333333</v>
      </c>
      <c r="AQ94">
        <v>1</v>
      </c>
      <c r="AR94" t="s">
        <v>2708</v>
      </c>
      <c r="AS94" t="s">
        <v>2709</v>
      </c>
      <c r="AT94" s="160">
        <v>1</v>
      </c>
      <c r="AU94" s="160">
        <f>0.2/3</f>
        <v>6.6666666666666666E-2</v>
      </c>
      <c r="AV94">
        <v>1</v>
      </c>
      <c r="AW94" t="s">
        <v>2638</v>
      </c>
      <c r="AX94" t="s">
        <v>2639</v>
      </c>
      <c r="AY94">
        <v>1.01</v>
      </c>
      <c r="AZ94">
        <f>L94*0.125356545</f>
        <v>5.0142618E-2</v>
      </c>
      <c r="BA94">
        <v>1</v>
      </c>
      <c r="BB94" t="s">
        <v>2640</v>
      </c>
      <c r="BC94" t="s">
        <v>2641</v>
      </c>
      <c r="BD94">
        <v>1.01</v>
      </c>
      <c r="BE94">
        <f>L94*0.00982636311059645</f>
        <v>3.9305452442385796E-3</v>
      </c>
      <c r="BF94">
        <v>1</v>
      </c>
      <c r="BG94" t="s">
        <v>2642</v>
      </c>
      <c r="BH94" t="s">
        <v>2643</v>
      </c>
      <c r="BI94">
        <v>1.01</v>
      </c>
      <c r="BJ94">
        <f>L94*0.0566393587721004</f>
        <v>2.2655743508840157E-2</v>
      </c>
      <c r="BK94">
        <v>1</v>
      </c>
      <c r="BL94" t="s">
        <v>2644</v>
      </c>
      <c r="BM94" t="s">
        <v>2645</v>
      </c>
      <c r="BN94">
        <v>1.01</v>
      </c>
      <c r="BO94">
        <f>L94*0.00324349414531426</f>
        <v>1.2973976581257039E-3</v>
      </c>
      <c r="BP94">
        <v>1</v>
      </c>
      <c r="BQ94" t="s">
        <v>2646</v>
      </c>
      <c r="BR94" t="s">
        <v>2647</v>
      </c>
      <c r="BS94">
        <v>1.01</v>
      </c>
      <c r="BT94">
        <f>L94*0.115066181608093</f>
        <v>4.6026472643237192E-2</v>
      </c>
      <c r="BU94">
        <v>1</v>
      </c>
      <c r="BV94" t="s">
        <v>2648</v>
      </c>
      <c r="BW94" t="s">
        <v>2649</v>
      </c>
      <c r="BX94">
        <v>1.01</v>
      </c>
      <c r="BY94">
        <f>L94*0.109749249632126</f>
        <v>4.3899699852850395E-2</v>
      </c>
      <c r="BZ94">
        <v>1</v>
      </c>
      <c r="CA94" t="s">
        <v>2650</v>
      </c>
      <c r="CB94" t="s">
        <v>2651</v>
      </c>
      <c r="CC94">
        <v>1.01</v>
      </c>
      <c r="CD94">
        <f>L94*2.80681159918053E-06</f>
        <v>1.1227246396722119E-6</v>
      </c>
      <c r="CE94">
        <v>1</v>
      </c>
      <c r="CF94" t="s">
        <v>2652</v>
      </c>
      <c r="CG94" t="s">
        <v>2653</v>
      </c>
      <c r="CH94">
        <v>1.01</v>
      </c>
      <c r="CI94">
        <f>L94*0.5801160008006</f>
        <v>0.23204640032023999</v>
      </c>
      <c r="CJ94">
        <v>1</v>
      </c>
      <c r="CK94" t="s">
        <v>2654</v>
      </c>
      <c r="CL94" t="s">
        <v>2655</v>
      </c>
      <c r="CM94">
        <v>1.01</v>
      </c>
      <c r="CN94">
        <f>L94*1-CI94</f>
        <v>0.16795359967975998</v>
      </c>
      <c r="CO94">
        <v>1</v>
      </c>
      <c r="CP94" t="s">
        <v>2625</v>
      </c>
      <c r="CQ94" t="s">
        <v>2626</v>
      </c>
      <c r="CR94">
        <v>1.57</v>
      </c>
      <c r="CS94">
        <f>AK94*0.81896768</f>
        <v>0.13649461333333332</v>
      </c>
      <c r="CT94">
        <v>1</v>
      </c>
      <c r="CU94" t="s">
        <v>2627</v>
      </c>
      <c r="CV94" t="s">
        <v>2628</v>
      </c>
      <c r="CW94">
        <v>1.57</v>
      </c>
      <c r="CX94">
        <f>AK94*0.081181317198155</f>
        <v>1.3530219533025831E-2</v>
      </c>
      <c r="CY94">
        <v>1</v>
      </c>
      <c r="CZ94" t="s">
        <v>2629</v>
      </c>
      <c r="DA94" t="s">
        <v>2630</v>
      </c>
      <c r="DB94">
        <v>1.57</v>
      </c>
      <c r="DC94">
        <f>AK94*0.0958354477924939</f>
        <v>1.5972574632082313E-2</v>
      </c>
      <c r="DD94">
        <v>1</v>
      </c>
      <c r="DE94" t="s">
        <v>2631</v>
      </c>
      <c r="DF94" t="s">
        <v>2632</v>
      </c>
      <c r="DG94">
        <v>1.57</v>
      </c>
      <c r="DH94">
        <f>AK94*0.00401555544844249</f>
        <v>6.6925924140708167E-4</v>
      </c>
      <c r="DI94">
        <v>1</v>
      </c>
      <c r="DJ94" t="s">
        <v>2633</v>
      </c>
      <c r="DK94" t="s">
        <v>2634</v>
      </c>
      <c r="DL94">
        <v>1.57</v>
      </c>
      <c r="DM94">
        <f>AK94*1</f>
        <v>0.16666666666666666</v>
      </c>
    </row>
    <row r="95" spans="1:147">
      <c r="A95" t="str">
        <f>[1]Overview!E176</f>
        <v>a511906</v>
      </c>
      <c r="B95" t="str">
        <f>IF([1]Overview!W176&lt;&gt;"",[1]Overview!W176,"")</f>
        <v/>
      </c>
      <c r="C95" t="str">
        <f>[1]Overview!B176</f>
        <v>5119.06: Vegetarische Sojaprodukte</v>
      </c>
      <c r="D95">
        <f>1/23.9565656565657</f>
        <v>4.1742210228949618E-2</v>
      </c>
      <c r="F95">
        <f>[1]Overview!S176</f>
        <v>0</v>
      </c>
      <c r="H95" s="160">
        <v>1</v>
      </c>
      <c r="I95" t="s">
        <v>2918</v>
      </c>
      <c r="J95" t="s">
        <v>2919</v>
      </c>
      <c r="K95" s="160">
        <v>1</v>
      </c>
      <c r="L95">
        <v>1</v>
      </c>
    </row>
    <row r="96" spans="1:147">
      <c r="A96" t="str">
        <f>[1]Overview!E177</f>
        <v>a511907</v>
      </c>
      <c r="B96" t="str">
        <f>IF([1]Overview!W177&lt;&gt;"",[1]Overview!W177,"")</f>
        <v/>
      </c>
      <c r="C96" t="str">
        <f>[1]Overview!B177</f>
        <v>5119.07: Sonstige Nahrungsmittel</v>
      </c>
      <c r="F96">
        <f>[1]Overview!S177</f>
        <v>-1</v>
      </c>
    </row>
    <row r="97" spans="1:67">
      <c r="A97" t="str">
        <f>[1]Overview!E178</f>
        <v>a511908</v>
      </c>
      <c r="B97" t="str">
        <f>IF([1]Overview!W178&lt;&gt;"",[1]Overview!W178,"")</f>
        <v/>
      </c>
      <c r="C97" t="str">
        <f>[1]Overview!B178</f>
        <v>5119.08: Babynahrung</v>
      </c>
      <c r="F97">
        <f>[1]Overview!S178</f>
        <v>-1</v>
      </c>
    </row>
    <row r="98" spans="1:67">
      <c r="A98" t="str">
        <f>[1]Overview!E179</f>
        <v>a512</v>
      </c>
      <c r="B98" t="str">
        <f>IF([1]Overview!W179&lt;&gt;"",[1]Overview!W179,"")</f>
        <v/>
      </c>
      <c r="C98" t="str">
        <f>[1]Overview!B179</f>
        <v>512: Alkoholfreie Getränke</v>
      </c>
      <c r="F98">
        <f>[1]Overview!S179</f>
        <v>-1</v>
      </c>
    </row>
    <row r="99" spans="1:67">
      <c r="A99" t="str">
        <f>[1]Overview!E180</f>
        <v>a5121</v>
      </c>
      <c r="B99" t="str">
        <f>IF([1]Overview!W180&lt;&gt;"",[1]Overview!W180,"")</f>
        <v>m5121</v>
      </c>
      <c r="C99" t="str">
        <f>[1]Overview!B180</f>
        <v>5121: Kaffee, Tee und Kakao</v>
      </c>
      <c r="D99">
        <f t="shared" si="1"/>
        <v>1</v>
      </c>
      <c r="F99">
        <f>[1]Overview!S180</f>
        <v>-1</v>
      </c>
    </row>
    <row r="100" spans="1:67">
      <c r="A100" t="str">
        <f>[1]Overview!E181</f>
        <v>a512101</v>
      </c>
      <c r="B100" t="str">
        <f>IF([1]Overview!W181&lt;&gt;"",[1]Overview!W181,"")</f>
        <v>m512101</v>
      </c>
      <c r="C100" t="str">
        <f>[1]Overview!B181</f>
        <v>5121.01: Bohnenkaffee und gemahlener Kaffee</v>
      </c>
      <c r="D100">
        <f t="shared" si="1"/>
        <v>1</v>
      </c>
      <c r="F100">
        <f>[1]Overview!S181</f>
        <v>0</v>
      </c>
      <c r="G100">
        <v>119</v>
      </c>
      <c r="H100">
        <v>1</v>
      </c>
      <c r="I100" t="s">
        <v>2920</v>
      </c>
      <c r="J100" s="163" t="s">
        <v>2921</v>
      </c>
      <c r="K100">
        <v>1.19</v>
      </c>
      <c r="L100">
        <v>1</v>
      </c>
      <c r="M100">
        <v>0</v>
      </c>
      <c r="R100">
        <v>0</v>
      </c>
      <c r="W100">
        <v>1</v>
      </c>
      <c r="X100" t="s">
        <v>2621</v>
      </c>
      <c r="Y100" t="s">
        <v>2622</v>
      </c>
      <c r="Z100">
        <v>1</v>
      </c>
      <c r="AA100">
        <v>0</v>
      </c>
      <c r="AB100">
        <v>1</v>
      </c>
      <c r="AC100" t="s">
        <v>2623</v>
      </c>
      <c r="AD100" t="s">
        <v>2624</v>
      </c>
      <c r="AE100">
        <v>1</v>
      </c>
      <c r="AF100">
        <v>0</v>
      </c>
    </row>
    <row r="101" spans="1:67">
      <c r="A101" t="str">
        <f>[1]Overview!E182</f>
        <v>a512102</v>
      </c>
      <c r="B101" t="str">
        <f>IF([1]Overview!W182&lt;&gt;"",[1]Overview!W182,"")</f>
        <v>m512102</v>
      </c>
      <c r="C101" t="str">
        <f>[1]Overview!B182</f>
        <v>5121.02: Löslicher Pulverkaffee und Kaffeesurrogate</v>
      </c>
      <c r="D101">
        <f t="shared" si="1"/>
        <v>1</v>
      </c>
      <c r="F101">
        <f>[1]Overview!S182</f>
        <v>0</v>
      </c>
      <c r="G101">
        <v>119</v>
      </c>
      <c r="H101">
        <v>1</v>
      </c>
      <c r="I101" t="s">
        <v>2920</v>
      </c>
      <c r="J101" t="s">
        <v>2922</v>
      </c>
      <c r="K101">
        <v>1.19</v>
      </c>
      <c r="L101">
        <v>1</v>
      </c>
      <c r="M101">
        <v>0</v>
      </c>
      <c r="R101">
        <v>0</v>
      </c>
      <c r="W101">
        <v>1</v>
      </c>
      <c r="X101" t="s">
        <v>2621</v>
      </c>
      <c r="Y101" t="s">
        <v>2622</v>
      </c>
      <c r="Z101">
        <v>1</v>
      </c>
      <c r="AA101">
        <v>0</v>
      </c>
      <c r="AB101">
        <v>1</v>
      </c>
      <c r="AC101" t="s">
        <v>2623</v>
      </c>
      <c r="AD101" t="s">
        <v>2624</v>
      </c>
      <c r="AE101">
        <v>1</v>
      </c>
      <c r="AF101">
        <v>0</v>
      </c>
    </row>
    <row r="102" spans="1:67">
      <c r="A102" t="str">
        <f>[1]Overview!E183</f>
        <v>a512103</v>
      </c>
      <c r="B102" t="str">
        <f>IF([1]Overview!W183&lt;&gt;"",[1]Overview!W183,"")</f>
        <v>m512103</v>
      </c>
      <c r="C102" t="str">
        <f>[1]Overview!B183</f>
        <v>5121.03: Tee, Kräutertee und Surrogate</v>
      </c>
      <c r="D102">
        <f t="shared" si="1"/>
        <v>1</v>
      </c>
      <c r="F102">
        <f>[1]Overview!S183</f>
        <v>0</v>
      </c>
      <c r="G102">
        <v>117</v>
      </c>
      <c r="H102">
        <v>0</v>
      </c>
      <c r="I102" t="s">
        <v>2923</v>
      </c>
      <c r="J102" t="s">
        <v>2924</v>
      </c>
      <c r="K102">
        <v>1</v>
      </c>
      <c r="L102">
        <v>1</v>
      </c>
      <c r="M102">
        <v>0</v>
      </c>
      <c r="R102">
        <v>0</v>
      </c>
      <c r="W102">
        <v>1</v>
      </c>
      <c r="X102" t="s">
        <v>2621</v>
      </c>
      <c r="Y102" t="s">
        <v>2622</v>
      </c>
      <c r="Z102">
        <v>1</v>
      </c>
      <c r="AA102">
        <v>0</v>
      </c>
      <c r="AB102">
        <v>1</v>
      </c>
      <c r="AC102" t="s">
        <v>2623</v>
      </c>
      <c r="AD102" t="s">
        <v>2624</v>
      </c>
      <c r="AE102">
        <v>1</v>
      </c>
      <c r="AF102">
        <v>0</v>
      </c>
      <c r="AG102">
        <v>1</v>
      </c>
      <c r="AH102" t="s">
        <v>2925</v>
      </c>
      <c r="AI102" t="s">
        <v>2926</v>
      </c>
      <c r="AJ102">
        <v>1</v>
      </c>
      <c r="AK102">
        <v>0.6748467258558043</v>
      </c>
      <c r="AL102">
        <v>1</v>
      </c>
      <c r="AM102" t="s">
        <v>2927</v>
      </c>
      <c r="AN102" t="s">
        <v>2928</v>
      </c>
      <c r="AO102">
        <v>1</v>
      </c>
      <c r="AP102">
        <v>7.3609345624305614E-2</v>
      </c>
      <c r="AQ102">
        <v>1</v>
      </c>
      <c r="AR102" t="s">
        <v>2929</v>
      </c>
      <c r="AS102" t="s">
        <v>2930</v>
      </c>
      <c r="AT102">
        <v>1</v>
      </c>
      <c r="AU102">
        <v>0.19751661247942418</v>
      </c>
      <c r="AV102">
        <v>1</v>
      </c>
      <c r="AW102" t="s">
        <v>2931</v>
      </c>
      <c r="AX102" t="s">
        <v>2932</v>
      </c>
      <c r="AY102">
        <v>1</v>
      </c>
      <c r="AZ102">
        <v>5.4027316040465893E-2</v>
      </c>
      <c r="BA102">
        <v>1</v>
      </c>
      <c r="BB102" t="s">
        <v>2933</v>
      </c>
      <c r="BC102" t="s">
        <v>2934</v>
      </c>
      <c r="BD102">
        <v>1</v>
      </c>
      <c r="BE102">
        <v>1</v>
      </c>
    </row>
    <row r="103" spans="1:67">
      <c r="A103" t="str">
        <f>[1]Overview!E184</f>
        <v>a512104</v>
      </c>
      <c r="B103" t="str">
        <f>IF([1]Overview!W184&lt;&gt;"",[1]Overview!W184,"")</f>
        <v>m512104</v>
      </c>
      <c r="C103" t="str">
        <f>[1]Overview!B184</f>
        <v>5121.04: Kakaohaltige Getränke</v>
      </c>
      <c r="D103">
        <f t="shared" si="1"/>
        <v>1</v>
      </c>
      <c r="F103">
        <f>[1]Overview!S184</f>
        <v>0</v>
      </c>
      <c r="G103">
        <v>120</v>
      </c>
      <c r="H103">
        <v>0</v>
      </c>
      <c r="I103" t="s">
        <v>653</v>
      </c>
      <c r="J103" t="s">
        <v>2901</v>
      </c>
      <c r="K103">
        <v>1</v>
      </c>
      <c r="L103">
        <v>1</v>
      </c>
      <c r="M103">
        <v>1</v>
      </c>
      <c r="N103" t="s">
        <v>432</v>
      </c>
      <c r="O103" t="s">
        <v>2719</v>
      </c>
      <c r="P103">
        <v>1.33</v>
      </c>
      <c r="Q103">
        <v>0.5</v>
      </c>
      <c r="R103">
        <v>0</v>
      </c>
      <c r="W103">
        <v>1</v>
      </c>
      <c r="X103" t="s">
        <v>2621</v>
      </c>
      <c r="Y103" t="s">
        <v>2622</v>
      </c>
      <c r="Z103">
        <v>1</v>
      </c>
      <c r="AA103">
        <v>0</v>
      </c>
      <c r="AB103">
        <v>1</v>
      </c>
      <c r="AC103" t="s">
        <v>2623</v>
      </c>
      <c r="AD103" t="s">
        <v>2624</v>
      </c>
      <c r="AE103">
        <v>1</v>
      </c>
      <c r="AF103">
        <v>0</v>
      </c>
      <c r="AG103">
        <v>1</v>
      </c>
      <c r="AH103" t="s">
        <v>2902</v>
      </c>
      <c r="AI103" t="s">
        <v>2903</v>
      </c>
      <c r="AJ103">
        <v>1</v>
      </c>
      <c r="AK103">
        <v>0.62873318517969701</v>
      </c>
      <c r="AL103">
        <v>1</v>
      </c>
      <c r="AM103" t="s">
        <v>2904</v>
      </c>
      <c r="AN103" t="s">
        <v>2905</v>
      </c>
      <c r="AO103">
        <v>1</v>
      </c>
      <c r="AP103">
        <v>8.8184225724903722E-3</v>
      </c>
      <c r="AQ103">
        <v>1</v>
      </c>
      <c r="AR103" t="s">
        <v>2906</v>
      </c>
      <c r="AS103" t="s">
        <v>2907</v>
      </c>
      <c r="AT103">
        <v>1</v>
      </c>
      <c r="AU103">
        <v>0.28329367999999999</v>
      </c>
      <c r="AV103">
        <v>1</v>
      </c>
      <c r="AW103" t="s">
        <v>2908</v>
      </c>
      <c r="AX103" t="s">
        <v>2909</v>
      </c>
      <c r="AY103">
        <v>1</v>
      </c>
      <c r="AZ103">
        <v>7.9154712263209789E-2</v>
      </c>
      <c r="BA103">
        <v>1</v>
      </c>
      <c r="BB103" t="s">
        <v>2910</v>
      </c>
      <c r="BC103" t="s">
        <v>2911</v>
      </c>
      <c r="BD103">
        <v>1</v>
      </c>
      <c r="BE103">
        <v>1</v>
      </c>
    </row>
    <row r="104" spans="1:67">
      <c r="A104" t="str">
        <f>[1]Overview!E185</f>
        <v>a5122</v>
      </c>
      <c r="B104" t="str">
        <f>IF([1]Overview!W185&lt;&gt;"",[1]Overview!W185,"")</f>
        <v>m5122</v>
      </c>
      <c r="C104" t="str">
        <f>[1]Overview!B185</f>
        <v>5122: Mineralwasser, Limonaden und Säfte</v>
      </c>
      <c r="D104">
        <f t="shared" si="1"/>
        <v>1</v>
      </c>
      <c r="F104">
        <f>[1]Overview!S185</f>
        <v>-1</v>
      </c>
    </row>
    <row r="105" spans="1:67">
      <c r="A105" t="str">
        <f>[1]Overview!E186</f>
        <v>a512201</v>
      </c>
      <c r="B105" t="str">
        <f>IF([1]Overview!W186&lt;&gt;"",[1]Overview!W186,"")</f>
        <v>m512201</v>
      </c>
      <c r="C105" t="str">
        <f>[1]Overview!B186</f>
        <v>5122.01: Mineralwasser</v>
      </c>
      <c r="D105">
        <f t="shared" si="1"/>
        <v>1</v>
      </c>
      <c r="F105">
        <f>[1]Overview!S186</f>
        <v>0</v>
      </c>
      <c r="H105">
        <v>1</v>
      </c>
      <c r="I105" t="s">
        <v>2935</v>
      </c>
      <c r="J105" t="s">
        <v>2936</v>
      </c>
      <c r="K105">
        <v>1</v>
      </c>
      <c r="L105">
        <v>1</v>
      </c>
      <c r="W105">
        <v>1</v>
      </c>
      <c r="X105" t="s">
        <v>2621</v>
      </c>
      <c r="Y105" t="s">
        <v>2622</v>
      </c>
      <c r="Z105">
        <v>1</v>
      </c>
      <c r="AA105">
        <v>1.97222222222222E-4</v>
      </c>
      <c r="AB105">
        <v>1</v>
      </c>
      <c r="AC105" t="s">
        <v>2623</v>
      </c>
      <c r="AD105" t="s">
        <v>2624</v>
      </c>
      <c r="AE105">
        <v>1</v>
      </c>
      <c r="AF105">
        <v>1.5200000000000001E-3</v>
      </c>
    </row>
    <row r="106" spans="1:67">
      <c r="A106" t="str">
        <f>[1]Overview!E187</f>
        <v>a512202</v>
      </c>
      <c r="B106" t="str">
        <f>IF([1]Overview!W187&lt;&gt;"",[1]Overview!W187,"")</f>
        <v>m512202</v>
      </c>
      <c r="C106" t="str">
        <f>[1]Overview!B187</f>
        <v>5122.02: Alkoholfreie Süssgetränke</v>
      </c>
      <c r="D106">
        <f t="shared" si="1"/>
        <v>1</v>
      </c>
      <c r="F106">
        <f>[1]Overview!S187</f>
        <v>0</v>
      </c>
      <c r="G106" t="s">
        <v>2937</v>
      </c>
      <c r="H106">
        <v>1</v>
      </c>
      <c r="I106" t="s">
        <v>2659</v>
      </c>
      <c r="J106" t="s">
        <v>2660</v>
      </c>
      <c r="K106">
        <v>1</v>
      </c>
      <c r="L106">
        <v>1</v>
      </c>
      <c r="M106">
        <v>0</v>
      </c>
      <c r="R106">
        <v>0</v>
      </c>
      <c r="W106">
        <v>1</v>
      </c>
      <c r="X106" t="s">
        <v>2621</v>
      </c>
      <c r="Y106" t="s">
        <v>2622</v>
      </c>
      <c r="Z106">
        <v>1</v>
      </c>
      <c r="AA106">
        <v>0</v>
      </c>
      <c r="AB106">
        <v>1</v>
      </c>
      <c r="AC106" t="s">
        <v>2623</v>
      </c>
      <c r="AD106" t="s">
        <v>2624</v>
      </c>
      <c r="AE106">
        <v>1</v>
      </c>
      <c r="AF106">
        <v>0</v>
      </c>
    </row>
    <row r="107" spans="1:67">
      <c r="A107" t="str">
        <f>[1]Overview!E188</f>
        <v>a512203</v>
      </c>
      <c r="B107" t="str">
        <f>IF([1]Overview!W188&lt;&gt;"",[1]Overview!W188,"")</f>
        <v>m512203</v>
      </c>
      <c r="C107" t="str">
        <f>[1]Overview!B188</f>
        <v>5122.03: Sirupe für Getränke</v>
      </c>
      <c r="D107">
        <f t="shared" si="1"/>
        <v>1</v>
      </c>
      <c r="F107">
        <f>[1]Overview!S188</f>
        <v>0</v>
      </c>
      <c r="H107">
        <v>1</v>
      </c>
      <c r="I107" t="s">
        <v>2659</v>
      </c>
      <c r="J107" t="s">
        <v>2660</v>
      </c>
      <c r="K107">
        <v>6.99</v>
      </c>
      <c r="L107">
        <v>1</v>
      </c>
      <c r="M107">
        <v>1</v>
      </c>
      <c r="N107" t="s">
        <v>2935</v>
      </c>
      <c r="O107" t="s">
        <v>2936</v>
      </c>
      <c r="P107">
        <v>1</v>
      </c>
      <c r="Q107">
        <v>0.5</v>
      </c>
      <c r="R107">
        <v>1</v>
      </c>
      <c r="S107" t="s">
        <v>2661</v>
      </c>
      <c r="T107" t="s">
        <v>2662</v>
      </c>
      <c r="U107">
        <v>1.54</v>
      </c>
      <c r="V107">
        <v>0.6</v>
      </c>
    </row>
    <row r="108" spans="1:67">
      <c r="A108" t="str">
        <f>[1]Overview!E189</f>
        <v>a512204</v>
      </c>
      <c r="B108" t="str">
        <f>IF([1]Overview!W189&lt;&gt;"",[1]Overview!W189,"")</f>
        <v>m512204</v>
      </c>
      <c r="C108" t="str">
        <f>[1]Overview!B189</f>
        <v>5122.04: Fruchtsäfte</v>
      </c>
      <c r="D108">
        <f t="shared" si="1"/>
        <v>1</v>
      </c>
      <c r="F108">
        <f>[1]Overview!S189</f>
        <v>0</v>
      </c>
      <c r="G108" t="s">
        <v>2938</v>
      </c>
      <c r="H108">
        <v>0</v>
      </c>
      <c r="I108" t="s">
        <v>2761</v>
      </c>
      <c r="J108" t="s">
        <v>2762</v>
      </c>
      <c r="K108">
        <v>1.67</v>
      </c>
      <c r="L108">
        <v>1</v>
      </c>
      <c r="M108">
        <v>0</v>
      </c>
      <c r="R108">
        <v>0</v>
      </c>
      <c r="W108">
        <v>1</v>
      </c>
      <c r="X108" t="s">
        <v>2621</v>
      </c>
      <c r="Y108" t="s">
        <v>2622</v>
      </c>
      <c r="Z108">
        <v>1</v>
      </c>
      <c r="AA108">
        <v>1.97222222222222E-4</v>
      </c>
      <c r="AB108">
        <v>1</v>
      </c>
      <c r="AC108" t="s">
        <v>2623</v>
      </c>
      <c r="AD108" t="s">
        <v>2624</v>
      </c>
      <c r="AE108">
        <v>1</v>
      </c>
      <c r="AF108">
        <v>1.5200000000000001E-3</v>
      </c>
      <c r="AG108">
        <v>1</v>
      </c>
      <c r="AH108" t="s">
        <v>2765</v>
      </c>
      <c r="AI108" t="s">
        <v>2766</v>
      </c>
      <c r="AJ108">
        <v>1.67</v>
      </c>
      <c r="AK108">
        <v>0.60264206249983998</v>
      </c>
      <c r="AL108">
        <v>1</v>
      </c>
      <c r="AM108" t="s">
        <v>2767</v>
      </c>
      <c r="AN108" t="s">
        <v>2768</v>
      </c>
      <c r="AO108">
        <v>1.67</v>
      </c>
      <c r="AP108">
        <v>4.9288219354652003E-2</v>
      </c>
      <c r="AQ108">
        <v>1</v>
      </c>
      <c r="AR108" t="s">
        <v>2769</v>
      </c>
      <c r="AS108" t="s">
        <v>2770</v>
      </c>
      <c r="AT108">
        <v>1.67</v>
      </c>
      <c r="AU108">
        <v>2.3951172139382301E-2</v>
      </c>
      <c r="AV108">
        <v>1</v>
      </c>
      <c r="AW108" t="s">
        <v>2771</v>
      </c>
      <c r="AX108" t="s">
        <v>2772</v>
      </c>
      <c r="AY108">
        <v>1.67</v>
      </c>
      <c r="AZ108">
        <v>0.324118546006126</v>
      </c>
      <c r="BA108">
        <v>1</v>
      </c>
      <c r="BB108" t="s">
        <v>2773</v>
      </c>
      <c r="BC108" t="s">
        <v>2774</v>
      </c>
      <c r="BD108">
        <v>1.67</v>
      </c>
      <c r="BE108">
        <v>1</v>
      </c>
    </row>
    <row r="109" spans="1:67">
      <c r="A109" t="str">
        <f>[1]Overview!E190</f>
        <v>a512205</v>
      </c>
      <c r="B109" t="str">
        <f>IF([1]Overview!W190&lt;&gt;"",[1]Overview!W190,"")</f>
        <v>m512205</v>
      </c>
      <c r="C109" t="str">
        <f>[1]Overview!B190</f>
        <v>5122.05: Gemüsesäfte</v>
      </c>
      <c r="D109">
        <f t="shared" si="1"/>
        <v>1</v>
      </c>
      <c r="F109">
        <f>[1]Overview!S190</f>
        <v>0</v>
      </c>
      <c r="G109">
        <v>126</v>
      </c>
      <c r="H109">
        <v>0</v>
      </c>
      <c r="I109" t="s">
        <v>589</v>
      </c>
      <c r="J109" t="s">
        <v>2842</v>
      </c>
      <c r="K109">
        <v>1.25</v>
      </c>
      <c r="L109">
        <v>1</v>
      </c>
      <c r="M109">
        <v>0</v>
      </c>
      <c r="R109">
        <v>0</v>
      </c>
      <c r="W109">
        <v>1</v>
      </c>
      <c r="X109" t="s">
        <v>2621</v>
      </c>
      <c r="Y109" t="s">
        <v>2622</v>
      </c>
      <c r="Z109">
        <v>1</v>
      </c>
      <c r="AA109">
        <v>1.97222222222222E-4</v>
      </c>
      <c r="AB109">
        <v>1</v>
      </c>
      <c r="AC109" t="s">
        <v>2623</v>
      </c>
      <c r="AD109" t="s">
        <v>2624</v>
      </c>
      <c r="AE109">
        <v>1</v>
      </c>
      <c r="AF109">
        <v>1.5200000000000001E-3</v>
      </c>
      <c r="AG109">
        <v>1</v>
      </c>
      <c r="AH109" t="s">
        <v>2843</v>
      </c>
      <c r="AI109" t="s">
        <v>2844</v>
      </c>
      <c r="AJ109">
        <v>1.25</v>
      </c>
      <c r="AK109">
        <v>0.29148815128020139</v>
      </c>
      <c r="AL109">
        <v>1</v>
      </c>
      <c r="AM109" t="s">
        <v>2845</v>
      </c>
      <c r="AN109" t="s">
        <v>2846</v>
      </c>
      <c r="AO109">
        <v>1.25</v>
      </c>
      <c r="AP109">
        <v>1.5508476984404595E-4</v>
      </c>
      <c r="AQ109">
        <v>1</v>
      </c>
      <c r="AR109" t="s">
        <v>2847</v>
      </c>
      <c r="AS109" t="s">
        <v>2848</v>
      </c>
      <c r="AT109">
        <v>1.25</v>
      </c>
      <c r="AU109">
        <v>0.16249736773681614</v>
      </c>
      <c r="AV109">
        <v>1</v>
      </c>
      <c r="AW109" t="s">
        <v>2849</v>
      </c>
      <c r="AX109" t="s">
        <v>2850</v>
      </c>
      <c r="AY109">
        <v>1.25</v>
      </c>
      <c r="AZ109">
        <v>3.3382104016556759E-2</v>
      </c>
      <c r="BA109">
        <v>1</v>
      </c>
      <c r="BB109" t="s">
        <v>2851</v>
      </c>
      <c r="BC109" t="s">
        <v>2852</v>
      </c>
      <c r="BD109">
        <v>1.25</v>
      </c>
      <c r="BE109">
        <v>0.42925542340636036</v>
      </c>
      <c r="BF109">
        <v>1</v>
      </c>
      <c r="BG109" t="s">
        <v>2853</v>
      </c>
      <c r="BH109" t="s">
        <v>2854</v>
      </c>
      <c r="BI109">
        <v>1.25</v>
      </c>
      <c r="BJ109">
        <v>8.3221868790221337E-2</v>
      </c>
      <c r="BK109">
        <v>1</v>
      </c>
      <c r="BL109" t="s">
        <v>2855</v>
      </c>
      <c r="BM109" t="s">
        <v>2856</v>
      </c>
      <c r="BN109">
        <v>1.25</v>
      </c>
      <c r="BO109">
        <v>1</v>
      </c>
    </row>
    <row r="110" spans="1:67">
      <c r="A110" t="str">
        <f>[1]Overview!E191</f>
        <v>a52</v>
      </c>
      <c r="B110" t="str">
        <f>IF([1]Overview!W191&lt;&gt;"",[1]Overview!W191,"")</f>
        <v/>
      </c>
      <c r="C110" t="str">
        <f>[1]Overview!B191</f>
        <v>52: Alkoholische Getränke und Tabakwaren</v>
      </c>
      <c r="D110" t="str">
        <f t="shared" si="1"/>
        <v/>
      </c>
      <c r="F110">
        <f>[1]Overview!S191</f>
        <v>-1</v>
      </c>
    </row>
    <row r="111" spans="1:67">
      <c r="A111" t="str">
        <f>[1]Overview!E192</f>
        <v>a521</v>
      </c>
      <c r="B111" t="str">
        <f>IF([1]Overview!W192&lt;&gt;"",[1]Overview!W192,"")</f>
        <v/>
      </c>
      <c r="C111" t="str">
        <f>[1]Overview!B192</f>
        <v>521: Alkoholische Getränke</v>
      </c>
      <c r="D111" t="str">
        <f t="shared" si="1"/>
        <v/>
      </c>
      <c r="F111">
        <f>[1]Overview!S192</f>
        <v>-1</v>
      </c>
    </row>
    <row r="112" spans="1:67">
      <c r="A112" t="str">
        <f>[1]Overview!E193</f>
        <v>a5211</v>
      </c>
      <c r="B112" t="str">
        <f>IF([1]Overview!W193&lt;&gt;"",[1]Overview!W193,"")</f>
        <v>m5211</v>
      </c>
      <c r="C112" t="str">
        <f>[1]Overview!B193</f>
        <v>5211: Branntweine</v>
      </c>
      <c r="D112">
        <f t="shared" si="1"/>
        <v>1</v>
      </c>
      <c r="F112">
        <f>[1]Overview!S193</f>
        <v>-1</v>
      </c>
    </row>
    <row r="113" spans="1:262">
      <c r="A113" t="str">
        <f>[1]Overview!E194</f>
        <v>a521101</v>
      </c>
      <c r="B113" t="str">
        <f>IF([1]Overview!W194&lt;&gt;"",[1]Overview!W194,"")</f>
        <v>m521101</v>
      </c>
      <c r="C113" t="str">
        <f>[1]Overview!B194</f>
        <v>5211.01: Branntweine</v>
      </c>
      <c r="D113">
        <f t="shared" si="1"/>
        <v>1</v>
      </c>
      <c r="F113">
        <f>[1]Overview!S194</f>
        <v>0</v>
      </c>
      <c r="G113">
        <v>130</v>
      </c>
      <c r="H113">
        <v>0</v>
      </c>
      <c r="I113" t="s">
        <v>2671</v>
      </c>
      <c r="J113" s="163" t="s">
        <v>2939</v>
      </c>
      <c r="K113">
        <v>1.54</v>
      </c>
      <c r="L113">
        <v>1</v>
      </c>
      <c r="M113">
        <v>0</v>
      </c>
      <c r="R113">
        <v>0</v>
      </c>
      <c r="W113">
        <v>1</v>
      </c>
      <c r="X113" t="s">
        <v>2621</v>
      </c>
      <c r="Y113" t="s">
        <v>2622</v>
      </c>
      <c r="Z113">
        <v>1</v>
      </c>
      <c r="AA113">
        <v>1.6336666666666601E-4</v>
      </c>
      <c r="AB113">
        <v>1</v>
      </c>
      <c r="AC113" t="s">
        <v>2623</v>
      </c>
      <c r="AD113" t="s">
        <v>2624</v>
      </c>
      <c r="AE113">
        <v>1</v>
      </c>
      <c r="AF113">
        <v>2.1176239999999999E-2</v>
      </c>
      <c r="AG113">
        <v>1</v>
      </c>
      <c r="AH113" t="s">
        <v>2685</v>
      </c>
      <c r="AI113" t="s">
        <v>2686</v>
      </c>
      <c r="AJ113">
        <v>1.54</v>
      </c>
      <c r="AK113">
        <v>0.25830576250806353</v>
      </c>
      <c r="AL113">
        <v>1</v>
      </c>
      <c r="AM113" t="s">
        <v>2687</v>
      </c>
      <c r="AN113" t="s">
        <v>2688</v>
      </c>
      <c r="AO113">
        <v>1.54</v>
      </c>
      <c r="AP113">
        <v>2.3200092252004519E-4</v>
      </c>
      <c r="AQ113">
        <v>1</v>
      </c>
      <c r="AR113" t="s">
        <v>2689</v>
      </c>
      <c r="AS113" t="s">
        <v>2690</v>
      </c>
      <c r="AT113">
        <v>1.54</v>
      </c>
      <c r="AU113">
        <v>0.44603817850547489</v>
      </c>
      <c r="AV113">
        <v>1</v>
      </c>
      <c r="AW113" t="s">
        <v>2691</v>
      </c>
      <c r="AX113" t="s">
        <v>2692</v>
      </c>
      <c r="AY113">
        <v>1.54</v>
      </c>
      <c r="AZ113">
        <v>1.3527263878157097E-3</v>
      </c>
      <c r="BA113">
        <v>1</v>
      </c>
      <c r="BB113" t="s">
        <v>2693</v>
      </c>
      <c r="BC113" t="s">
        <v>2694</v>
      </c>
      <c r="BD113">
        <v>1.54</v>
      </c>
      <c r="BE113">
        <v>0.29407133167612581</v>
      </c>
      <c r="BF113">
        <v>1</v>
      </c>
      <c r="BG113" t="s">
        <v>2695</v>
      </c>
      <c r="BH113" t="s">
        <v>2696</v>
      </c>
      <c r="BI113">
        <v>1.54</v>
      </c>
      <c r="BJ113">
        <v>1</v>
      </c>
    </row>
    <row r="114" spans="1:262">
      <c r="A114" t="str">
        <f>[1]Overview!E195</f>
        <v>a521102</v>
      </c>
      <c r="B114" t="str">
        <f>IF([1]Overview!W195&lt;&gt;"",[1]Overview!W195,"")</f>
        <v>m521102</v>
      </c>
      <c r="C114" t="str">
        <f>[1]Overview!B195</f>
        <v>5211.02: Alkoholische und alkoholfreie Liköre und likörhaltige Aperitifs</v>
      </c>
      <c r="D114">
        <f t="shared" si="1"/>
        <v>1</v>
      </c>
      <c r="F114">
        <f>[1]Overview!S195</f>
        <v>0</v>
      </c>
      <c r="G114">
        <v>129</v>
      </c>
      <c r="H114">
        <v>1</v>
      </c>
      <c r="I114" t="s">
        <v>539</v>
      </c>
      <c r="J114" t="s">
        <v>2807</v>
      </c>
      <c r="K114">
        <v>1.43</v>
      </c>
      <c r="L114">
        <v>1</v>
      </c>
      <c r="M114">
        <v>0</v>
      </c>
      <c r="R114">
        <v>0</v>
      </c>
      <c r="W114">
        <v>1</v>
      </c>
      <c r="X114" t="s">
        <v>2621</v>
      </c>
      <c r="Y114" t="s">
        <v>2622</v>
      </c>
      <c r="Z114">
        <v>1</v>
      </c>
      <c r="AA114">
        <v>0</v>
      </c>
      <c r="AB114">
        <v>1</v>
      </c>
      <c r="AC114" t="s">
        <v>2623</v>
      </c>
      <c r="AD114" t="s">
        <v>2624</v>
      </c>
      <c r="AE114">
        <v>1</v>
      </c>
      <c r="AF114">
        <v>0</v>
      </c>
    </row>
    <row r="115" spans="1:262">
      <c r="A115" t="str">
        <f>[1]Overview!E196</f>
        <v>a5212</v>
      </c>
      <c r="B115" t="str">
        <f>IF([1]Overview!W196&lt;&gt;"",[1]Overview!W196,"")</f>
        <v>m5212</v>
      </c>
      <c r="C115" t="str">
        <f>[1]Overview!B196</f>
        <v>5212: Weine</v>
      </c>
      <c r="D115">
        <f t="shared" si="1"/>
        <v>1</v>
      </c>
      <c r="F115">
        <f>[1]Overview!S196</f>
        <v>0</v>
      </c>
      <c r="G115">
        <v>127</v>
      </c>
      <c r="H115">
        <v>1</v>
      </c>
      <c r="I115" t="s">
        <v>539</v>
      </c>
      <c r="J115" t="s">
        <v>2807</v>
      </c>
      <c r="K115">
        <v>1.43</v>
      </c>
      <c r="L115">
        <v>1</v>
      </c>
      <c r="M115">
        <v>0</v>
      </c>
      <c r="R115">
        <v>0</v>
      </c>
      <c r="W115">
        <v>1</v>
      </c>
      <c r="X115" t="s">
        <v>2621</v>
      </c>
      <c r="Y115" t="s">
        <v>2622</v>
      </c>
      <c r="Z115">
        <v>1</v>
      </c>
      <c r="AA115">
        <v>1.3814814814814801E-4</v>
      </c>
      <c r="AB115">
        <v>1</v>
      </c>
      <c r="AC115" t="s">
        <v>2623</v>
      </c>
      <c r="AD115" t="s">
        <v>2624</v>
      </c>
      <c r="AE115">
        <v>1</v>
      </c>
      <c r="AF115">
        <v>0</v>
      </c>
    </row>
    <row r="116" spans="1:262">
      <c r="A116" t="str">
        <f>[1]Overview!E197</f>
        <v>a521201</v>
      </c>
      <c r="B116" t="str">
        <f>IF([1]Overview!W197&lt;&gt;"",[1]Overview!W197,"")</f>
        <v>m521201</v>
      </c>
      <c r="C116" t="str">
        <f>[1]Overview!B197</f>
        <v>5212.01: Schweizer Rotweine und Rosés</v>
      </c>
      <c r="D116">
        <f>IF(B116&lt;&gt;"",1,"")</f>
        <v>1</v>
      </c>
      <c r="F116">
        <f>[1]Overview!S197</f>
        <v>-1</v>
      </c>
    </row>
    <row r="117" spans="1:262">
      <c r="A117" t="str">
        <f>[1]Overview!E198</f>
        <v>a521202</v>
      </c>
      <c r="B117" t="str">
        <f>IF([1]Overview!W198&lt;&gt;"",[1]Overview!W198,"")</f>
        <v>m521202</v>
      </c>
      <c r="C117" t="str">
        <f>[1]Overview!B198</f>
        <v>5212.02: Ausländische Rotweine und Rosés</v>
      </c>
      <c r="D117">
        <f t="shared" si="1"/>
        <v>1</v>
      </c>
      <c r="F117">
        <f>[1]Overview!S198</f>
        <v>-1</v>
      </c>
    </row>
    <row r="118" spans="1:262">
      <c r="A118" t="str">
        <f>[1]Overview!E199</f>
        <v>a521203</v>
      </c>
      <c r="B118" t="str">
        <f>IF([1]Overview!W199&lt;&gt;"",[1]Overview!W199,"")</f>
        <v>m521203</v>
      </c>
      <c r="C118" t="str">
        <f>[1]Overview!B199</f>
        <v>5212.03: Rotweine und Rosés ohne Herkunftsangabe</v>
      </c>
      <c r="D118">
        <f t="shared" si="1"/>
        <v>1</v>
      </c>
      <c r="F118">
        <f>[1]Overview!S199</f>
        <v>-1</v>
      </c>
    </row>
    <row r="119" spans="1:262">
      <c r="A119" t="str">
        <f>[1]Overview!E200</f>
        <v>a521204</v>
      </c>
      <c r="B119" t="str">
        <f>IF([1]Overview!W200&lt;&gt;"",[1]Overview!W200,"")</f>
        <v>m521204</v>
      </c>
      <c r="C119" t="str">
        <f>[1]Overview!B200</f>
        <v>5212.04: Schweizer Weissweine</v>
      </c>
      <c r="D119">
        <f t="shared" si="1"/>
        <v>1</v>
      </c>
      <c r="F119">
        <f>[1]Overview!S200</f>
        <v>-1</v>
      </c>
    </row>
    <row r="120" spans="1:262">
      <c r="A120" t="str">
        <f>[1]Overview!E201</f>
        <v>a521205</v>
      </c>
      <c r="B120" t="str">
        <f>IF([1]Overview!W201&lt;&gt;"",[1]Overview!W201,"")</f>
        <v>m521205</v>
      </c>
      <c r="C120" t="str">
        <f>[1]Overview!B201</f>
        <v>5212.05: Ausländische Weissweine</v>
      </c>
      <c r="D120">
        <f t="shared" si="1"/>
        <v>1</v>
      </c>
      <c r="F120">
        <f>[1]Overview!S201</f>
        <v>-1</v>
      </c>
      <c r="AA120" s="159"/>
    </row>
    <row r="121" spans="1:262">
      <c r="A121" t="str">
        <f>[1]Overview!E202</f>
        <v>a521206</v>
      </c>
      <c r="B121" t="str">
        <f>IF([1]Overview!W202&lt;&gt;"",[1]Overview!W202,"")</f>
        <v>m521206</v>
      </c>
      <c r="C121" t="str">
        <f>[1]Overview!B202</f>
        <v>5212.06: Weissweine ohne Herkunftsangabe</v>
      </c>
      <c r="D121">
        <f t="shared" si="1"/>
        <v>1</v>
      </c>
      <c r="F121">
        <f>[1]Overview!S202</f>
        <v>-1</v>
      </c>
    </row>
    <row r="122" spans="1:262">
      <c r="A122" t="str">
        <f>[1]Overview!E203</f>
        <v>a521207</v>
      </c>
      <c r="B122" t="str">
        <f>IF([1]Overview!W203&lt;&gt;"",[1]Overview!W203,"")</f>
        <v>m521207</v>
      </c>
      <c r="C122" t="str">
        <f>[1]Overview!B203</f>
        <v>5212.07: Schaumweine</v>
      </c>
      <c r="D122">
        <f t="shared" si="1"/>
        <v>1</v>
      </c>
      <c r="F122">
        <f>[1]Overview!S203</f>
        <v>-1</v>
      </c>
    </row>
    <row r="123" spans="1:262">
      <c r="A123" t="str">
        <f>[1]Overview!E204</f>
        <v>a521208</v>
      </c>
      <c r="B123" t="str">
        <f>IF([1]Overview!W204&lt;&gt;"",[1]Overview!W204,"")</f>
        <v>m521208</v>
      </c>
      <c r="C123" t="str">
        <f>[1]Overview!B204</f>
        <v>5212.08: Auf Wein basierte Aperitifs, Apfelweine und Süssweine</v>
      </c>
      <c r="D123">
        <f t="shared" si="1"/>
        <v>1</v>
      </c>
      <c r="F123">
        <f>[1]Overview!S204</f>
        <v>-1</v>
      </c>
    </row>
    <row r="124" spans="1:262">
      <c r="A124" t="str">
        <f>[1]Overview!E205</f>
        <v>a521209</v>
      </c>
      <c r="B124" t="str">
        <f>IF([1]Overview!W205&lt;&gt;"",[1]Overview!W205,"")</f>
        <v>m521209</v>
      </c>
      <c r="C124" t="str">
        <f>[1]Overview!B205</f>
        <v>5212.09: Alkoholfreie Weine, Apfelweine und Aperitifs</v>
      </c>
      <c r="D124">
        <f t="shared" si="1"/>
        <v>1</v>
      </c>
      <c r="F124">
        <f>[1]Overview!S205</f>
        <v>-1</v>
      </c>
    </row>
    <row r="125" spans="1:262">
      <c r="A125" t="str">
        <f>[1]Overview!E206</f>
        <v>a5213</v>
      </c>
      <c r="B125" t="str">
        <f>IF([1]Overview!W206&lt;&gt;"",[1]Overview!W206,"")</f>
        <v>m5213</v>
      </c>
      <c r="C125" t="str">
        <f>[1]Overview!B206</f>
        <v>5213: Bier</v>
      </c>
      <c r="D125">
        <f t="shared" si="1"/>
        <v>1</v>
      </c>
      <c r="F125">
        <f>[1]Overview!S206</f>
        <v>-1</v>
      </c>
    </row>
    <row r="126" spans="1:262">
      <c r="A126" t="str">
        <f>[1]Overview!E207</f>
        <v>a521300</v>
      </c>
      <c r="B126" t="str">
        <f>IF([1]Overview!W207&lt;&gt;"",[1]Overview!W207,"")</f>
        <v>m521300</v>
      </c>
      <c r="C126" t="str">
        <f>[1]Overview!B207</f>
        <v>5213.00: Alkoholhaltiges und alkoholfreies Bier</v>
      </c>
      <c r="D126">
        <f t="shared" si="1"/>
        <v>1</v>
      </c>
      <c r="F126">
        <f>[1]Overview!S207</f>
        <v>0</v>
      </c>
      <c r="G126">
        <v>128</v>
      </c>
      <c r="H126">
        <v>0</v>
      </c>
      <c r="I126" t="s">
        <v>2671</v>
      </c>
      <c r="J126" t="s">
        <v>2672</v>
      </c>
      <c r="K126">
        <v>0.21</v>
      </c>
      <c r="L126">
        <v>1</v>
      </c>
      <c r="M126">
        <v>0</v>
      </c>
      <c r="R126">
        <v>0</v>
      </c>
      <c r="W126">
        <v>1</v>
      </c>
      <c r="X126" t="s">
        <v>2621</v>
      </c>
      <c r="Y126" t="s">
        <v>2622</v>
      </c>
      <c r="Z126">
        <v>1</v>
      </c>
      <c r="AA126">
        <v>5.57055555555555E-4</v>
      </c>
      <c r="AB126">
        <v>1</v>
      </c>
      <c r="AC126" t="s">
        <v>2623</v>
      </c>
      <c r="AD126" t="s">
        <v>2624</v>
      </c>
      <c r="AE126">
        <v>1</v>
      </c>
      <c r="AF126">
        <v>1.1508E-3</v>
      </c>
      <c r="AG126">
        <v>1</v>
      </c>
      <c r="AH126" t="s">
        <v>2685</v>
      </c>
      <c r="AI126" t="s">
        <v>2686</v>
      </c>
      <c r="AJ126">
        <v>0.21</v>
      </c>
      <c r="AK126">
        <v>0.25830576250806353</v>
      </c>
      <c r="AL126">
        <v>1</v>
      </c>
      <c r="AM126" t="s">
        <v>2687</v>
      </c>
      <c r="AN126" t="s">
        <v>2688</v>
      </c>
      <c r="AO126">
        <v>0.21</v>
      </c>
      <c r="AP126">
        <v>2.3200092252004519E-4</v>
      </c>
      <c r="AQ126">
        <v>1</v>
      </c>
      <c r="AR126" t="s">
        <v>2689</v>
      </c>
      <c r="AS126" t="s">
        <v>2690</v>
      </c>
      <c r="AT126">
        <v>0.21</v>
      </c>
      <c r="AU126">
        <v>0.44603817850547489</v>
      </c>
      <c r="AV126">
        <v>1</v>
      </c>
      <c r="AW126" t="s">
        <v>2691</v>
      </c>
      <c r="AX126" t="s">
        <v>2692</v>
      </c>
      <c r="AY126">
        <v>0.21</v>
      </c>
      <c r="AZ126">
        <v>1.3527263878157097E-3</v>
      </c>
      <c r="BA126">
        <v>1</v>
      </c>
      <c r="BB126" t="s">
        <v>2693</v>
      </c>
      <c r="BC126" t="s">
        <v>2694</v>
      </c>
      <c r="BD126">
        <v>0.21</v>
      </c>
      <c r="BE126">
        <v>0.29407133167612581</v>
      </c>
      <c r="BF126">
        <v>1</v>
      </c>
      <c r="BG126" t="s">
        <v>2695</v>
      </c>
      <c r="BH126" t="s">
        <v>2696</v>
      </c>
      <c r="BI126">
        <v>0.21</v>
      </c>
      <c r="BJ126">
        <v>1</v>
      </c>
    </row>
    <row r="127" spans="1:262">
      <c r="A127" t="str">
        <f>[1]Overview!E208</f>
        <v>a522</v>
      </c>
      <c r="B127" t="str">
        <f>IF([1]Overview!W208&lt;&gt;"",[1]Overview!W208,"")</f>
        <v/>
      </c>
      <c r="C127" t="str">
        <f>[1]Overview!B208</f>
        <v>522: Tabakwaren</v>
      </c>
      <c r="D127" t="str">
        <f>IF(B127&lt;&gt;"",1,"")</f>
        <v/>
      </c>
      <c r="F127">
        <f>[1]Overview!S208</f>
        <v>-1</v>
      </c>
    </row>
    <row r="128" spans="1:262">
      <c r="A128" t="str">
        <f>[1]Overview!E209</f>
        <v>a5220</v>
      </c>
      <c r="B128" t="str">
        <f>IF([1]Overview!W209&lt;&gt;"",[1]Overview!W209,"")</f>
        <v/>
      </c>
      <c r="C128" t="str">
        <f>[1]Overview!B209</f>
        <v>5220: Tabakwaren</v>
      </c>
      <c r="D128" s="164">
        <f>5.38008469203219E-07*(0.924255241442454-0.528)</f>
        <v>2.1318867586220657E-7</v>
      </c>
      <c r="F128">
        <f>[1]Overview!S209</f>
        <v>0</v>
      </c>
      <c r="H128">
        <v>1</v>
      </c>
      <c r="I128" t="s">
        <v>2940</v>
      </c>
      <c r="J128" t="s">
        <v>2941</v>
      </c>
      <c r="K128">
        <v>1</v>
      </c>
      <c r="L128">
        <v>2.31251762176919E-2</v>
      </c>
      <c r="M128">
        <v>1</v>
      </c>
      <c r="N128" t="s">
        <v>2942</v>
      </c>
      <c r="O128" t="s">
        <v>2943</v>
      </c>
      <c r="P128">
        <v>1</v>
      </c>
      <c r="Q128">
        <v>2.0074186516069199E-3</v>
      </c>
      <c r="R128">
        <v>1</v>
      </c>
      <c r="S128" t="s">
        <v>2944</v>
      </c>
      <c r="T128" t="s">
        <v>2945</v>
      </c>
      <c r="U128">
        <v>1</v>
      </c>
      <c r="V128">
        <v>3.37999484516082E-4</v>
      </c>
      <c r="W128">
        <v>1</v>
      </c>
      <c r="X128" t="s">
        <v>2946</v>
      </c>
      <c r="Y128" t="s">
        <v>2947</v>
      </c>
      <c r="Z128">
        <v>1</v>
      </c>
      <c r="AA128">
        <v>2.4673635728006899E-3</v>
      </c>
      <c r="AB128">
        <v>1</v>
      </c>
      <c r="AC128" t="s">
        <v>2948</v>
      </c>
      <c r="AD128" t="s">
        <v>2949</v>
      </c>
      <c r="AE128">
        <v>1</v>
      </c>
      <c r="AF128">
        <v>8.4554192760607995E-4</v>
      </c>
      <c r="AG128">
        <v>1</v>
      </c>
      <c r="AH128" t="s">
        <v>2950</v>
      </c>
      <c r="AI128" t="s">
        <v>2951</v>
      </c>
      <c r="AJ128">
        <v>1</v>
      </c>
      <c r="AK128">
        <v>4.8693368331509702E-3</v>
      </c>
      <c r="AL128">
        <v>1</v>
      </c>
      <c r="AM128" t="s">
        <v>2952</v>
      </c>
      <c r="AN128" t="s">
        <v>2953</v>
      </c>
      <c r="AO128">
        <v>1</v>
      </c>
      <c r="AP128">
        <v>3.9161757043192301E-5</v>
      </c>
      <c r="AQ128">
        <v>1</v>
      </c>
      <c r="AR128" t="s">
        <v>2954</v>
      </c>
      <c r="AS128" t="s">
        <v>2955</v>
      </c>
      <c r="AT128">
        <v>1</v>
      </c>
      <c r="AU128">
        <v>2.9307997625859498E-4</v>
      </c>
      <c r="AV128">
        <v>1</v>
      </c>
      <c r="AW128" t="s">
        <v>2956</v>
      </c>
      <c r="AX128" t="s">
        <v>2957</v>
      </c>
      <c r="AY128">
        <v>1</v>
      </c>
      <c r="AZ128">
        <v>7.8052541039333304E-4</v>
      </c>
      <c r="BA128">
        <v>1</v>
      </c>
      <c r="BB128" t="s">
        <v>2958</v>
      </c>
      <c r="BC128" t="s">
        <v>2959</v>
      </c>
      <c r="BD128">
        <v>1</v>
      </c>
      <c r="BE128">
        <v>4.3087910476375399E-3</v>
      </c>
      <c r="BF128">
        <v>1</v>
      </c>
      <c r="BG128" t="s">
        <v>2960</v>
      </c>
      <c r="BH128" t="s">
        <v>2961</v>
      </c>
      <c r="BI128">
        <v>1</v>
      </c>
      <c r="BJ128">
        <v>1.6151288606591301E-3</v>
      </c>
      <c r="BK128">
        <v>1</v>
      </c>
      <c r="BL128" t="s">
        <v>2962</v>
      </c>
      <c r="BM128" t="s">
        <v>2963</v>
      </c>
      <c r="BN128">
        <v>1</v>
      </c>
      <c r="BO128">
        <v>6.2981703342343603E-3</v>
      </c>
      <c r="BP128">
        <v>1</v>
      </c>
      <c r="BQ128" t="s">
        <v>2964</v>
      </c>
      <c r="BR128" t="s">
        <v>2965</v>
      </c>
      <c r="BS128">
        <v>1</v>
      </c>
      <c r="BT128">
        <v>4.9358426198085796E-3</v>
      </c>
      <c r="BU128">
        <v>1</v>
      </c>
      <c r="BV128" t="s">
        <v>2966</v>
      </c>
      <c r="BW128" t="s">
        <v>2967</v>
      </c>
      <c r="BX128">
        <v>1</v>
      </c>
      <c r="BY128">
        <v>7.43491992816379E-6</v>
      </c>
      <c r="BZ128">
        <v>1</v>
      </c>
      <c r="CA128" t="s">
        <v>2968</v>
      </c>
      <c r="CB128" t="s">
        <v>2969</v>
      </c>
      <c r="CC128">
        <v>1</v>
      </c>
      <c r="CD128">
        <v>0.187187411274438</v>
      </c>
      <c r="CE128">
        <v>1</v>
      </c>
      <c r="CF128" t="s">
        <v>2970</v>
      </c>
      <c r="CG128" t="s">
        <v>2971</v>
      </c>
      <c r="CH128">
        <v>1</v>
      </c>
      <c r="CI128">
        <v>2.64791011845499E-3</v>
      </c>
      <c r="CJ128">
        <v>1</v>
      </c>
      <c r="CK128" t="s">
        <v>2972</v>
      </c>
      <c r="CL128" t="s">
        <v>2973</v>
      </c>
      <c r="CM128">
        <v>1</v>
      </c>
      <c r="CN128">
        <v>1.0723342703786901E-2</v>
      </c>
      <c r="CO128">
        <v>1</v>
      </c>
      <c r="CP128" t="s">
        <v>2974</v>
      </c>
      <c r="CQ128" t="s">
        <v>2975</v>
      </c>
      <c r="CR128">
        <v>1</v>
      </c>
      <c r="CS128">
        <v>4.0551901029774104E-6</v>
      </c>
      <c r="CT128">
        <v>1</v>
      </c>
      <c r="CU128" t="s">
        <v>2976</v>
      </c>
      <c r="CV128" t="s">
        <v>2977</v>
      </c>
      <c r="CW128">
        <v>1</v>
      </c>
      <c r="CX128">
        <v>2.6185139039798699E-2</v>
      </c>
      <c r="CY128">
        <v>1</v>
      </c>
      <c r="CZ128" t="s">
        <v>2978</v>
      </c>
      <c r="DA128" t="s">
        <v>2979</v>
      </c>
      <c r="DB128">
        <v>1</v>
      </c>
      <c r="DC128">
        <v>1.4448310855525901E-4</v>
      </c>
      <c r="DD128">
        <v>1</v>
      </c>
      <c r="DE128" t="s">
        <v>2980</v>
      </c>
      <c r="DF128" t="s">
        <v>2981</v>
      </c>
      <c r="DG128">
        <v>1</v>
      </c>
      <c r="DH128">
        <v>1.62678720699936E-2</v>
      </c>
      <c r="DI128">
        <v>1</v>
      </c>
      <c r="DJ128" t="s">
        <v>2982</v>
      </c>
      <c r="DK128" t="s">
        <v>2983</v>
      </c>
      <c r="DL128">
        <v>1</v>
      </c>
      <c r="DM128">
        <v>6.4854373943509195E-4</v>
      </c>
      <c r="DN128">
        <v>1</v>
      </c>
      <c r="DO128" t="s">
        <v>2984</v>
      </c>
      <c r="DP128" t="s">
        <v>2985</v>
      </c>
      <c r="DQ128">
        <v>1</v>
      </c>
      <c r="DR128">
        <v>3.3127711468861898E-2</v>
      </c>
      <c r="DS128">
        <v>1</v>
      </c>
      <c r="DT128" t="s">
        <v>2986</v>
      </c>
      <c r="DU128" t="s">
        <v>2987</v>
      </c>
      <c r="DV128">
        <v>1</v>
      </c>
      <c r="DW128">
        <v>3.0385852908970602E-4</v>
      </c>
      <c r="DX128">
        <v>1</v>
      </c>
      <c r="DY128" t="s">
        <v>2988</v>
      </c>
      <c r="DZ128" t="s">
        <v>2989</v>
      </c>
      <c r="EA128">
        <v>1</v>
      </c>
      <c r="EB128">
        <v>2.01833180602254E-2</v>
      </c>
      <c r="EC128">
        <v>1</v>
      </c>
      <c r="ED128" t="s">
        <v>2990</v>
      </c>
      <c r="EE128" t="s">
        <v>2991</v>
      </c>
      <c r="EF128">
        <v>1</v>
      </c>
      <c r="EG128">
        <v>1.02765367024996E-4</v>
      </c>
      <c r="EH128">
        <v>1</v>
      </c>
      <c r="EI128" t="s">
        <v>2992</v>
      </c>
      <c r="EJ128" t="s">
        <v>2993</v>
      </c>
      <c r="EK128">
        <v>1</v>
      </c>
      <c r="EL128">
        <v>4.3563821589841397E-5</v>
      </c>
      <c r="EM128">
        <v>1</v>
      </c>
      <c r="EN128" t="s">
        <v>2994</v>
      </c>
      <c r="EO128" t="s">
        <v>2995</v>
      </c>
      <c r="EP128">
        <v>1</v>
      </c>
      <c r="EQ128">
        <v>0.434259632100082</v>
      </c>
      <c r="ER128">
        <v>1</v>
      </c>
      <c r="ES128" t="s">
        <v>2996</v>
      </c>
      <c r="ET128" t="s">
        <v>2997</v>
      </c>
      <c r="EU128">
        <v>1</v>
      </c>
      <c r="EV128">
        <v>2.3359416941270901E-4</v>
      </c>
      <c r="EW128">
        <v>1</v>
      </c>
      <c r="EX128" t="s">
        <v>2998</v>
      </c>
      <c r="EY128" t="s">
        <v>2999</v>
      </c>
      <c r="EZ128">
        <v>1</v>
      </c>
      <c r="FA128">
        <v>8.0375062874886802E-3</v>
      </c>
      <c r="FB128">
        <v>1</v>
      </c>
      <c r="FC128" t="s">
        <v>3000</v>
      </c>
      <c r="FD128" t="s">
        <v>3001</v>
      </c>
      <c r="FE128">
        <v>1</v>
      </c>
      <c r="FF128">
        <v>8.7279600542883695E-2</v>
      </c>
      <c r="FG128">
        <v>1</v>
      </c>
      <c r="FH128" t="s">
        <v>3002</v>
      </c>
      <c r="FI128" t="s">
        <v>3003</v>
      </c>
      <c r="FJ128">
        <v>1</v>
      </c>
      <c r="FK128">
        <v>8.1950374899419903E-3</v>
      </c>
      <c r="FL128">
        <v>1</v>
      </c>
      <c r="FM128" t="s">
        <v>3004</v>
      </c>
      <c r="FN128" t="s">
        <v>3005</v>
      </c>
      <c r="FO128">
        <v>1</v>
      </c>
      <c r="FP128">
        <v>0.10290852844345</v>
      </c>
      <c r="FQ128">
        <v>1</v>
      </c>
      <c r="FR128" t="s">
        <v>3006</v>
      </c>
      <c r="FS128" t="s">
        <v>3007</v>
      </c>
      <c r="FT128">
        <v>1</v>
      </c>
      <c r="FU128">
        <v>8.0509266883292999E-4</v>
      </c>
      <c r="FV128">
        <v>1</v>
      </c>
      <c r="FW128" t="s">
        <v>3008</v>
      </c>
      <c r="FX128" t="s">
        <v>3009</v>
      </c>
      <c r="FY128">
        <v>1</v>
      </c>
      <c r="FZ128">
        <v>2.5749292830293301E-3</v>
      </c>
      <c r="GA128">
        <v>1</v>
      </c>
      <c r="GB128" t="s">
        <v>3010</v>
      </c>
      <c r="GC128" t="s">
        <v>3011</v>
      </c>
      <c r="GD128">
        <v>1</v>
      </c>
      <c r="GE128">
        <v>1.0791264060972801E-3</v>
      </c>
      <c r="GF128">
        <v>1</v>
      </c>
      <c r="GG128" t="s">
        <v>3012</v>
      </c>
      <c r="GH128" t="s">
        <v>3013</v>
      </c>
      <c r="GI128">
        <v>1</v>
      </c>
      <c r="GJ128">
        <v>8.5859459689600003E-4</v>
      </c>
      <c r="GK128">
        <v>1</v>
      </c>
      <c r="GL128" t="s">
        <v>3014</v>
      </c>
      <c r="GM128" t="s">
        <v>3015</v>
      </c>
      <c r="GN128">
        <v>1</v>
      </c>
      <c r="GO128">
        <v>3.5006238311928797E-4</v>
      </c>
      <c r="GP128">
        <v>1</v>
      </c>
      <c r="GQ128" t="s">
        <v>3016</v>
      </c>
      <c r="GR128" t="s">
        <v>3017</v>
      </c>
      <c r="GS128">
        <v>1</v>
      </c>
      <c r="GT128">
        <v>1.39399860878762E-3</v>
      </c>
      <c r="GU128">
        <v>1</v>
      </c>
      <c r="GV128" t="s">
        <v>3018</v>
      </c>
      <c r="GW128" t="s">
        <v>3019</v>
      </c>
      <c r="GX128">
        <v>1</v>
      </c>
      <c r="GY128">
        <v>2.3797635126819798E-3</v>
      </c>
      <c r="GZ128">
        <v>1</v>
      </c>
      <c r="HA128" t="s">
        <v>3020</v>
      </c>
      <c r="HB128" t="s">
        <v>3021</v>
      </c>
      <c r="HC128">
        <v>1</v>
      </c>
      <c r="HD128">
        <v>1.4358740260126101E-4</v>
      </c>
      <c r="HE128">
        <v>1</v>
      </c>
      <c r="HF128" t="s">
        <v>3022</v>
      </c>
      <c r="HG128" t="s">
        <v>3023</v>
      </c>
      <c r="HH128">
        <v>0.13410149048418604</v>
      </c>
      <c r="HI128">
        <v>6.6953279823529901E-2</v>
      </c>
      <c r="HJ128">
        <v>1</v>
      </c>
      <c r="HK128" t="s">
        <v>3024</v>
      </c>
      <c r="HL128" t="s">
        <v>3025</v>
      </c>
      <c r="HM128">
        <v>6.0459202846855024E-3</v>
      </c>
      <c r="HN128">
        <v>6.6953279823529901E-2</v>
      </c>
      <c r="HO128">
        <v>1</v>
      </c>
      <c r="HP128" t="s">
        <v>3026</v>
      </c>
      <c r="HQ128" t="s">
        <v>3027</v>
      </c>
      <c r="HR128">
        <v>0.48517634980715318</v>
      </c>
      <c r="HS128">
        <v>6.6953279823529901E-2</v>
      </c>
      <c r="HT128">
        <v>1</v>
      </c>
      <c r="HU128" t="s">
        <v>3028</v>
      </c>
      <c r="HV128" t="s">
        <v>3029</v>
      </c>
      <c r="HW128">
        <v>0.37467623942397527</v>
      </c>
      <c r="HX128">
        <v>6.6953279823529901E-2</v>
      </c>
      <c r="HY128">
        <v>1</v>
      </c>
      <c r="HZ128" t="s">
        <v>3030</v>
      </c>
      <c r="IA128" t="s">
        <v>3031</v>
      </c>
      <c r="IB128">
        <v>0.1523454548262588</v>
      </c>
      <c r="IC128">
        <v>6.4242874072538312E-3</v>
      </c>
      <c r="ID128">
        <v>1</v>
      </c>
      <c r="IE128" t="s">
        <v>3032</v>
      </c>
      <c r="IF128" t="s">
        <v>3033</v>
      </c>
      <c r="IG128">
        <v>0.40618597118973421</v>
      </c>
      <c r="IH128">
        <v>6.4242874072538312E-3</v>
      </c>
      <c r="II128">
        <v>1</v>
      </c>
      <c r="IJ128" t="s">
        <v>3034</v>
      </c>
      <c r="IK128" t="s">
        <v>3035</v>
      </c>
      <c r="IL128">
        <v>2.6360428138277162E-2</v>
      </c>
      <c r="IM128">
        <v>6.4242874072538312E-3</v>
      </c>
      <c r="IN128">
        <v>1</v>
      </c>
      <c r="IO128" t="s">
        <v>3036</v>
      </c>
      <c r="IP128" t="s">
        <v>3037</v>
      </c>
      <c r="IQ128">
        <v>0.21051217573523118</v>
      </c>
      <c r="IR128">
        <v>6.4242874072538312E-3</v>
      </c>
      <c r="IS128">
        <v>1</v>
      </c>
      <c r="IT128" t="s">
        <v>3038</v>
      </c>
      <c r="IU128" t="s">
        <v>3039</v>
      </c>
      <c r="IV128">
        <v>1.6519048596901776E-2</v>
      </c>
      <c r="IW128">
        <v>6.4242874072538312E-3</v>
      </c>
      <c r="IX128">
        <v>1</v>
      </c>
      <c r="IY128" t="s">
        <v>3040</v>
      </c>
      <c r="IZ128" t="s">
        <v>3041</v>
      </c>
      <c r="JA128">
        <v>0.18807692151359676</v>
      </c>
      <c r="JB128">
        <v>6.4242874072538312E-3</v>
      </c>
    </row>
    <row r="129" spans="1:242">
      <c r="A129" t="str">
        <f>[1]Overview!E210</f>
        <v>a522001</v>
      </c>
      <c r="B129" t="str">
        <f>IF([1]Overview!W210&lt;&gt;"",[1]Overview!W210,"")</f>
        <v/>
      </c>
      <c r="C129" t="str">
        <f>[1]Overview!B210</f>
        <v>5220.01: Zigaretten</v>
      </c>
      <c r="F129">
        <f>[1]Overview!S210</f>
        <v>-1</v>
      </c>
    </row>
    <row r="130" spans="1:242">
      <c r="A130" t="str">
        <f>[1]Overview!E211</f>
        <v>a522002</v>
      </c>
      <c r="B130" t="str">
        <f>IF([1]Overview!W211&lt;&gt;"",[1]Overview!W211,"")</f>
        <v/>
      </c>
      <c r="C130" t="str">
        <f>[1]Overview!B211</f>
        <v>5220.02: Zigarren, Zigarillos und andere Tabakwaren (inkl. Drogen)</v>
      </c>
      <c r="D130" t="str">
        <f t="shared" ref="D130:D193" si="2">IF(B130&lt;&gt;"",1,"")</f>
        <v/>
      </c>
      <c r="F130">
        <f>[1]Overview!S211</f>
        <v>-1</v>
      </c>
    </row>
    <row r="131" spans="1:242">
      <c r="A131" t="str">
        <f>[1]Overview!E212</f>
        <v>a53</v>
      </c>
      <c r="B131" t="str">
        <f>IF([1]Overview!W212&lt;&gt;"",[1]Overview!W212,"")</f>
        <v/>
      </c>
      <c r="C131" t="str">
        <f>[1]Overview!B212</f>
        <v>53: Gast- und Beherbergungsstätten</v>
      </c>
      <c r="F131">
        <f>[1]Overview!S212</f>
        <v>-1</v>
      </c>
      <c r="H131" s="165"/>
      <c r="I131" s="166"/>
      <c r="L131" s="159"/>
      <c r="Q131" s="159"/>
      <c r="V131" s="159"/>
      <c r="AA131" s="159"/>
      <c r="AF131" s="159"/>
      <c r="AP131" s="159"/>
      <c r="AZ131" s="159"/>
      <c r="BE131" s="159"/>
      <c r="BJ131" s="159"/>
      <c r="BO131" s="159"/>
      <c r="BT131" s="159"/>
      <c r="BY131" s="159"/>
      <c r="CD131" s="159"/>
      <c r="CI131" s="159"/>
      <c r="CN131" s="159"/>
      <c r="CS131" s="159"/>
      <c r="CX131" s="159"/>
      <c r="DC131" s="159"/>
      <c r="DH131" s="159"/>
      <c r="DM131" s="159"/>
      <c r="DR131" s="159"/>
      <c r="DW131" s="159"/>
      <c r="EB131" s="159"/>
      <c r="EG131" s="159"/>
      <c r="EL131" s="159"/>
      <c r="EQ131" s="159"/>
      <c r="EV131" s="159"/>
      <c r="FF131" s="159"/>
      <c r="FP131" s="159"/>
      <c r="FU131" s="159"/>
      <c r="GE131" s="159"/>
      <c r="GO131" s="159"/>
      <c r="GT131" s="159"/>
      <c r="GY131" s="159"/>
      <c r="HD131" s="159"/>
      <c r="HN131" s="159"/>
      <c r="HS131" s="159"/>
    </row>
    <row r="132" spans="1:242">
      <c r="A132" t="str">
        <f>[1]Overview!E213</f>
        <v>a531</v>
      </c>
      <c r="B132" t="str">
        <f>IF([1]Overview!W213&lt;&gt;"",[1]Overview!W213,"")</f>
        <v/>
      </c>
      <c r="C132" t="str">
        <f>[1]Overview!B213</f>
        <v>531: Gaststätten</v>
      </c>
      <c r="D132" t="str">
        <f t="shared" si="2"/>
        <v/>
      </c>
      <c r="F132">
        <f>[1]Overview!S213</f>
        <v>-1</v>
      </c>
      <c r="I132" s="166"/>
      <c r="L132" s="159"/>
      <c r="Q132" s="159"/>
      <c r="V132" s="159"/>
      <c r="AF132" s="159"/>
      <c r="AU132" s="159"/>
      <c r="BO132" s="159"/>
      <c r="BY132" s="159"/>
      <c r="CD132" s="159"/>
      <c r="CI132" s="159"/>
      <c r="CN132" s="159"/>
      <c r="CS132" s="159"/>
      <c r="CX132" s="159"/>
      <c r="DC132" s="159"/>
      <c r="DH132" s="159"/>
      <c r="DM132" s="159"/>
      <c r="DR132" s="159"/>
      <c r="DW132" s="159"/>
      <c r="EB132" s="159"/>
    </row>
    <row r="133" spans="1:242">
      <c r="A133" t="str">
        <f>[1]Overview!E214</f>
        <v>a5311</v>
      </c>
      <c r="B133" t="str">
        <f>IF([1]Overview!W214&lt;&gt;"",[1]Overview!W214,"")</f>
        <v/>
      </c>
      <c r="C133" t="str">
        <f>[1]Overview!B214</f>
        <v>5311: Restaurants, Cafés und Bars</v>
      </c>
      <c r="D133" s="159">
        <f>5.94290024606893E-07*0.94273285693593</f>
        <v>5.6025673274618035E-7</v>
      </c>
      <c r="F133">
        <f>[1]Overview!S214</f>
        <v>0</v>
      </c>
      <c r="H133" s="165">
        <v>1</v>
      </c>
      <c r="I133" s="166" t="s">
        <v>3042</v>
      </c>
      <c r="J133" t="s">
        <v>3043</v>
      </c>
      <c r="K133">
        <v>1</v>
      </c>
      <c r="L133" s="159">
        <v>3.2725927723736802E-3</v>
      </c>
      <c r="M133">
        <v>1</v>
      </c>
      <c r="N133" t="s">
        <v>3044</v>
      </c>
      <c r="O133" t="s">
        <v>3045</v>
      </c>
      <c r="P133">
        <v>1</v>
      </c>
      <c r="Q133" s="159">
        <v>1.56248838334502E-2</v>
      </c>
      <c r="R133">
        <v>1</v>
      </c>
      <c r="S133" t="s">
        <v>3046</v>
      </c>
      <c r="T133" t="s">
        <v>3047</v>
      </c>
      <c r="U133">
        <v>1</v>
      </c>
      <c r="V133" s="159">
        <v>4.0307009766180598E-3</v>
      </c>
      <c r="W133">
        <v>1</v>
      </c>
      <c r="X133" t="s">
        <v>3048</v>
      </c>
      <c r="Y133" t="s">
        <v>3049</v>
      </c>
      <c r="Z133">
        <v>1</v>
      </c>
      <c r="AA133" s="159">
        <v>2.20148926292409E-7</v>
      </c>
      <c r="AB133">
        <v>1</v>
      </c>
      <c r="AC133" t="s">
        <v>3050</v>
      </c>
      <c r="AD133" t="s">
        <v>3051</v>
      </c>
      <c r="AE133">
        <v>1</v>
      </c>
      <c r="AF133" s="159">
        <v>7.8366888230686702E-2</v>
      </c>
      <c r="AG133">
        <v>1</v>
      </c>
      <c r="AH133" t="s">
        <v>3052</v>
      </c>
      <c r="AI133" t="s">
        <v>3053</v>
      </c>
      <c r="AJ133">
        <v>1</v>
      </c>
      <c r="AK133">
        <v>3.0388525975506502E-2</v>
      </c>
      <c r="AL133">
        <v>1</v>
      </c>
      <c r="AM133" t="s">
        <v>3054</v>
      </c>
      <c r="AN133" t="s">
        <v>3055</v>
      </c>
      <c r="AO133">
        <v>1</v>
      </c>
      <c r="AP133" s="159">
        <v>2.3022683744319999E-7</v>
      </c>
      <c r="AQ133">
        <v>1</v>
      </c>
      <c r="AR133" t="s">
        <v>3056</v>
      </c>
      <c r="AS133" t="s">
        <v>3057</v>
      </c>
      <c r="AT133">
        <v>1</v>
      </c>
      <c r="AU133">
        <v>2.2249018192639702E-2</v>
      </c>
      <c r="AV133">
        <v>1</v>
      </c>
      <c r="AW133" t="s">
        <v>3058</v>
      </c>
      <c r="AX133" t="s">
        <v>3059</v>
      </c>
      <c r="AY133">
        <v>1</v>
      </c>
      <c r="AZ133" s="159">
        <v>2.3364636704420801E-7</v>
      </c>
      <c r="BA133">
        <v>1</v>
      </c>
      <c r="BB133" t="s">
        <v>3060</v>
      </c>
      <c r="BC133" t="s">
        <v>3061</v>
      </c>
      <c r="BD133">
        <v>1</v>
      </c>
      <c r="BE133" s="159">
        <v>9.5514881581212006E-6</v>
      </c>
      <c r="BF133">
        <v>1</v>
      </c>
      <c r="BG133" t="s">
        <v>3062</v>
      </c>
      <c r="BH133" t="s">
        <v>3063</v>
      </c>
      <c r="BI133">
        <v>1</v>
      </c>
      <c r="BJ133" s="159">
        <v>3.4530682128013399E-4</v>
      </c>
      <c r="BK133">
        <v>1</v>
      </c>
      <c r="BL133" t="s">
        <v>3064</v>
      </c>
      <c r="BM133" t="s">
        <v>3065</v>
      </c>
      <c r="BN133">
        <v>1</v>
      </c>
      <c r="BO133" s="159">
        <v>1.66979676184975E-3</v>
      </c>
      <c r="BP133">
        <v>1</v>
      </c>
      <c r="BQ133" t="s">
        <v>3066</v>
      </c>
      <c r="BR133" t="s">
        <v>3067</v>
      </c>
      <c r="BS133">
        <v>1</v>
      </c>
      <c r="BT133" s="159">
        <v>2.03900249922513E-7</v>
      </c>
      <c r="BU133">
        <v>1</v>
      </c>
      <c r="BV133" t="s">
        <v>3068</v>
      </c>
      <c r="BW133" t="s">
        <v>3069</v>
      </c>
      <c r="BX133">
        <v>1</v>
      </c>
      <c r="BY133" s="159">
        <v>2.1629190564911201E-4</v>
      </c>
      <c r="BZ133">
        <v>1</v>
      </c>
      <c r="CA133" t="s">
        <v>3070</v>
      </c>
      <c r="CB133" t="s">
        <v>3071</v>
      </c>
      <c r="CC133">
        <v>1</v>
      </c>
      <c r="CD133" s="159">
        <v>4.7923724938116703E-6</v>
      </c>
      <c r="CE133">
        <v>1</v>
      </c>
      <c r="CF133" t="s">
        <v>3072</v>
      </c>
      <c r="CG133" t="s">
        <v>3073</v>
      </c>
      <c r="CH133">
        <v>1</v>
      </c>
      <c r="CI133" s="159">
        <v>1.4909763849878101E-3</v>
      </c>
      <c r="CJ133">
        <v>1</v>
      </c>
      <c r="CK133" t="s">
        <v>3074</v>
      </c>
      <c r="CL133" t="s">
        <v>3075</v>
      </c>
      <c r="CM133">
        <v>1</v>
      </c>
      <c r="CN133" s="159">
        <v>1.51139579548066E-6</v>
      </c>
      <c r="CO133">
        <v>1</v>
      </c>
      <c r="CP133" t="s">
        <v>3076</v>
      </c>
      <c r="CQ133" t="s">
        <v>3077</v>
      </c>
      <c r="CR133">
        <v>1</v>
      </c>
      <c r="CS133" s="159">
        <v>0.81222688780392704</v>
      </c>
      <c r="CT133">
        <v>1</v>
      </c>
      <c r="CU133" t="s">
        <v>3078</v>
      </c>
      <c r="CV133" t="s">
        <v>3079</v>
      </c>
      <c r="CW133">
        <v>1</v>
      </c>
      <c r="CX133" s="159">
        <v>1.9663814936126E-7</v>
      </c>
      <c r="CY133">
        <v>1</v>
      </c>
      <c r="CZ133" t="s">
        <v>3080</v>
      </c>
      <c r="DA133" t="s">
        <v>3081</v>
      </c>
      <c r="DB133">
        <v>1</v>
      </c>
      <c r="DC133" s="159">
        <v>9.5513144977376805E-4</v>
      </c>
      <c r="DD133">
        <v>1</v>
      </c>
      <c r="DE133" t="s">
        <v>3082</v>
      </c>
      <c r="DF133" t="s">
        <v>3083</v>
      </c>
      <c r="DG133">
        <v>1</v>
      </c>
      <c r="DH133" s="159">
        <v>3.8822456793569098E-5</v>
      </c>
      <c r="DI133">
        <v>1</v>
      </c>
      <c r="DJ133" t="s">
        <v>3084</v>
      </c>
      <c r="DK133" t="s">
        <v>3085</v>
      </c>
      <c r="DL133">
        <v>1</v>
      </c>
      <c r="DM133" s="159">
        <v>2.6859799556093701E-3</v>
      </c>
      <c r="DN133">
        <v>1</v>
      </c>
      <c r="DO133" t="s">
        <v>3086</v>
      </c>
      <c r="DP133" t="s">
        <v>3087</v>
      </c>
      <c r="DQ133">
        <v>1</v>
      </c>
      <c r="DR133" s="159">
        <v>3.6808969870858501E-5</v>
      </c>
      <c r="DS133">
        <v>1</v>
      </c>
      <c r="DT133" t="s">
        <v>3088</v>
      </c>
      <c r="DU133" t="s">
        <v>3089</v>
      </c>
      <c r="DV133">
        <v>1</v>
      </c>
      <c r="DW133" s="159">
        <v>6.55336484489932E-7</v>
      </c>
      <c r="DX133">
        <v>1</v>
      </c>
      <c r="DY133" t="s">
        <v>3090</v>
      </c>
      <c r="DZ133" t="s">
        <v>3091</v>
      </c>
      <c r="EA133">
        <v>1</v>
      </c>
      <c r="EB133" s="159">
        <v>1.8456456036549798E-5</v>
      </c>
      <c r="EC133">
        <v>1</v>
      </c>
      <c r="ED133" t="s">
        <v>3092</v>
      </c>
      <c r="EE133" t="s">
        <v>3093</v>
      </c>
      <c r="EF133">
        <v>1</v>
      </c>
      <c r="EG133" s="159">
        <v>2.14674005544827E-7</v>
      </c>
      <c r="EH133">
        <v>1</v>
      </c>
      <c r="EI133" t="s">
        <v>3094</v>
      </c>
      <c r="EJ133" t="s">
        <v>3095</v>
      </c>
      <c r="EK133">
        <v>1</v>
      </c>
      <c r="EL133" s="159">
        <v>2.7619692002974598E-6</v>
      </c>
      <c r="EM133">
        <v>1</v>
      </c>
      <c r="EN133" t="s">
        <v>3096</v>
      </c>
      <c r="EO133" t="s">
        <v>3097</v>
      </c>
      <c r="EP133">
        <v>1</v>
      </c>
      <c r="EQ133" s="159">
        <v>8.1891927464519499E-7</v>
      </c>
      <c r="ER133">
        <v>1</v>
      </c>
      <c r="ES133" t="s">
        <v>3098</v>
      </c>
      <c r="ET133" t="s">
        <v>3099</v>
      </c>
      <c r="EU133">
        <v>1</v>
      </c>
      <c r="EV133" s="159">
        <v>1.58214051750742E-5</v>
      </c>
      <c r="EW133">
        <v>1</v>
      </c>
      <c r="EX133" t="s">
        <v>3100</v>
      </c>
      <c r="EY133" t="s">
        <v>3101</v>
      </c>
      <c r="EZ133">
        <v>1</v>
      </c>
      <c r="FA133">
        <v>9.2210462344140195E-3</v>
      </c>
      <c r="FB133">
        <v>1</v>
      </c>
      <c r="FC133" t="s">
        <v>3102</v>
      </c>
      <c r="FD133" t="s">
        <v>3103</v>
      </c>
      <c r="FE133">
        <v>1</v>
      </c>
      <c r="FF133" s="159">
        <v>1.3701643441232E-5</v>
      </c>
      <c r="FG133">
        <v>1</v>
      </c>
      <c r="FH133" t="s">
        <v>3104</v>
      </c>
      <c r="FI133" t="s">
        <v>3105</v>
      </c>
      <c r="FJ133">
        <v>1</v>
      </c>
      <c r="FK133">
        <v>4.9025566487060704E-3</v>
      </c>
      <c r="FL133">
        <v>1</v>
      </c>
      <c r="FM133" t="s">
        <v>3106</v>
      </c>
      <c r="FN133" t="s">
        <v>3107</v>
      </c>
      <c r="FO133">
        <v>1</v>
      </c>
      <c r="FP133" s="159">
        <v>6.02381844031122E-6</v>
      </c>
      <c r="FQ133">
        <v>1</v>
      </c>
      <c r="FR133" t="s">
        <v>3108</v>
      </c>
      <c r="FS133" t="s">
        <v>3109</v>
      </c>
      <c r="FT133">
        <v>1</v>
      </c>
      <c r="FU133" s="159">
        <v>2.2274522215463501E-7</v>
      </c>
      <c r="FV133">
        <v>1</v>
      </c>
      <c r="FW133" t="s">
        <v>3110</v>
      </c>
      <c r="FX133" t="s">
        <v>3111</v>
      </c>
      <c r="FY133">
        <v>1</v>
      </c>
      <c r="FZ133">
        <v>9.3015134677998596E-4</v>
      </c>
      <c r="GA133">
        <v>1</v>
      </c>
      <c r="GB133" t="s">
        <v>3112</v>
      </c>
      <c r="GC133" t="s">
        <v>3113</v>
      </c>
      <c r="GD133">
        <v>1</v>
      </c>
      <c r="GE133" s="159">
        <v>3.6015478543523798E-7</v>
      </c>
      <c r="GF133">
        <v>1</v>
      </c>
      <c r="GG133" t="s">
        <v>3114</v>
      </c>
      <c r="GH133" t="s">
        <v>3115</v>
      </c>
      <c r="GI133">
        <v>1</v>
      </c>
      <c r="GJ133">
        <v>1.6797056253866401E-4</v>
      </c>
      <c r="GK133">
        <v>1</v>
      </c>
      <c r="GL133" t="s">
        <v>3116</v>
      </c>
      <c r="GM133" t="s">
        <v>3117</v>
      </c>
      <c r="GN133">
        <v>1</v>
      </c>
      <c r="GO133" s="159">
        <v>3.1780981581118702E-8</v>
      </c>
      <c r="GP133">
        <v>1</v>
      </c>
      <c r="GQ133" t="s">
        <v>3118</v>
      </c>
      <c r="GR133" t="s">
        <v>3119</v>
      </c>
      <c r="GS133">
        <v>1</v>
      </c>
      <c r="GT133" s="159">
        <v>3.94194711554001E-6</v>
      </c>
      <c r="GU133">
        <v>1</v>
      </c>
      <c r="GV133" t="s">
        <v>3120</v>
      </c>
      <c r="GW133" t="s">
        <v>3121</v>
      </c>
      <c r="GX133">
        <v>1</v>
      </c>
      <c r="GY133" s="159">
        <v>4.9517700481718701E-6</v>
      </c>
      <c r="GZ133">
        <v>1</v>
      </c>
      <c r="HA133" t="s">
        <v>3122</v>
      </c>
      <c r="HB133" t="s">
        <v>3123</v>
      </c>
      <c r="HC133">
        <v>1</v>
      </c>
      <c r="HD133" s="159">
        <v>7.5087822945134203E-7</v>
      </c>
      <c r="HE133">
        <v>1</v>
      </c>
      <c r="HF133" t="s">
        <v>3124</v>
      </c>
      <c r="HG133" t="s">
        <v>3125</v>
      </c>
      <c r="HH133">
        <v>1</v>
      </c>
      <c r="HI133">
        <v>2.65928180618077E-3</v>
      </c>
      <c r="HJ133">
        <v>1</v>
      </c>
      <c r="HK133" t="s">
        <v>3126</v>
      </c>
      <c r="HL133" t="s">
        <v>3127</v>
      </c>
      <c r="HM133">
        <v>1</v>
      </c>
      <c r="HN133" s="159">
        <v>2.00726175856226E-7</v>
      </c>
      <c r="HO133">
        <v>1</v>
      </c>
      <c r="HP133" t="s">
        <v>3128</v>
      </c>
      <c r="HQ133" t="s">
        <v>3129</v>
      </c>
      <c r="HR133">
        <v>1</v>
      </c>
      <c r="HS133" s="159">
        <v>1.41302933037793E-6</v>
      </c>
      <c r="HT133">
        <v>1</v>
      </c>
      <c r="HU133" t="s">
        <v>3130</v>
      </c>
      <c r="HV133" t="s">
        <v>3131</v>
      </c>
      <c r="HW133">
        <v>1</v>
      </c>
      <c r="HX133">
        <v>2.55841981537579E-4</v>
      </c>
      <c r="HY133">
        <v>1</v>
      </c>
      <c r="HZ133" t="s">
        <v>3132</v>
      </c>
      <c r="IA133" t="s">
        <v>3133</v>
      </c>
      <c r="IB133">
        <v>1</v>
      </c>
      <c r="IC133">
        <v>6.4452832255549903E-4</v>
      </c>
      <c r="ID133">
        <v>1</v>
      </c>
      <c r="IE133" t="s">
        <v>3134</v>
      </c>
      <c r="IF133" t="s">
        <v>3135</v>
      </c>
      <c r="IG133">
        <v>1</v>
      </c>
      <c r="IH133">
        <v>7.5327435353464197E-3</v>
      </c>
    </row>
    <row r="134" spans="1:242">
      <c r="A134" t="str">
        <f>[1]Overview!E215</f>
        <v>a531101</v>
      </c>
      <c r="B134" t="str">
        <f>IF([1]Overview!W215&lt;&gt;"",[1]Overview!W215,"")</f>
        <v/>
      </c>
      <c r="C134" t="str">
        <f>[1]Overview!B215</f>
        <v>5311.01: Mahlzeiten in Restaurants, Cafés und Bars</v>
      </c>
      <c r="D134" t="str">
        <f t="shared" si="2"/>
        <v/>
      </c>
      <c r="F134">
        <f>[1]Overview!S215</f>
        <v>-1</v>
      </c>
      <c r="I134" s="166"/>
    </row>
    <row r="135" spans="1:242">
      <c r="A135" t="str">
        <f>[1]Overview!E216</f>
        <v>a531102</v>
      </c>
      <c r="B135" t="str">
        <f>IF([1]Overview!W216&lt;&gt;"",[1]Overview!W216,"")</f>
        <v/>
      </c>
      <c r="C135" t="str">
        <f>[1]Overview!B216</f>
        <v>5311.02: Alkoholfreie Getränke in Restaurants, Cafés und Bars</v>
      </c>
      <c r="D135" t="str">
        <f t="shared" si="2"/>
        <v/>
      </c>
      <c r="F135">
        <f>[1]Overview!S216</f>
        <v>-1</v>
      </c>
      <c r="H135" s="159"/>
      <c r="I135" s="159"/>
    </row>
    <row r="136" spans="1:242">
      <c r="A136" t="str">
        <f>[1]Overview!E217</f>
        <v>a531103</v>
      </c>
      <c r="B136" t="str">
        <f>IF([1]Overview!W217&lt;&gt;"",[1]Overview!W217,"")</f>
        <v/>
      </c>
      <c r="C136" t="str">
        <f>[1]Overview!B217</f>
        <v>5311.03: Alkoholische Getränke in Restaurants, Cafés und Bars</v>
      </c>
      <c r="D136" t="str">
        <f t="shared" si="2"/>
        <v/>
      </c>
      <c r="F136">
        <f>[1]Overview!S217</f>
        <v>-1</v>
      </c>
      <c r="I136" s="166"/>
    </row>
    <row r="137" spans="1:242">
      <c r="A137" t="str">
        <f>[1]Overview!E218</f>
        <v>a5312</v>
      </c>
      <c r="B137" t="str">
        <f>IF([1]Overview!W218&lt;&gt;"",[1]Overview!W218,"")</f>
        <v/>
      </c>
      <c r="C137" t="str">
        <f>[1]Overview!B218</f>
        <v>5312: Selbstbedienungsrestaurants und Take-aways</v>
      </c>
      <c r="D137" s="159">
        <f>5.94290024606893E-07*0.94273285693593</f>
        <v>5.6025673274618035E-7</v>
      </c>
      <c r="F137">
        <f>[1]Overview!S218</f>
        <v>0</v>
      </c>
      <c r="H137" s="165">
        <v>1</v>
      </c>
      <c r="I137" s="166" t="s">
        <v>3042</v>
      </c>
      <c r="J137" t="s">
        <v>3043</v>
      </c>
      <c r="K137">
        <v>1</v>
      </c>
      <c r="L137" s="159">
        <v>3.2725927723736802E-3</v>
      </c>
      <c r="M137">
        <v>1</v>
      </c>
      <c r="N137" t="s">
        <v>3044</v>
      </c>
      <c r="O137" t="s">
        <v>3045</v>
      </c>
      <c r="P137">
        <v>1</v>
      </c>
      <c r="Q137" s="159">
        <v>1.56248838334502E-2</v>
      </c>
      <c r="R137">
        <v>1</v>
      </c>
      <c r="S137" t="s">
        <v>3046</v>
      </c>
      <c r="T137" t="s">
        <v>3047</v>
      </c>
      <c r="U137">
        <v>1</v>
      </c>
      <c r="V137" s="159">
        <v>4.0307009766180598E-3</v>
      </c>
      <c r="W137">
        <v>1</v>
      </c>
      <c r="X137" t="s">
        <v>3048</v>
      </c>
      <c r="Y137" t="s">
        <v>3049</v>
      </c>
      <c r="Z137">
        <v>1</v>
      </c>
      <c r="AA137" s="159">
        <v>2.20148926292409E-7</v>
      </c>
      <c r="AB137">
        <v>1</v>
      </c>
      <c r="AC137" t="s">
        <v>3050</v>
      </c>
      <c r="AD137" t="s">
        <v>3051</v>
      </c>
      <c r="AE137">
        <v>1</v>
      </c>
      <c r="AF137" s="159">
        <v>7.8366888230686702E-2</v>
      </c>
      <c r="AG137">
        <v>1</v>
      </c>
      <c r="AH137" t="s">
        <v>3052</v>
      </c>
      <c r="AI137" t="s">
        <v>3053</v>
      </c>
      <c r="AJ137">
        <v>1</v>
      </c>
      <c r="AK137">
        <v>3.0388525975506502E-2</v>
      </c>
      <c r="AL137">
        <v>1</v>
      </c>
      <c r="AM137" t="s">
        <v>3054</v>
      </c>
      <c r="AN137" t="s">
        <v>3055</v>
      </c>
      <c r="AO137">
        <v>1</v>
      </c>
      <c r="AP137" s="159">
        <v>2.3022683744319999E-7</v>
      </c>
      <c r="AQ137">
        <v>1</v>
      </c>
      <c r="AR137" t="s">
        <v>3056</v>
      </c>
      <c r="AS137" t="s">
        <v>3057</v>
      </c>
      <c r="AT137">
        <v>1</v>
      </c>
      <c r="AU137">
        <v>2.2249018192639702E-2</v>
      </c>
      <c r="AV137">
        <v>1</v>
      </c>
      <c r="AW137" t="s">
        <v>3058</v>
      </c>
      <c r="AX137" t="s">
        <v>3059</v>
      </c>
      <c r="AY137">
        <v>1</v>
      </c>
      <c r="AZ137" s="159">
        <v>2.3364636704420801E-7</v>
      </c>
      <c r="BA137">
        <v>1</v>
      </c>
      <c r="BB137" t="s">
        <v>3060</v>
      </c>
      <c r="BC137" t="s">
        <v>3061</v>
      </c>
      <c r="BD137">
        <v>1</v>
      </c>
      <c r="BE137" s="159">
        <v>9.5514881581212006E-6</v>
      </c>
      <c r="BF137">
        <v>1</v>
      </c>
      <c r="BG137" t="s">
        <v>3062</v>
      </c>
      <c r="BH137" t="s">
        <v>3063</v>
      </c>
      <c r="BI137">
        <v>1</v>
      </c>
      <c r="BJ137" s="159">
        <v>3.4530682128013399E-4</v>
      </c>
      <c r="BK137">
        <v>1</v>
      </c>
      <c r="BL137" t="s">
        <v>3064</v>
      </c>
      <c r="BM137" t="s">
        <v>3065</v>
      </c>
      <c r="BN137">
        <v>1</v>
      </c>
      <c r="BO137" s="159">
        <v>1.66979676184975E-3</v>
      </c>
      <c r="BP137">
        <v>1</v>
      </c>
      <c r="BQ137" t="s">
        <v>3066</v>
      </c>
      <c r="BR137" t="s">
        <v>3067</v>
      </c>
      <c r="BS137">
        <v>1</v>
      </c>
      <c r="BT137" s="159">
        <v>2.03900249922513E-7</v>
      </c>
      <c r="BU137">
        <v>1</v>
      </c>
      <c r="BV137" t="s">
        <v>3068</v>
      </c>
      <c r="BW137" t="s">
        <v>3069</v>
      </c>
      <c r="BX137">
        <v>1</v>
      </c>
      <c r="BY137" s="159">
        <v>2.1629190564911201E-4</v>
      </c>
      <c r="BZ137">
        <v>1</v>
      </c>
      <c r="CA137" t="s">
        <v>3070</v>
      </c>
      <c r="CB137" t="s">
        <v>3071</v>
      </c>
      <c r="CC137">
        <v>1</v>
      </c>
      <c r="CD137" s="159">
        <v>4.7923724938116703E-6</v>
      </c>
      <c r="CE137">
        <v>1</v>
      </c>
      <c r="CF137" t="s">
        <v>3072</v>
      </c>
      <c r="CG137" t="s">
        <v>3073</v>
      </c>
      <c r="CH137">
        <v>1</v>
      </c>
      <c r="CI137" s="159">
        <v>1.4909763849878101E-3</v>
      </c>
      <c r="CJ137">
        <v>1</v>
      </c>
      <c r="CK137" t="s">
        <v>3074</v>
      </c>
      <c r="CL137" t="s">
        <v>3075</v>
      </c>
      <c r="CM137">
        <v>1</v>
      </c>
      <c r="CN137" s="159">
        <v>1.51139579548066E-6</v>
      </c>
      <c r="CO137">
        <v>1</v>
      </c>
      <c r="CP137" t="s">
        <v>3076</v>
      </c>
      <c r="CQ137" t="s">
        <v>3077</v>
      </c>
      <c r="CR137">
        <v>1</v>
      </c>
      <c r="CS137" s="159">
        <v>0.81222688780392704</v>
      </c>
      <c r="CT137">
        <v>1</v>
      </c>
      <c r="CU137" t="s">
        <v>3078</v>
      </c>
      <c r="CV137" t="s">
        <v>3079</v>
      </c>
      <c r="CW137">
        <v>1</v>
      </c>
      <c r="CX137" s="159">
        <v>1.9663814936126E-7</v>
      </c>
      <c r="CY137">
        <v>1</v>
      </c>
      <c r="CZ137" t="s">
        <v>3080</v>
      </c>
      <c r="DA137" t="s">
        <v>3081</v>
      </c>
      <c r="DB137">
        <v>1</v>
      </c>
      <c r="DC137" s="159">
        <v>9.5513144977376805E-4</v>
      </c>
      <c r="DD137">
        <v>1</v>
      </c>
      <c r="DE137" t="s">
        <v>3082</v>
      </c>
      <c r="DF137" t="s">
        <v>3083</v>
      </c>
      <c r="DG137">
        <v>1</v>
      </c>
      <c r="DH137" s="159">
        <v>3.8822456793569098E-5</v>
      </c>
      <c r="DI137">
        <v>1</v>
      </c>
      <c r="DJ137" t="s">
        <v>3084</v>
      </c>
      <c r="DK137" t="s">
        <v>3085</v>
      </c>
      <c r="DL137">
        <v>1</v>
      </c>
      <c r="DM137" s="159">
        <v>2.6859799556093701E-3</v>
      </c>
      <c r="DN137">
        <v>1</v>
      </c>
      <c r="DO137" t="s">
        <v>3086</v>
      </c>
      <c r="DP137" t="s">
        <v>3087</v>
      </c>
      <c r="DQ137">
        <v>1</v>
      </c>
      <c r="DR137" s="159">
        <v>3.6808969870858501E-5</v>
      </c>
      <c r="DS137">
        <v>1</v>
      </c>
      <c r="DT137" t="s">
        <v>3088</v>
      </c>
      <c r="DU137" t="s">
        <v>3089</v>
      </c>
      <c r="DV137">
        <v>1</v>
      </c>
      <c r="DW137" s="159">
        <v>6.55336484489932E-7</v>
      </c>
      <c r="DX137">
        <v>1</v>
      </c>
      <c r="DY137" t="s">
        <v>3090</v>
      </c>
      <c r="DZ137" t="s">
        <v>3091</v>
      </c>
      <c r="EA137">
        <v>1</v>
      </c>
      <c r="EB137" s="159">
        <v>1.8456456036549798E-5</v>
      </c>
      <c r="EC137">
        <v>1</v>
      </c>
      <c r="ED137" t="s">
        <v>3092</v>
      </c>
      <c r="EE137" t="s">
        <v>3093</v>
      </c>
      <c r="EF137">
        <v>1</v>
      </c>
      <c r="EG137" s="159">
        <v>2.14674005544827E-7</v>
      </c>
      <c r="EH137">
        <v>1</v>
      </c>
      <c r="EI137" t="s">
        <v>3094</v>
      </c>
      <c r="EJ137" t="s">
        <v>3095</v>
      </c>
      <c r="EK137">
        <v>1</v>
      </c>
      <c r="EL137" s="159">
        <v>2.7619692002974598E-6</v>
      </c>
      <c r="EM137">
        <v>1</v>
      </c>
      <c r="EN137" t="s">
        <v>3096</v>
      </c>
      <c r="EO137" t="s">
        <v>3097</v>
      </c>
      <c r="EP137">
        <v>1</v>
      </c>
      <c r="EQ137" s="159">
        <v>8.1891927464519499E-7</v>
      </c>
      <c r="ER137">
        <v>1</v>
      </c>
      <c r="ES137" t="s">
        <v>3098</v>
      </c>
      <c r="ET137" t="s">
        <v>3099</v>
      </c>
      <c r="EU137">
        <v>1</v>
      </c>
      <c r="EV137" s="159">
        <v>1.58214051750742E-5</v>
      </c>
      <c r="EW137">
        <v>1</v>
      </c>
      <c r="EX137" t="s">
        <v>3100</v>
      </c>
      <c r="EY137" t="s">
        <v>3101</v>
      </c>
      <c r="EZ137">
        <v>1</v>
      </c>
      <c r="FA137">
        <v>9.2210462344140195E-3</v>
      </c>
      <c r="FB137">
        <v>1</v>
      </c>
      <c r="FC137" t="s">
        <v>3102</v>
      </c>
      <c r="FD137" t="s">
        <v>3103</v>
      </c>
      <c r="FE137">
        <v>1</v>
      </c>
      <c r="FF137" s="159">
        <v>1.3701643441232E-5</v>
      </c>
      <c r="FG137">
        <v>1</v>
      </c>
      <c r="FH137" t="s">
        <v>3104</v>
      </c>
      <c r="FI137" t="s">
        <v>3105</v>
      </c>
      <c r="FJ137">
        <v>1</v>
      </c>
      <c r="FK137">
        <v>4.9025566487060704E-3</v>
      </c>
      <c r="FL137">
        <v>1</v>
      </c>
      <c r="FM137" t="s">
        <v>3106</v>
      </c>
      <c r="FN137" t="s">
        <v>3107</v>
      </c>
      <c r="FO137">
        <v>1</v>
      </c>
      <c r="FP137" s="159">
        <v>6.02381844031122E-6</v>
      </c>
      <c r="FQ137">
        <v>1</v>
      </c>
      <c r="FR137" t="s">
        <v>3108</v>
      </c>
      <c r="FS137" t="s">
        <v>3109</v>
      </c>
      <c r="FT137">
        <v>1</v>
      </c>
      <c r="FU137" s="159">
        <v>2.2274522215463501E-7</v>
      </c>
      <c r="FV137">
        <v>1</v>
      </c>
      <c r="FW137" t="s">
        <v>3110</v>
      </c>
      <c r="FX137" t="s">
        <v>3111</v>
      </c>
      <c r="FY137">
        <v>1</v>
      </c>
      <c r="FZ137">
        <v>9.3015134677998596E-4</v>
      </c>
      <c r="GA137">
        <v>1</v>
      </c>
      <c r="GB137" t="s">
        <v>3112</v>
      </c>
      <c r="GC137" t="s">
        <v>3113</v>
      </c>
      <c r="GD137">
        <v>1</v>
      </c>
      <c r="GE137" s="159">
        <v>3.6015478543523798E-7</v>
      </c>
      <c r="GF137">
        <v>1</v>
      </c>
      <c r="GG137" t="s">
        <v>3114</v>
      </c>
      <c r="GH137" t="s">
        <v>3115</v>
      </c>
      <c r="GI137">
        <v>1</v>
      </c>
      <c r="GJ137">
        <v>1.6797056253866401E-4</v>
      </c>
      <c r="GK137">
        <v>1</v>
      </c>
      <c r="GL137" t="s">
        <v>3116</v>
      </c>
      <c r="GM137" t="s">
        <v>3117</v>
      </c>
      <c r="GN137">
        <v>1</v>
      </c>
      <c r="GO137" s="159">
        <v>3.1780981581118702E-8</v>
      </c>
      <c r="GP137">
        <v>1</v>
      </c>
      <c r="GQ137" t="s">
        <v>3118</v>
      </c>
      <c r="GR137" t="s">
        <v>3119</v>
      </c>
      <c r="GS137">
        <v>1</v>
      </c>
      <c r="GT137" s="159">
        <v>3.94194711554001E-6</v>
      </c>
      <c r="GU137">
        <v>1</v>
      </c>
      <c r="GV137" t="s">
        <v>3120</v>
      </c>
      <c r="GW137" t="s">
        <v>3121</v>
      </c>
      <c r="GX137">
        <v>1</v>
      </c>
      <c r="GY137" s="159">
        <v>4.9517700481718701E-6</v>
      </c>
      <c r="GZ137">
        <v>1</v>
      </c>
      <c r="HA137" t="s">
        <v>3122</v>
      </c>
      <c r="HB137" t="s">
        <v>3123</v>
      </c>
      <c r="HC137">
        <v>1</v>
      </c>
      <c r="HD137" s="159">
        <v>7.5087822945134203E-7</v>
      </c>
      <c r="HE137">
        <v>1</v>
      </c>
      <c r="HF137" t="s">
        <v>3124</v>
      </c>
      <c r="HG137" t="s">
        <v>3125</v>
      </c>
      <c r="HH137">
        <v>1</v>
      </c>
      <c r="HI137">
        <v>2.65928180618077E-3</v>
      </c>
      <c r="HJ137">
        <v>1</v>
      </c>
      <c r="HK137" t="s">
        <v>3126</v>
      </c>
      <c r="HL137" t="s">
        <v>3127</v>
      </c>
      <c r="HM137">
        <v>1</v>
      </c>
      <c r="HN137" s="159">
        <v>2.00726175856226E-7</v>
      </c>
      <c r="HO137">
        <v>1</v>
      </c>
      <c r="HP137" t="s">
        <v>3128</v>
      </c>
      <c r="HQ137" t="s">
        <v>3129</v>
      </c>
      <c r="HR137">
        <v>1</v>
      </c>
      <c r="HS137" s="159">
        <v>1.41302933037793E-6</v>
      </c>
      <c r="HT137">
        <v>1</v>
      </c>
      <c r="HU137" t="s">
        <v>3130</v>
      </c>
      <c r="HV137" t="s">
        <v>3131</v>
      </c>
      <c r="HW137">
        <v>1</v>
      </c>
      <c r="HX137">
        <v>2.55841981537579E-4</v>
      </c>
      <c r="HY137">
        <v>1</v>
      </c>
      <c r="HZ137" t="s">
        <v>3132</v>
      </c>
      <c r="IA137" t="s">
        <v>3133</v>
      </c>
      <c r="IB137">
        <v>1</v>
      </c>
      <c r="IC137">
        <v>6.4452832255549903E-4</v>
      </c>
      <c r="ID137">
        <v>1</v>
      </c>
      <c r="IE137" t="s">
        <v>3134</v>
      </c>
      <c r="IF137" t="s">
        <v>3135</v>
      </c>
      <c r="IG137">
        <v>1</v>
      </c>
      <c r="IH137">
        <v>7.5327435353464197E-3</v>
      </c>
    </row>
    <row r="138" spans="1:242">
      <c r="A138" t="str">
        <f>[1]Overview!E219</f>
        <v>a531201</v>
      </c>
      <c r="B138" t="str">
        <f>IF([1]Overview!W219&lt;&gt;"",[1]Overview!W219,"")</f>
        <v/>
      </c>
      <c r="C138" t="str">
        <f>[1]Overview!B219</f>
        <v>5312.01: Mahlzeiten in Selbstbedienungsrestaurants und Take-aways</v>
      </c>
      <c r="D138" t="str">
        <f t="shared" si="2"/>
        <v/>
      </c>
      <c r="F138">
        <f>[1]Overview!S219</f>
        <v>-1</v>
      </c>
      <c r="I138" s="166"/>
    </row>
    <row r="139" spans="1:242">
      <c r="A139" t="str">
        <f>[1]Overview!E220</f>
        <v>a531202</v>
      </c>
      <c r="B139" t="str">
        <f>IF([1]Overview!W220&lt;&gt;"",[1]Overview!W220,"")</f>
        <v/>
      </c>
      <c r="C139" t="str">
        <f>[1]Overview!B220</f>
        <v>5312.02: Alkoholfreie Getränke in Selbstbedienungsrestaurants und Take-aways</v>
      </c>
      <c r="D139" t="str">
        <f t="shared" si="2"/>
        <v/>
      </c>
      <c r="F139">
        <f>[1]Overview!S220</f>
        <v>-1</v>
      </c>
      <c r="I139" s="166"/>
    </row>
    <row r="140" spans="1:242">
      <c r="A140" t="str">
        <f>[1]Overview!E221</f>
        <v>a531203</v>
      </c>
      <c r="B140" t="str">
        <f>IF([1]Overview!W221&lt;&gt;"",[1]Overview!W221,"")</f>
        <v/>
      </c>
      <c r="C140" t="str">
        <f>[1]Overview!B221</f>
        <v>5312.03: Alkoholische Getränke in Selbstbedienungsrestaurants und Take-aways</v>
      </c>
      <c r="D140" t="str">
        <f t="shared" si="2"/>
        <v/>
      </c>
      <c r="F140">
        <f>[1]Overview!S221</f>
        <v>-1</v>
      </c>
      <c r="H140" s="159"/>
      <c r="I140" s="159"/>
    </row>
    <row r="141" spans="1:242">
      <c r="A141" t="str">
        <f>[1]Overview!E222</f>
        <v>a5313</v>
      </c>
      <c r="B141" t="str">
        <f>IF([1]Overview!W222&lt;&gt;"",[1]Overview!W222,"")</f>
        <v/>
      </c>
      <c r="C141" t="str">
        <f>[1]Overview!B222</f>
        <v>5313: Kantinen</v>
      </c>
      <c r="D141" s="159">
        <f>5.94290024606893E-07*0.94273285693593</f>
        <v>5.6025673274618035E-7</v>
      </c>
      <c r="F141">
        <f>[1]Overview!S222</f>
        <v>0</v>
      </c>
      <c r="H141" s="165">
        <v>1</v>
      </c>
      <c r="I141" s="166" t="s">
        <v>3042</v>
      </c>
      <c r="J141" t="s">
        <v>3043</v>
      </c>
      <c r="K141">
        <v>1</v>
      </c>
      <c r="L141" s="159">
        <v>3.2725927723736802E-3</v>
      </c>
      <c r="M141">
        <v>1</v>
      </c>
      <c r="N141" t="s">
        <v>3044</v>
      </c>
      <c r="O141" t="s">
        <v>3045</v>
      </c>
      <c r="P141">
        <v>1</v>
      </c>
      <c r="Q141" s="159">
        <v>1.56248838334502E-2</v>
      </c>
      <c r="R141">
        <v>1</v>
      </c>
      <c r="S141" t="s">
        <v>3046</v>
      </c>
      <c r="T141" t="s">
        <v>3047</v>
      </c>
      <c r="U141">
        <v>1</v>
      </c>
      <c r="V141" s="159">
        <v>4.0307009766180598E-3</v>
      </c>
      <c r="W141">
        <v>1</v>
      </c>
      <c r="X141" t="s">
        <v>3048</v>
      </c>
      <c r="Y141" t="s">
        <v>3049</v>
      </c>
      <c r="Z141">
        <v>1</v>
      </c>
      <c r="AA141" s="159">
        <v>2.20148926292409E-7</v>
      </c>
      <c r="AB141">
        <v>1</v>
      </c>
      <c r="AC141" t="s">
        <v>3050</v>
      </c>
      <c r="AD141" t="s">
        <v>3051</v>
      </c>
      <c r="AE141">
        <v>1</v>
      </c>
      <c r="AF141" s="159">
        <v>7.8366888230686702E-2</v>
      </c>
      <c r="AG141">
        <v>1</v>
      </c>
      <c r="AH141" t="s">
        <v>3052</v>
      </c>
      <c r="AI141" t="s">
        <v>3053</v>
      </c>
      <c r="AJ141">
        <v>1</v>
      </c>
      <c r="AK141">
        <v>3.0388525975506502E-2</v>
      </c>
      <c r="AL141">
        <v>1</v>
      </c>
      <c r="AM141" t="s">
        <v>3054</v>
      </c>
      <c r="AN141" t="s">
        <v>3055</v>
      </c>
      <c r="AO141">
        <v>1</v>
      </c>
      <c r="AP141" s="159">
        <v>2.3022683744319999E-7</v>
      </c>
      <c r="AQ141">
        <v>1</v>
      </c>
      <c r="AR141" t="s">
        <v>3056</v>
      </c>
      <c r="AS141" t="s">
        <v>3057</v>
      </c>
      <c r="AT141">
        <v>1</v>
      </c>
      <c r="AU141">
        <v>2.2249018192639702E-2</v>
      </c>
      <c r="AV141">
        <v>1</v>
      </c>
      <c r="AW141" t="s">
        <v>3058</v>
      </c>
      <c r="AX141" t="s">
        <v>3059</v>
      </c>
      <c r="AY141">
        <v>1</v>
      </c>
      <c r="AZ141" s="159">
        <v>2.3364636704420801E-7</v>
      </c>
      <c r="BA141">
        <v>1</v>
      </c>
      <c r="BB141" t="s">
        <v>3060</v>
      </c>
      <c r="BC141" t="s">
        <v>3061</v>
      </c>
      <c r="BD141">
        <v>1</v>
      </c>
      <c r="BE141" s="159">
        <v>9.5514881581212006E-6</v>
      </c>
      <c r="BF141">
        <v>1</v>
      </c>
      <c r="BG141" t="s">
        <v>3062</v>
      </c>
      <c r="BH141" t="s">
        <v>3063</v>
      </c>
      <c r="BI141">
        <v>1</v>
      </c>
      <c r="BJ141" s="159">
        <v>3.4530682128013399E-4</v>
      </c>
      <c r="BK141">
        <v>1</v>
      </c>
      <c r="BL141" t="s">
        <v>3064</v>
      </c>
      <c r="BM141" t="s">
        <v>3065</v>
      </c>
      <c r="BN141">
        <v>1</v>
      </c>
      <c r="BO141" s="159">
        <v>1.66979676184975E-3</v>
      </c>
      <c r="BP141">
        <v>1</v>
      </c>
      <c r="BQ141" t="s">
        <v>3066</v>
      </c>
      <c r="BR141" t="s">
        <v>3067</v>
      </c>
      <c r="BS141">
        <v>1</v>
      </c>
      <c r="BT141" s="159">
        <v>2.03900249922513E-7</v>
      </c>
      <c r="BU141">
        <v>1</v>
      </c>
      <c r="BV141" t="s">
        <v>3068</v>
      </c>
      <c r="BW141" t="s">
        <v>3069</v>
      </c>
      <c r="BX141">
        <v>1</v>
      </c>
      <c r="BY141" s="159">
        <v>2.1629190564911201E-4</v>
      </c>
      <c r="BZ141">
        <v>1</v>
      </c>
      <c r="CA141" t="s">
        <v>3070</v>
      </c>
      <c r="CB141" t="s">
        <v>3071</v>
      </c>
      <c r="CC141">
        <v>1</v>
      </c>
      <c r="CD141" s="159">
        <v>4.7923724938116703E-6</v>
      </c>
      <c r="CE141">
        <v>1</v>
      </c>
      <c r="CF141" t="s">
        <v>3072</v>
      </c>
      <c r="CG141" t="s">
        <v>3073</v>
      </c>
      <c r="CH141">
        <v>1</v>
      </c>
      <c r="CI141" s="159">
        <v>1.4909763849878101E-3</v>
      </c>
      <c r="CJ141">
        <v>1</v>
      </c>
      <c r="CK141" t="s">
        <v>3074</v>
      </c>
      <c r="CL141" t="s">
        <v>3075</v>
      </c>
      <c r="CM141">
        <v>1</v>
      </c>
      <c r="CN141" s="159">
        <v>1.51139579548066E-6</v>
      </c>
      <c r="CO141">
        <v>1</v>
      </c>
      <c r="CP141" t="s">
        <v>3076</v>
      </c>
      <c r="CQ141" t="s">
        <v>3077</v>
      </c>
      <c r="CR141">
        <v>1</v>
      </c>
      <c r="CS141" s="159">
        <v>0.81222688780392704</v>
      </c>
      <c r="CT141">
        <v>1</v>
      </c>
      <c r="CU141" t="s">
        <v>3078</v>
      </c>
      <c r="CV141" t="s">
        <v>3079</v>
      </c>
      <c r="CW141">
        <v>1</v>
      </c>
      <c r="CX141" s="159">
        <v>1.9663814936126E-7</v>
      </c>
      <c r="CY141">
        <v>1</v>
      </c>
      <c r="CZ141" t="s">
        <v>3080</v>
      </c>
      <c r="DA141" t="s">
        <v>3081</v>
      </c>
      <c r="DB141">
        <v>1</v>
      </c>
      <c r="DC141" s="159">
        <v>9.5513144977376805E-4</v>
      </c>
      <c r="DD141">
        <v>1</v>
      </c>
      <c r="DE141" t="s">
        <v>3082</v>
      </c>
      <c r="DF141" t="s">
        <v>3083</v>
      </c>
      <c r="DG141">
        <v>1</v>
      </c>
      <c r="DH141" s="159">
        <v>3.8822456793569098E-5</v>
      </c>
      <c r="DI141">
        <v>1</v>
      </c>
      <c r="DJ141" t="s">
        <v>3084</v>
      </c>
      <c r="DK141" t="s">
        <v>3085</v>
      </c>
      <c r="DL141">
        <v>1</v>
      </c>
      <c r="DM141" s="159">
        <v>2.6859799556093701E-3</v>
      </c>
      <c r="DN141">
        <v>1</v>
      </c>
      <c r="DO141" t="s">
        <v>3086</v>
      </c>
      <c r="DP141" t="s">
        <v>3087</v>
      </c>
      <c r="DQ141">
        <v>1</v>
      </c>
      <c r="DR141" s="159">
        <v>3.6808969870858501E-5</v>
      </c>
      <c r="DS141">
        <v>1</v>
      </c>
      <c r="DT141" t="s">
        <v>3088</v>
      </c>
      <c r="DU141" t="s">
        <v>3089</v>
      </c>
      <c r="DV141">
        <v>1</v>
      </c>
      <c r="DW141" s="159">
        <v>6.55336484489932E-7</v>
      </c>
      <c r="DX141">
        <v>1</v>
      </c>
      <c r="DY141" t="s">
        <v>3090</v>
      </c>
      <c r="DZ141" t="s">
        <v>3091</v>
      </c>
      <c r="EA141">
        <v>1</v>
      </c>
      <c r="EB141" s="159">
        <v>1.8456456036549798E-5</v>
      </c>
      <c r="EC141">
        <v>1</v>
      </c>
      <c r="ED141" t="s">
        <v>3092</v>
      </c>
      <c r="EE141" t="s">
        <v>3093</v>
      </c>
      <c r="EF141">
        <v>1</v>
      </c>
      <c r="EG141" s="159">
        <v>2.14674005544827E-7</v>
      </c>
      <c r="EH141">
        <v>1</v>
      </c>
      <c r="EI141" t="s">
        <v>3094</v>
      </c>
      <c r="EJ141" t="s">
        <v>3095</v>
      </c>
      <c r="EK141">
        <v>1</v>
      </c>
      <c r="EL141" s="159">
        <v>2.7619692002974598E-6</v>
      </c>
      <c r="EM141">
        <v>1</v>
      </c>
      <c r="EN141" t="s">
        <v>3096</v>
      </c>
      <c r="EO141" t="s">
        <v>3097</v>
      </c>
      <c r="EP141">
        <v>1</v>
      </c>
      <c r="EQ141" s="159">
        <v>8.1891927464519499E-7</v>
      </c>
      <c r="ER141">
        <v>1</v>
      </c>
      <c r="ES141" t="s">
        <v>3098</v>
      </c>
      <c r="ET141" t="s">
        <v>3099</v>
      </c>
      <c r="EU141">
        <v>1</v>
      </c>
      <c r="EV141" s="159">
        <v>1.58214051750742E-5</v>
      </c>
      <c r="EW141">
        <v>1</v>
      </c>
      <c r="EX141" t="s">
        <v>3100</v>
      </c>
      <c r="EY141" t="s">
        <v>3101</v>
      </c>
      <c r="EZ141">
        <v>1</v>
      </c>
      <c r="FA141">
        <v>9.2210462344140195E-3</v>
      </c>
      <c r="FB141">
        <v>1</v>
      </c>
      <c r="FC141" t="s">
        <v>3102</v>
      </c>
      <c r="FD141" t="s">
        <v>3103</v>
      </c>
      <c r="FE141">
        <v>1</v>
      </c>
      <c r="FF141" s="159">
        <v>1.3701643441232E-5</v>
      </c>
      <c r="FG141">
        <v>1</v>
      </c>
      <c r="FH141" t="s">
        <v>3104</v>
      </c>
      <c r="FI141" t="s">
        <v>3105</v>
      </c>
      <c r="FJ141">
        <v>1</v>
      </c>
      <c r="FK141">
        <v>4.9025566487060704E-3</v>
      </c>
      <c r="FL141">
        <v>1</v>
      </c>
      <c r="FM141" t="s">
        <v>3106</v>
      </c>
      <c r="FN141" t="s">
        <v>3107</v>
      </c>
      <c r="FO141">
        <v>1</v>
      </c>
      <c r="FP141" s="159">
        <v>6.02381844031122E-6</v>
      </c>
      <c r="FQ141">
        <v>1</v>
      </c>
      <c r="FR141" t="s">
        <v>3108</v>
      </c>
      <c r="FS141" t="s">
        <v>3109</v>
      </c>
      <c r="FT141">
        <v>1</v>
      </c>
      <c r="FU141" s="159">
        <v>2.2274522215463501E-7</v>
      </c>
      <c r="FV141">
        <v>1</v>
      </c>
      <c r="FW141" t="s">
        <v>3110</v>
      </c>
      <c r="FX141" t="s">
        <v>3111</v>
      </c>
      <c r="FY141">
        <v>1</v>
      </c>
      <c r="FZ141">
        <v>9.3015134677998596E-4</v>
      </c>
      <c r="GA141">
        <v>1</v>
      </c>
      <c r="GB141" t="s">
        <v>3112</v>
      </c>
      <c r="GC141" t="s">
        <v>3113</v>
      </c>
      <c r="GD141">
        <v>1</v>
      </c>
      <c r="GE141" s="159">
        <v>3.6015478543523798E-7</v>
      </c>
      <c r="GF141">
        <v>1</v>
      </c>
      <c r="GG141" t="s">
        <v>3114</v>
      </c>
      <c r="GH141" t="s">
        <v>3115</v>
      </c>
      <c r="GI141">
        <v>1</v>
      </c>
      <c r="GJ141">
        <v>1.6797056253866401E-4</v>
      </c>
      <c r="GK141">
        <v>1</v>
      </c>
      <c r="GL141" t="s">
        <v>3116</v>
      </c>
      <c r="GM141" t="s">
        <v>3117</v>
      </c>
      <c r="GN141">
        <v>1</v>
      </c>
      <c r="GO141" s="159">
        <v>3.1780981581118702E-8</v>
      </c>
      <c r="GP141">
        <v>1</v>
      </c>
      <c r="GQ141" t="s">
        <v>3118</v>
      </c>
      <c r="GR141" t="s">
        <v>3119</v>
      </c>
      <c r="GS141">
        <v>1</v>
      </c>
      <c r="GT141" s="159">
        <v>3.94194711554001E-6</v>
      </c>
      <c r="GU141">
        <v>1</v>
      </c>
      <c r="GV141" t="s">
        <v>3120</v>
      </c>
      <c r="GW141" t="s">
        <v>3121</v>
      </c>
      <c r="GX141">
        <v>1</v>
      </c>
      <c r="GY141" s="159">
        <v>4.9517700481718701E-6</v>
      </c>
      <c r="GZ141">
        <v>1</v>
      </c>
      <c r="HA141" t="s">
        <v>3122</v>
      </c>
      <c r="HB141" t="s">
        <v>3123</v>
      </c>
      <c r="HC141">
        <v>1</v>
      </c>
      <c r="HD141" s="159">
        <v>7.5087822945134203E-7</v>
      </c>
      <c r="HE141">
        <v>1</v>
      </c>
      <c r="HF141" t="s">
        <v>3124</v>
      </c>
      <c r="HG141" t="s">
        <v>3125</v>
      </c>
      <c r="HH141">
        <v>1</v>
      </c>
      <c r="HI141">
        <v>2.65928180618077E-3</v>
      </c>
      <c r="HJ141">
        <v>1</v>
      </c>
      <c r="HK141" t="s">
        <v>3126</v>
      </c>
      <c r="HL141" t="s">
        <v>3127</v>
      </c>
      <c r="HM141">
        <v>1</v>
      </c>
      <c r="HN141" s="159">
        <v>2.00726175856226E-7</v>
      </c>
      <c r="HO141">
        <v>1</v>
      </c>
      <c r="HP141" t="s">
        <v>3128</v>
      </c>
      <c r="HQ141" t="s">
        <v>3129</v>
      </c>
      <c r="HR141">
        <v>1</v>
      </c>
      <c r="HS141" s="159">
        <v>1.41302933037793E-6</v>
      </c>
      <c r="HT141">
        <v>1</v>
      </c>
      <c r="HU141" t="s">
        <v>3130</v>
      </c>
      <c r="HV141" t="s">
        <v>3131</v>
      </c>
      <c r="HW141">
        <v>1</v>
      </c>
      <c r="HX141">
        <v>2.55841981537579E-4</v>
      </c>
      <c r="HY141">
        <v>1</v>
      </c>
      <c r="HZ141" t="s">
        <v>3132</v>
      </c>
      <c r="IA141" t="s">
        <v>3133</v>
      </c>
      <c r="IB141">
        <v>1</v>
      </c>
      <c r="IC141">
        <v>6.4452832255549903E-4</v>
      </c>
      <c r="ID141">
        <v>1</v>
      </c>
      <c r="IE141" t="s">
        <v>3134</v>
      </c>
      <c r="IF141" t="s">
        <v>3135</v>
      </c>
      <c r="IG141">
        <v>1</v>
      </c>
      <c r="IH141">
        <v>7.5327435353464197E-3</v>
      </c>
    </row>
    <row r="142" spans="1:242">
      <c r="A142" t="str">
        <f>[1]Overview!E223</f>
        <v>a531301</v>
      </c>
      <c r="B142" t="str">
        <f>IF([1]Overview!W223&lt;&gt;"",[1]Overview!W223,"")</f>
        <v/>
      </c>
      <c r="C142" t="str">
        <f>[1]Overview!B223</f>
        <v>5313.01: Mahlzeiten in Kantinen</v>
      </c>
      <c r="D142" t="str">
        <f t="shared" si="2"/>
        <v/>
      </c>
      <c r="F142">
        <f>[1]Overview!S223</f>
        <v>-1</v>
      </c>
      <c r="I142" s="166"/>
    </row>
    <row r="143" spans="1:242">
      <c r="A143" t="str">
        <f>[1]Overview!E224</f>
        <v>a531302</v>
      </c>
      <c r="B143" t="str">
        <f>IF([1]Overview!W224&lt;&gt;"",[1]Overview!W224,"")</f>
        <v/>
      </c>
      <c r="C143" t="str">
        <f>[1]Overview!B224</f>
        <v>5313.02: Alkoholfreie Getränke in Kantinen</v>
      </c>
      <c r="D143" t="str">
        <f t="shared" si="2"/>
        <v/>
      </c>
      <c r="F143">
        <f>[1]Overview!S224</f>
        <v>-1</v>
      </c>
      <c r="I143" s="166"/>
    </row>
    <row r="144" spans="1:242">
      <c r="A144" t="str">
        <f>[1]Overview!E225</f>
        <v>a531303</v>
      </c>
      <c r="B144" t="str">
        <f>IF([1]Overview!W225&lt;&gt;"",[1]Overview!W225,"")</f>
        <v/>
      </c>
      <c r="C144" t="str">
        <f>[1]Overview!B225</f>
        <v>5313.03: Alkoholische Getränke in Kantinen</v>
      </c>
      <c r="D144" t="str">
        <f t="shared" si="2"/>
        <v/>
      </c>
      <c r="F144">
        <f>[1]Overview!S225</f>
        <v>-1</v>
      </c>
      <c r="I144" s="166"/>
    </row>
    <row r="145" spans="1:297">
      <c r="A145" t="str">
        <f>[1]Overview!E226</f>
        <v>a5314</v>
      </c>
      <c r="B145" t="str">
        <f>IF([1]Overview!W226&lt;&gt;"",[1]Overview!W226,"")</f>
        <v/>
      </c>
      <c r="C145" t="str">
        <f>[1]Overview!B226</f>
        <v>5314: Bei Privaten</v>
      </c>
      <c r="D145" t="str">
        <f t="shared" si="2"/>
        <v/>
      </c>
      <c r="F145">
        <f>[1]Overview!S226</f>
        <v>-1</v>
      </c>
      <c r="H145" s="159"/>
      <c r="I145" s="159"/>
    </row>
    <row r="146" spans="1:297">
      <c r="A146" t="str">
        <f>[1]Overview!E227</f>
        <v>a531401</v>
      </c>
      <c r="B146" t="str">
        <f>IF([1]Overview!W227&lt;&gt;"",[1]Overview!W227,"")</f>
        <v/>
      </c>
      <c r="C146" t="str">
        <f>[1]Overview!B227</f>
        <v>5314.01: Mahlzeiten bei Privaten anlässlich von Einladungen</v>
      </c>
      <c r="D146" t="str">
        <f t="shared" si="2"/>
        <v/>
      </c>
      <c r="F146">
        <f>[1]Overview!S227</f>
        <v>-1</v>
      </c>
      <c r="I146" s="166"/>
    </row>
    <row r="147" spans="1:297">
      <c r="A147" t="str">
        <f>[1]Overview!E228</f>
        <v>a531402</v>
      </c>
      <c r="B147" t="str">
        <f>IF([1]Overview!W228&lt;&gt;"",[1]Overview!W228,"")</f>
        <v/>
      </c>
      <c r="C147" t="str">
        <f>[1]Overview!B228</f>
        <v>5314.02: Alkoholfreie Getränke bei Privaten anlässlich von Einladungen</v>
      </c>
      <c r="D147" t="str">
        <f t="shared" si="2"/>
        <v/>
      </c>
      <c r="F147">
        <f>[1]Overview!S228</f>
        <v>-1</v>
      </c>
      <c r="I147" s="166"/>
    </row>
    <row r="148" spans="1:297">
      <c r="A148" t="str">
        <f>[1]Overview!E229</f>
        <v>a531403</v>
      </c>
      <c r="B148" t="str">
        <f>IF([1]Overview!W229&lt;&gt;"",[1]Overview!W229,"")</f>
        <v/>
      </c>
      <c r="C148" t="str">
        <f>[1]Overview!B229</f>
        <v>5314.03: Alkoholische Getränke bei Privaten anlässlich von Einladungen</v>
      </c>
      <c r="F148">
        <f>[1]Overview!S229</f>
        <v>-1</v>
      </c>
      <c r="I148" s="166"/>
    </row>
    <row r="149" spans="1:297">
      <c r="A149" t="str">
        <f>[1]Overview!E230</f>
        <v>a532</v>
      </c>
      <c r="B149" t="str">
        <f>IF([1]Overview!W230&lt;&gt;"",[1]Overview!W230,"")</f>
        <v/>
      </c>
      <c r="C149" t="str">
        <f>[1]Overview!B230</f>
        <v>532: Beherbergungsstätten</v>
      </c>
      <c r="D149" s="159">
        <f>5.94290024606893E-07*0.94273285693593</f>
        <v>5.6025673274618035E-7</v>
      </c>
      <c r="F149">
        <f>[1]Overview!S230</f>
        <v>0</v>
      </c>
      <c r="H149" s="165">
        <v>1</v>
      </c>
      <c r="I149" s="166" t="s">
        <v>3042</v>
      </c>
      <c r="J149" t="s">
        <v>3043</v>
      </c>
      <c r="K149">
        <v>1</v>
      </c>
      <c r="L149" s="159">
        <v>3.2725927723736802E-3</v>
      </c>
      <c r="M149">
        <v>1</v>
      </c>
      <c r="N149" t="s">
        <v>3044</v>
      </c>
      <c r="O149" t="s">
        <v>3045</v>
      </c>
      <c r="P149">
        <v>1</v>
      </c>
      <c r="Q149" s="159">
        <v>1.56248838334502E-2</v>
      </c>
      <c r="R149">
        <v>1</v>
      </c>
      <c r="S149" t="s">
        <v>3046</v>
      </c>
      <c r="T149" t="s">
        <v>3047</v>
      </c>
      <c r="U149">
        <v>1</v>
      </c>
      <c r="V149" s="159">
        <v>4.0307009766180598E-3</v>
      </c>
      <c r="W149">
        <v>1</v>
      </c>
      <c r="X149" t="s">
        <v>3048</v>
      </c>
      <c r="Y149" t="s">
        <v>3049</v>
      </c>
      <c r="Z149">
        <v>1</v>
      </c>
      <c r="AA149" s="159">
        <v>2.20148926292409E-7</v>
      </c>
      <c r="AB149">
        <v>1</v>
      </c>
      <c r="AC149" t="s">
        <v>3050</v>
      </c>
      <c r="AD149" t="s">
        <v>3051</v>
      </c>
      <c r="AE149">
        <v>1</v>
      </c>
      <c r="AF149" s="159">
        <v>7.8366888230686702E-2</v>
      </c>
      <c r="AG149">
        <v>1</v>
      </c>
      <c r="AH149" t="s">
        <v>3052</v>
      </c>
      <c r="AI149" t="s">
        <v>3053</v>
      </c>
      <c r="AJ149">
        <v>1</v>
      </c>
      <c r="AK149">
        <v>3.0388525975506502E-2</v>
      </c>
      <c r="AL149">
        <v>1</v>
      </c>
      <c r="AM149" t="s">
        <v>3054</v>
      </c>
      <c r="AN149" t="s">
        <v>3055</v>
      </c>
      <c r="AO149">
        <v>1</v>
      </c>
      <c r="AP149" s="159">
        <v>2.3022683744319999E-7</v>
      </c>
      <c r="AQ149">
        <v>1</v>
      </c>
      <c r="AR149" t="s">
        <v>3056</v>
      </c>
      <c r="AS149" t="s">
        <v>3057</v>
      </c>
      <c r="AT149">
        <v>1</v>
      </c>
      <c r="AU149">
        <v>2.2249018192639702E-2</v>
      </c>
      <c r="AV149">
        <v>1</v>
      </c>
      <c r="AW149" t="s">
        <v>3058</v>
      </c>
      <c r="AX149" t="s">
        <v>3059</v>
      </c>
      <c r="AY149">
        <v>1</v>
      </c>
      <c r="AZ149" s="159">
        <v>2.3364636704420801E-7</v>
      </c>
      <c r="BA149">
        <v>1</v>
      </c>
      <c r="BB149" t="s">
        <v>3060</v>
      </c>
      <c r="BC149" t="s">
        <v>3061</v>
      </c>
      <c r="BD149">
        <v>1</v>
      </c>
      <c r="BE149" s="159">
        <v>9.5514881581212006E-6</v>
      </c>
      <c r="BF149">
        <v>1</v>
      </c>
      <c r="BG149" t="s">
        <v>3062</v>
      </c>
      <c r="BH149" t="s">
        <v>3063</v>
      </c>
      <c r="BI149">
        <v>1</v>
      </c>
      <c r="BJ149" s="159">
        <v>3.4530682128013399E-4</v>
      </c>
      <c r="BK149">
        <v>1</v>
      </c>
      <c r="BL149" t="s">
        <v>3064</v>
      </c>
      <c r="BM149" t="s">
        <v>3065</v>
      </c>
      <c r="BN149">
        <v>1</v>
      </c>
      <c r="BO149" s="159">
        <v>1.66979676184975E-3</v>
      </c>
      <c r="BP149">
        <v>1</v>
      </c>
      <c r="BQ149" t="s">
        <v>3066</v>
      </c>
      <c r="BR149" t="s">
        <v>3067</v>
      </c>
      <c r="BS149">
        <v>1</v>
      </c>
      <c r="BT149" s="159">
        <v>2.03900249922513E-7</v>
      </c>
      <c r="BU149">
        <v>1</v>
      </c>
      <c r="BV149" t="s">
        <v>3068</v>
      </c>
      <c r="BW149" t="s">
        <v>3069</v>
      </c>
      <c r="BX149">
        <v>1</v>
      </c>
      <c r="BY149" s="159">
        <v>2.1629190564911201E-4</v>
      </c>
      <c r="BZ149">
        <v>1</v>
      </c>
      <c r="CA149" t="s">
        <v>3070</v>
      </c>
      <c r="CB149" t="s">
        <v>3071</v>
      </c>
      <c r="CC149">
        <v>1</v>
      </c>
      <c r="CD149" s="159">
        <v>4.7923724938116703E-6</v>
      </c>
      <c r="CE149">
        <v>1</v>
      </c>
      <c r="CF149" t="s">
        <v>3072</v>
      </c>
      <c r="CG149" t="s">
        <v>3073</v>
      </c>
      <c r="CH149">
        <v>1</v>
      </c>
      <c r="CI149" s="159">
        <v>1.4909763849878101E-3</v>
      </c>
      <c r="CJ149">
        <v>1</v>
      </c>
      <c r="CK149" t="s">
        <v>3074</v>
      </c>
      <c r="CL149" t="s">
        <v>3075</v>
      </c>
      <c r="CM149">
        <v>1</v>
      </c>
      <c r="CN149" s="159">
        <v>1.51139579548066E-6</v>
      </c>
      <c r="CO149">
        <v>1</v>
      </c>
      <c r="CP149" t="s">
        <v>3076</v>
      </c>
      <c r="CQ149" t="s">
        <v>3077</v>
      </c>
      <c r="CR149">
        <v>1</v>
      </c>
      <c r="CS149" s="159">
        <v>0.81222688780392704</v>
      </c>
      <c r="CT149">
        <v>1</v>
      </c>
      <c r="CU149" t="s">
        <v>3078</v>
      </c>
      <c r="CV149" t="s">
        <v>3079</v>
      </c>
      <c r="CW149">
        <v>1</v>
      </c>
      <c r="CX149" s="159">
        <v>1.9663814936126E-7</v>
      </c>
      <c r="CY149">
        <v>1</v>
      </c>
      <c r="CZ149" t="s">
        <v>3080</v>
      </c>
      <c r="DA149" t="s">
        <v>3081</v>
      </c>
      <c r="DB149">
        <v>1</v>
      </c>
      <c r="DC149" s="159">
        <v>9.5513144977376805E-4</v>
      </c>
      <c r="DD149">
        <v>1</v>
      </c>
      <c r="DE149" t="s">
        <v>3082</v>
      </c>
      <c r="DF149" t="s">
        <v>3083</v>
      </c>
      <c r="DG149">
        <v>1</v>
      </c>
      <c r="DH149" s="159">
        <v>3.8822456793569098E-5</v>
      </c>
      <c r="DI149">
        <v>1</v>
      </c>
      <c r="DJ149" t="s">
        <v>3084</v>
      </c>
      <c r="DK149" t="s">
        <v>3085</v>
      </c>
      <c r="DL149">
        <v>1</v>
      </c>
      <c r="DM149" s="159">
        <v>2.6859799556093701E-3</v>
      </c>
      <c r="DN149">
        <v>1</v>
      </c>
      <c r="DO149" t="s">
        <v>3086</v>
      </c>
      <c r="DP149" t="s">
        <v>3087</v>
      </c>
      <c r="DQ149">
        <v>1</v>
      </c>
      <c r="DR149" s="159">
        <v>3.6808969870858501E-5</v>
      </c>
      <c r="DS149">
        <v>1</v>
      </c>
      <c r="DT149" t="s">
        <v>3088</v>
      </c>
      <c r="DU149" t="s">
        <v>3089</v>
      </c>
      <c r="DV149">
        <v>1</v>
      </c>
      <c r="DW149" s="159">
        <v>6.55336484489932E-7</v>
      </c>
      <c r="DX149">
        <v>1</v>
      </c>
      <c r="DY149" t="s">
        <v>3090</v>
      </c>
      <c r="DZ149" t="s">
        <v>3091</v>
      </c>
      <c r="EA149">
        <v>1</v>
      </c>
      <c r="EB149" s="159">
        <v>1.8456456036549798E-5</v>
      </c>
      <c r="EC149">
        <v>1</v>
      </c>
      <c r="ED149" t="s">
        <v>3092</v>
      </c>
      <c r="EE149" t="s">
        <v>3093</v>
      </c>
      <c r="EF149">
        <v>1</v>
      </c>
      <c r="EG149" s="159">
        <v>2.14674005544827E-7</v>
      </c>
      <c r="EH149">
        <v>1</v>
      </c>
      <c r="EI149" t="s">
        <v>3094</v>
      </c>
      <c r="EJ149" t="s">
        <v>3095</v>
      </c>
      <c r="EK149">
        <v>1</v>
      </c>
      <c r="EL149" s="159">
        <v>2.7619692002974598E-6</v>
      </c>
      <c r="EM149">
        <v>1</v>
      </c>
      <c r="EN149" t="s">
        <v>3096</v>
      </c>
      <c r="EO149" t="s">
        <v>3097</v>
      </c>
      <c r="EP149">
        <v>1</v>
      </c>
      <c r="EQ149" s="159">
        <v>8.1891927464519499E-7</v>
      </c>
      <c r="ER149">
        <v>1</v>
      </c>
      <c r="ES149" t="s">
        <v>3098</v>
      </c>
      <c r="ET149" t="s">
        <v>3099</v>
      </c>
      <c r="EU149">
        <v>1</v>
      </c>
      <c r="EV149" s="159">
        <v>1.58214051750742E-5</v>
      </c>
      <c r="EW149">
        <v>1</v>
      </c>
      <c r="EX149" t="s">
        <v>3100</v>
      </c>
      <c r="EY149" t="s">
        <v>3101</v>
      </c>
      <c r="EZ149">
        <v>1</v>
      </c>
      <c r="FA149">
        <v>9.2210462344140195E-3</v>
      </c>
      <c r="FB149">
        <v>1</v>
      </c>
      <c r="FC149" t="s">
        <v>3102</v>
      </c>
      <c r="FD149" t="s">
        <v>3103</v>
      </c>
      <c r="FE149">
        <v>1</v>
      </c>
      <c r="FF149" s="159">
        <v>1.3701643441232E-5</v>
      </c>
      <c r="FG149">
        <v>1</v>
      </c>
      <c r="FH149" t="s">
        <v>3104</v>
      </c>
      <c r="FI149" t="s">
        <v>3105</v>
      </c>
      <c r="FJ149">
        <v>1</v>
      </c>
      <c r="FK149">
        <v>4.9025566487060704E-3</v>
      </c>
      <c r="FL149">
        <v>1</v>
      </c>
      <c r="FM149" t="s">
        <v>3106</v>
      </c>
      <c r="FN149" t="s">
        <v>3107</v>
      </c>
      <c r="FO149">
        <v>1</v>
      </c>
      <c r="FP149" s="159">
        <v>6.02381844031122E-6</v>
      </c>
      <c r="FQ149">
        <v>1</v>
      </c>
      <c r="FR149" t="s">
        <v>3108</v>
      </c>
      <c r="FS149" t="s">
        <v>3109</v>
      </c>
      <c r="FT149">
        <v>1</v>
      </c>
      <c r="FU149" s="159">
        <v>2.2274522215463501E-7</v>
      </c>
      <c r="FV149">
        <v>1</v>
      </c>
      <c r="FW149" t="s">
        <v>3110</v>
      </c>
      <c r="FX149" t="s">
        <v>3111</v>
      </c>
      <c r="FY149">
        <v>1</v>
      </c>
      <c r="FZ149">
        <v>9.3015134677998596E-4</v>
      </c>
      <c r="GA149">
        <v>1</v>
      </c>
      <c r="GB149" t="s">
        <v>3112</v>
      </c>
      <c r="GC149" t="s">
        <v>3113</v>
      </c>
      <c r="GD149">
        <v>1</v>
      </c>
      <c r="GE149" s="159">
        <v>3.6015478543523798E-7</v>
      </c>
      <c r="GF149">
        <v>1</v>
      </c>
      <c r="GG149" t="s">
        <v>3114</v>
      </c>
      <c r="GH149" t="s">
        <v>3115</v>
      </c>
      <c r="GI149">
        <v>1</v>
      </c>
      <c r="GJ149">
        <v>1.6797056253866401E-4</v>
      </c>
      <c r="GK149">
        <v>1</v>
      </c>
      <c r="GL149" t="s">
        <v>3116</v>
      </c>
      <c r="GM149" t="s">
        <v>3117</v>
      </c>
      <c r="GN149">
        <v>1</v>
      </c>
      <c r="GO149" s="159">
        <v>3.1780981581118702E-8</v>
      </c>
      <c r="GP149">
        <v>1</v>
      </c>
      <c r="GQ149" t="s">
        <v>3118</v>
      </c>
      <c r="GR149" t="s">
        <v>3119</v>
      </c>
      <c r="GS149">
        <v>1</v>
      </c>
      <c r="GT149" s="159">
        <v>3.94194711554001E-6</v>
      </c>
      <c r="GU149">
        <v>1</v>
      </c>
      <c r="GV149" t="s">
        <v>3120</v>
      </c>
      <c r="GW149" t="s">
        <v>3121</v>
      </c>
      <c r="GX149">
        <v>1</v>
      </c>
      <c r="GY149" s="159">
        <v>4.9517700481718701E-6</v>
      </c>
      <c r="GZ149">
        <v>1</v>
      </c>
      <c r="HA149" t="s">
        <v>3122</v>
      </c>
      <c r="HB149" t="s">
        <v>3123</v>
      </c>
      <c r="HC149">
        <v>1</v>
      </c>
      <c r="HD149" s="159">
        <v>7.5087822945134203E-7</v>
      </c>
      <c r="HE149">
        <v>1</v>
      </c>
      <c r="HF149" t="s">
        <v>3124</v>
      </c>
      <c r="HG149" t="s">
        <v>3125</v>
      </c>
      <c r="HH149">
        <v>1</v>
      </c>
      <c r="HI149">
        <v>2.65928180618077E-3</v>
      </c>
      <c r="HJ149">
        <v>1</v>
      </c>
      <c r="HK149" t="s">
        <v>3126</v>
      </c>
      <c r="HL149" t="s">
        <v>3127</v>
      </c>
      <c r="HM149">
        <v>1</v>
      </c>
      <c r="HN149" s="159">
        <v>2.00726175856226E-7</v>
      </c>
      <c r="HO149">
        <v>1</v>
      </c>
      <c r="HP149" t="s">
        <v>3128</v>
      </c>
      <c r="HQ149" t="s">
        <v>3129</v>
      </c>
      <c r="HR149">
        <v>1</v>
      </c>
      <c r="HS149" s="159">
        <v>1.41302933037793E-6</v>
      </c>
      <c r="HT149">
        <v>1</v>
      </c>
      <c r="HU149" t="s">
        <v>3130</v>
      </c>
      <c r="HV149" t="s">
        <v>3131</v>
      </c>
      <c r="HW149">
        <v>1</v>
      </c>
      <c r="HX149">
        <v>2.55841981537579E-4</v>
      </c>
      <c r="HY149">
        <v>1</v>
      </c>
      <c r="HZ149" t="s">
        <v>3132</v>
      </c>
      <c r="IA149" t="s">
        <v>3133</v>
      </c>
      <c r="IB149">
        <v>1</v>
      </c>
      <c r="IC149">
        <v>6.4452832255549903E-4</v>
      </c>
      <c r="ID149">
        <v>1</v>
      </c>
      <c r="IE149" t="s">
        <v>3134</v>
      </c>
      <c r="IF149" t="s">
        <v>3135</v>
      </c>
      <c r="IG149">
        <v>1</v>
      </c>
      <c r="IH149">
        <v>7.5327435353464197E-3</v>
      </c>
    </row>
    <row r="150" spans="1:297">
      <c r="A150" t="str">
        <f>[1]Overview!E231</f>
        <v>a5320</v>
      </c>
      <c r="B150" t="str">
        <f>IF([1]Overview!W231&lt;&gt;"",[1]Overview!W231,"")</f>
        <v/>
      </c>
      <c r="C150" t="str">
        <f>[1]Overview!B231</f>
        <v>5320: Beherbergungsstätten</v>
      </c>
      <c r="D150" t="str">
        <f t="shared" si="2"/>
        <v/>
      </c>
      <c r="F150">
        <f>[1]Overview!S231</f>
        <v>-1</v>
      </c>
      <c r="I150" s="159"/>
    </row>
    <row r="151" spans="1:297">
      <c r="A151" t="str">
        <f>[1]Overview!E232</f>
        <v>a532001</v>
      </c>
      <c r="B151" t="str">
        <f>IF([1]Overview!W232&lt;&gt;"",[1]Overview!W232,"")</f>
        <v/>
      </c>
      <c r="C151" t="str">
        <f>[1]Overview!B232</f>
        <v>5320.01: Hotels, Pensionen und Privatzimmer</v>
      </c>
      <c r="D151" t="str">
        <f t="shared" si="2"/>
        <v/>
      </c>
      <c r="F151">
        <f>[1]Overview!S232</f>
        <v>-1</v>
      </c>
      <c r="I151" s="166"/>
    </row>
    <row r="152" spans="1:297">
      <c r="A152" t="str">
        <f>[1]Overview!E233</f>
        <v>a532002</v>
      </c>
      <c r="B152" t="str">
        <f>IF([1]Overview!W233&lt;&gt;"",[1]Overview!W233,"")</f>
        <v/>
      </c>
      <c r="C152" t="str">
        <f>[1]Overview!B233</f>
        <v>5320.02: Ferienwohnungen, Campingplätze und sonstige Übernachtungen</v>
      </c>
      <c r="D152" t="str">
        <f t="shared" si="2"/>
        <v/>
      </c>
      <c r="F152">
        <f>[1]Overview!S233</f>
        <v>-1</v>
      </c>
      <c r="I152" s="166"/>
    </row>
    <row r="153" spans="1:297">
      <c r="A153" t="str">
        <f>[1]Overview!E234</f>
        <v>a56</v>
      </c>
      <c r="B153" t="str">
        <f>IF([1]Overview!W234&lt;&gt;"",[1]Overview!W234,"")</f>
        <v/>
      </c>
      <c r="C153" t="str">
        <f>[1]Overview!B234</f>
        <v>56: Bekleidung und Schuhe</v>
      </c>
      <c r="D153" t="str">
        <f t="shared" si="2"/>
        <v/>
      </c>
      <c r="F153">
        <f>[1]Overview!S234</f>
        <v>-1</v>
      </c>
      <c r="I153" s="166"/>
    </row>
    <row r="154" spans="1:297">
      <c r="A154" t="str">
        <f>[1]Overview!E235</f>
        <v>a561</v>
      </c>
      <c r="B154" t="str">
        <f>IF([1]Overview!W235&lt;&gt;"",[1]Overview!W235,"")</f>
        <v/>
      </c>
      <c r="C154" t="str">
        <f>[1]Overview!B235</f>
        <v>561: Bekleidung</v>
      </c>
      <c r="D154" t="str">
        <f t="shared" si="2"/>
        <v/>
      </c>
      <c r="F154">
        <f>[1]Overview!S235</f>
        <v>-1</v>
      </c>
      <c r="I154" s="166"/>
    </row>
    <row r="155" spans="1:297">
      <c r="A155" t="str">
        <f>[1]Overview!E236</f>
        <v>a5611</v>
      </c>
      <c r="B155" t="str">
        <f>IF([1]Overview!W236&lt;&gt;"",[1]Overview!W236,"")</f>
        <v/>
      </c>
      <c r="C155" t="str">
        <f>[1]Overview!B236</f>
        <v>5611: Kleiderstoffe</v>
      </c>
      <c r="D155" t="str">
        <f t="shared" si="2"/>
        <v/>
      </c>
      <c r="F155">
        <f>[1]Overview!S236</f>
        <v>-1</v>
      </c>
      <c r="H155" s="159"/>
      <c r="I155" s="159"/>
    </row>
    <row r="156" spans="1:297">
      <c r="A156" t="str">
        <f>[1]Overview!E237</f>
        <v>a561100</v>
      </c>
      <c r="B156" t="str">
        <f>IF([1]Overview!W237&lt;&gt;"",[1]Overview!W237,"")</f>
        <v/>
      </c>
      <c r="C156" t="str">
        <f>[1]Overview!B237</f>
        <v>5611.00: Kleiderstoffe</v>
      </c>
      <c r="D156" s="159">
        <f>5.94290024606893E-07*0.720225674702334</f>
        <v>4.2802293394136615E-7</v>
      </c>
      <c r="F156">
        <f>[1]Overview!S237</f>
        <v>0</v>
      </c>
      <c r="H156">
        <v>1</v>
      </c>
      <c r="I156" t="s">
        <v>3136</v>
      </c>
      <c r="J156" s="166" t="s">
        <v>3137</v>
      </c>
      <c r="K156">
        <v>1</v>
      </c>
      <c r="L156">
        <v>4.4136592157666197E-4</v>
      </c>
      <c r="M156">
        <v>1</v>
      </c>
      <c r="N156" t="s">
        <v>3138</v>
      </c>
      <c r="O156" t="s">
        <v>3139</v>
      </c>
      <c r="P156">
        <v>1</v>
      </c>
      <c r="Q156">
        <v>0.18573855174544099</v>
      </c>
      <c r="R156">
        <v>1</v>
      </c>
      <c r="S156" t="s">
        <v>3140</v>
      </c>
      <c r="T156" t="s">
        <v>3141</v>
      </c>
      <c r="U156">
        <v>1</v>
      </c>
      <c r="V156">
        <v>4.4069402440126502E-3</v>
      </c>
      <c r="W156">
        <v>1</v>
      </c>
      <c r="X156" t="s">
        <v>3142</v>
      </c>
      <c r="Y156" t="s">
        <v>3143</v>
      </c>
      <c r="Z156">
        <v>1</v>
      </c>
      <c r="AA156" s="159">
        <v>4.21630658522199E-5</v>
      </c>
      <c r="AB156">
        <v>1</v>
      </c>
      <c r="AC156" t="s">
        <v>3144</v>
      </c>
      <c r="AD156" t="s">
        <v>3145</v>
      </c>
      <c r="AE156">
        <v>1</v>
      </c>
      <c r="AF156" s="159">
        <v>7.2188675436848197E-5</v>
      </c>
      <c r="AG156">
        <v>1</v>
      </c>
      <c r="AH156" t="s">
        <v>3146</v>
      </c>
      <c r="AI156" t="s">
        <v>3147</v>
      </c>
      <c r="AJ156">
        <v>1</v>
      </c>
      <c r="AK156">
        <v>5.4861827622369602E-2</v>
      </c>
      <c r="AL156">
        <v>1</v>
      </c>
      <c r="AM156" t="s">
        <v>3148</v>
      </c>
      <c r="AN156" t="s">
        <v>3149</v>
      </c>
      <c r="AO156">
        <v>1</v>
      </c>
      <c r="AP156">
        <v>5.1714120490932601E-3</v>
      </c>
      <c r="AQ156">
        <v>1</v>
      </c>
      <c r="AR156" t="s">
        <v>3150</v>
      </c>
      <c r="AS156" t="s">
        <v>3151</v>
      </c>
      <c r="AT156">
        <v>1</v>
      </c>
      <c r="AU156">
        <v>4.1051641812179401E-4</v>
      </c>
      <c r="AV156">
        <v>1</v>
      </c>
      <c r="AW156" t="s">
        <v>3152</v>
      </c>
      <c r="AX156" t="s">
        <v>3153</v>
      </c>
      <c r="AY156">
        <v>1</v>
      </c>
      <c r="AZ156">
        <v>2.8313498915375698E-2</v>
      </c>
      <c r="BA156">
        <v>1</v>
      </c>
      <c r="BB156" t="s">
        <v>3154</v>
      </c>
      <c r="BC156" t="s">
        <v>3155</v>
      </c>
      <c r="BD156">
        <v>1</v>
      </c>
      <c r="BE156">
        <v>1.91982896903722E-3</v>
      </c>
      <c r="BF156">
        <v>1</v>
      </c>
      <c r="BG156" t="s">
        <v>3156</v>
      </c>
      <c r="BH156" t="s">
        <v>3157</v>
      </c>
      <c r="BI156">
        <v>1</v>
      </c>
      <c r="BJ156">
        <v>3.8580469080646201E-4</v>
      </c>
      <c r="BK156">
        <v>1</v>
      </c>
      <c r="BL156" t="s">
        <v>3158</v>
      </c>
      <c r="BM156" t="s">
        <v>3159</v>
      </c>
      <c r="BN156">
        <v>1</v>
      </c>
      <c r="BO156">
        <v>4.15341568622462E-4</v>
      </c>
      <c r="BP156">
        <v>1</v>
      </c>
      <c r="BQ156" t="s">
        <v>3160</v>
      </c>
      <c r="BR156" t="s">
        <v>3161</v>
      </c>
      <c r="BS156">
        <v>1</v>
      </c>
      <c r="BT156">
        <v>9.3783169381585502E-3</v>
      </c>
      <c r="BU156">
        <v>1</v>
      </c>
      <c r="BV156" t="s">
        <v>3162</v>
      </c>
      <c r="BW156" t="s">
        <v>3163</v>
      </c>
      <c r="BX156">
        <v>1</v>
      </c>
      <c r="BY156">
        <v>1.3510370325954301E-2</v>
      </c>
      <c r="BZ156">
        <v>1</v>
      </c>
      <c r="CA156" t="s">
        <v>3164</v>
      </c>
      <c r="CB156" t="s">
        <v>3165</v>
      </c>
      <c r="CC156">
        <v>1</v>
      </c>
      <c r="CD156" s="159">
        <v>5.6032942541538499E-5</v>
      </c>
      <c r="CE156">
        <v>1</v>
      </c>
      <c r="CF156" t="s">
        <v>3166</v>
      </c>
      <c r="CG156" t="s">
        <v>3167</v>
      </c>
      <c r="CH156">
        <v>1</v>
      </c>
      <c r="CI156">
        <v>4.1376267768683797E-3</v>
      </c>
      <c r="CJ156">
        <v>1</v>
      </c>
      <c r="CK156" t="s">
        <v>3168</v>
      </c>
      <c r="CL156" t="s">
        <v>3169</v>
      </c>
      <c r="CM156">
        <v>1</v>
      </c>
      <c r="CN156">
        <v>3.4638437414542299E-3</v>
      </c>
      <c r="CO156">
        <v>1</v>
      </c>
      <c r="CP156" t="s">
        <v>3170</v>
      </c>
      <c r="CQ156" t="s">
        <v>3171</v>
      </c>
      <c r="CR156">
        <v>1</v>
      </c>
      <c r="CS156">
        <v>3.7720291466136101E-4</v>
      </c>
      <c r="CT156">
        <v>1</v>
      </c>
      <c r="CU156" t="s">
        <v>3172</v>
      </c>
      <c r="CV156" t="s">
        <v>3173</v>
      </c>
      <c r="CW156">
        <v>1</v>
      </c>
      <c r="CX156">
        <v>0.28280939002708799</v>
      </c>
      <c r="CY156">
        <v>1</v>
      </c>
      <c r="CZ156" t="s">
        <v>3174</v>
      </c>
      <c r="DA156" t="s">
        <v>3175</v>
      </c>
      <c r="DB156">
        <v>1</v>
      </c>
      <c r="DC156">
        <v>4.1293447847340201E-4</v>
      </c>
      <c r="DD156">
        <v>1</v>
      </c>
      <c r="DE156" t="s">
        <v>3176</v>
      </c>
      <c r="DF156" t="s">
        <v>3177</v>
      </c>
      <c r="DG156">
        <v>1</v>
      </c>
      <c r="DH156">
        <v>4.5213711954017102E-3</v>
      </c>
      <c r="DI156">
        <v>1</v>
      </c>
      <c r="DJ156" t="s">
        <v>3178</v>
      </c>
      <c r="DK156" t="s">
        <v>3179</v>
      </c>
      <c r="DL156">
        <v>1</v>
      </c>
      <c r="DM156">
        <v>4.4697562980701801E-2</v>
      </c>
      <c r="DN156">
        <v>1</v>
      </c>
      <c r="DO156" t="s">
        <v>3180</v>
      </c>
      <c r="DP156" t="s">
        <v>3181</v>
      </c>
      <c r="DQ156">
        <v>1</v>
      </c>
      <c r="DR156">
        <v>9.8805438990889997E-3</v>
      </c>
      <c r="DS156">
        <v>1</v>
      </c>
      <c r="DT156" t="s">
        <v>3182</v>
      </c>
      <c r="DU156" t="s">
        <v>3183</v>
      </c>
      <c r="DV156">
        <v>1</v>
      </c>
      <c r="DW156">
        <v>6.9056336361596605E-4</v>
      </c>
      <c r="DX156">
        <v>1</v>
      </c>
      <c r="DY156" t="s">
        <v>3184</v>
      </c>
      <c r="DZ156" t="s">
        <v>3185</v>
      </c>
      <c r="EA156">
        <v>1</v>
      </c>
      <c r="EB156">
        <v>2.1316763586742599E-3</v>
      </c>
      <c r="EC156">
        <v>1</v>
      </c>
      <c r="ED156" t="s">
        <v>3186</v>
      </c>
      <c r="EE156" t="s">
        <v>3187</v>
      </c>
      <c r="EF156">
        <v>1</v>
      </c>
      <c r="EG156">
        <v>8.9111996268618106E-3</v>
      </c>
      <c r="EH156">
        <v>1</v>
      </c>
      <c r="EI156" t="s">
        <v>3188</v>
      </c>
      <c r="EJ156" t="s">
        <v>3189</v>
      </c>
      <c r="EK156">
        <v>1</v>
      </c>
      <c r="EL156">
        <v>1.5744430325025801E-3</v>
      </c>
      <c r="EM156">
        <v>1</v>
      </c>
      <c r="EN156" t="s">
        <v>3190</v>
      </c>
      <c r="EO156" t="s">
        <v>3191</v>
      </c>
      <c r="EP156">
        <v>1</v>
      </c>
      <c r="EQ156">
        <v>1.48054187720731E-4</v>
      </c>
      <c r="ER156">
        <v>1</v>
      </c>
      <c r="ES156" t="s">
        <v>3192</v>
      </c>
      <c r="ET156" t="s">
        <v>3193</v>
      </c>
      <c r="EU156">
        <v>1</v>
      </c>
      <c r="EV156">
        <v>6.7111674625057005E-4</v>
      </c>
      <c r="EW156">
        <v>1</v>
      </c>
      <c r="EX156" t="s">
        <v>3194</v>
      </c>
      <c r="EY156" t="s">
        <v>3195</v>
      </c>
      <c r="EZ156">
        <v>1</v>
      </c>
      <c r="FA156">
        <v>2.3956501086812802E-3</v>
      </c>
      <c r="FB156">
        <v>1</v>
      </c>
      <c r="FC156" t="s">
        <v>3196</v>
      </c>
      <c r="FD156" t="s">
        <v>3197</v>
      </c>
      <c r="FE156">
        <v>1</v>
      </c>
      <c r="FF156">
        <v>0.14066203294958499</v>
      </c>
      <c r="FG156">
        <v>1</v>
      </c>
      <c r="FH156" t="s">
        <v>3198</v>
      </c>
      <c r="FI156" t="s">
        <v>3199</v>
      </c>
      <c r="FJ156">
        <v>1</v>
      </c>
      <c r="FK156" s="159">
        <v>1.8589125438911799E-5</v>
      </c>
      <c r="FL156">
        <v>1</v>
      </c>
      <c r="FM156" t="s">
        <v>3200</v>
      </c>
      <c r="FN156" t="s">
        <v>3201</v>
      </c>
      <c r="FO156">
        <v>1</v>
      </c>
      <c r="FP156">
        <v>7.5371140528953295E-4</v>
      </c>
      <c r="FQ156">
        <v>1</v>
      </c>
      <c r="FR156" t="s">
        <v>3202</v>
      </c>
      <c r="FS156" t="s">
        <v>3203</v>
      </c>
      <c r="FT156">
        <v>1</v>
      </c>
      <c r="FU156">
        <v>3.4506355268810302E-3</v>
      </c>
      <c r="FV156">
        <v>1</v>
      </c>
      <c r="FW156" t="s">
        <v>3204</v>
      </c>
      <c r="FX156" t="s">
        <v>3205</v>
      </c>
      <c r="FY156">
        <v>1</v>
      </c>
      <c r="FZ156">
        <v>3.8902380917175099E-4</v>
      </c>
      <c r="GA156">
        <v>1</v>
      </c>
      <c r="GB156" t="s">
        <v>3206</v>
      </c>
      <c r="GC156" t="s">
        <v>3207</v>
      </c>
      <c r="GD156">
        <v>1</v>
      </c>
      <c r="GE156">
        <v>1.21863126896339E-2</v>
      </c>
      <c r="GF156">
        <v>1</v>
      </c>
      <c r="GG156" t="s">
        <v>3208</v>
      </c>
      <c r="GH156" t="s">
        <v>3209</v>
      </c>
      <c r="GI156">
        <v>1</v>
      </c>
      <c r="GJ156">
        <v>0.10213788519078899</v>
      </c>
      <c r="GK156">
        <v>1</v>
      </c>
      <c r="GL156" t="s">
        <v>3210</v>
      </c>
      <c r="GM156" t="s">
        <v>3211</v>
      </c>
      <c r="GN156">
        <v>1</v>
      </c>
      <c r="GO156">
        <v>1.10046763386864E-2</v>
      </c>
      <c r="GP156">
        <v>1</v>
      </c>
      <c r="GQ156" t="s">
        <v>3212</v>
      </c>
      <c r="GR156" t="s">
        <v>3213</v>
      </c>
      <c r="GS156">
        <v>1</v>
      </c>
      <c r="GT156" s="159">
        <v>4.6818509524206196E-6</v>
      </c>
      <c r="GU156">
        <v>1</v>
      </c>
      <c r="GV156" t="s">
        <v>3214</v>
      </c>
      <c r="GW156" t="s">
        <v>3215</v>
      </c>
      <c r="GX156">
        <v>1</v>
      </c>
      <c r="GY156">
        <v>1.27002233623332E-3</v>
      </c>
      <c r="GZ156">
        <v>1</v>
      </c>
      <c r="HA156" t="s">
        <v>3216</v>
      </c>
      <c r="HB156" t="s">
        <v>3217</v>
      </c>
      <c r="HC156">
        <v>1</v>
      </c>
      <c r="HD156">
        <v>1.2659177281821299E-3</v>
      </c>
      <c r="HE156">
        <v>1</v>
      </c>
      <c r="HF156" t="s">
        <v>3218</v>
      </c>
      <c r="HG156" t="s">
        <v>3219</v>
      </c>
      <c r="HH156">
        <v>1</v>
      </c>
      <c r="HI156">
        <v>3.1258014292691999E-4</v>
      </c>
      <c r="HJ156">
        <v>1</v>
      </c>
      <c r="HK156" t="s">
        <v>3220</v>
      </c>
      <c r="HL156" t="s">
        <v>3221</v>
      </c>
      <c r="HM156">
        <v>1</v>
      </c>
      <c r="HN156">
        <v>1.63253194928423E-3</v>
      </c>
      <c r="HO156">
        <v>1</v>
      </c>
      <c r="HP156" t="s">
        <v>3222</v>
      </c>
      <c r="HQ156" t="s">
        <v>3223</v>
      </c>
      <c r="HR156">
        <v>1</v>
      </c>
      <c r="HS156">
        <v>6.2127840182944402E-4</v>
      </c>
      <c r="HT156">
        <v>1</v>
      </c>
      <c r="HU156" t="s">
        <v>3224</v>
      </c>
      <c r="HV156" t="s">
        <v>3225</v>
      </c>
      <c r="HW156">
        <v>1</v>
      </c>
      <c r="HX156">
        <v>1.3231215226815001E-3</v>
      </c>
      <c r="HY156">
        <v>1</v>
      </c>
      <c r="HZ156" t="s">
        <v>3226</v>
      </c>
      <c r="IA156" t="s">
        <v>3227</v>
      </c>
      <c r="IB156">
        <v>1</v>
      </c>
      <c r="IC156">
        <v>1.4343745251979799E-3</v>
      </c>
      <c r="ID156">
        <v>1</v>
      </c>
      <c r="IE156" t="s">
        <v>3228</v>
      </c>
      <c r="IF156" t="s">
        <v>3229</v>
      </c>
      <c r="IG156">
        <v>1</v>
      </c>
      <c r="IH156">
        <v>9.9711527949996309E-3</v>
      </c>
      <c r="II156">
        <v>1</v>
      </c>
      <c r="IJ156" t="s">
        <v>3230</v>
      </c>
      <c r="IK156" t="s">
        <v>3231</v>
      </c>
      <c r="IL156">
        <v>1</v>
      </c>
      <c r="IM156">
        <v>3.9614132181790003E-2</v>
      </c>
      <c r="IN156">
        <v>1</v>
      </c>
      <c r="IO156" t="s">
        <v>3022</v>
      </c>
      <c r="IP156" t="s">
        <v>3023</v>
      </c>
      <c r="IQ156">
        <v>0.13410149048418604</v>
      </c>
      <c r="IR156">
        <v>0.33554459537806447</v>
      </c>
      <c r="IS156">
        <v>1</v>
      </c>
      <c r="IT156" t="s">
        <v>3024</v>
      </c>
      <c r="IU156" t="s">
        <v>3025</v>
      </c>
      <c r="IV156">
        <v>6.0459202846855024E-3</v>
      </c>
      <c r="IW156">
        <v>0.33554459537806447</v>
      </c>
      <c r="IX156">
        <v>1</v>
      </c>
      <c r="IY156" t="s">
        <v>3026</v>
      </c>
      <c r="IZ156" t="s">
        <v>3027</v>
      </c>
      <c r="JA156">
        <v>0.48517634980715318</v>
      </c>
      <c r="JB156">
        <v>0.33554459537806447</v>
      </c>
      <c r="JC156">
        <v>1</v>
      </c>
      <c r="JD156" t="s">
        <v>3028</v>
      </c>
      <c r="JE156" t="s">
        <v>3029</v>
      </c>
      <c r="JF156">
        <v>0.37467623942397527</v>
      </c>
      <c r="JG156">
        <v>0.33554459537806447</v>
      </c>
      <c r="JH156">
        <v>1</v>
      </c>
      <c r="JI156" t="s">
        <v>3030</v>
      </c>
      <c r="JJ156" t="s">
        <v>3031</v>
      </c>
      <c r="JK156">
        <v>0.1523454548262588</v>
      </c>
      <c r="JL156">
        <v>2.9757420060698953E-2</v>
      </c>
      <c r="JM156">
        <v>1</v>
      </c>
      <c r="JN156" t="s">
        <v>3032</v>
      </c>
      <c r="JO156" t="s">
        <v>3033</v>
      </c>
      <c r="JP156">
        <v>0.40618597118973421</v>
      </c>
      <c r="JQ156">
        <v>2.9757420060698953E-2</v>
      </c>
      <c r="JR156">
        <v>1</v>
      </c>
      <c r="JS156" t="s">
        <v>3034</v>
      </c>
      <c r="JT156" t="s">
        <v>3035</v>
      </c>
      <c r="JU156">
        <v>2.6360428138277162E-2</v>
      </c>
      <c r="JV156">
        <v>2.9757420060698953E-2</v>
      </c>
      <c r="JW156">
        <v>1</v>
      </c>
      <c r="JX156" t="s">
        <v>3036</v>
      </c>
      <c r="JY156" t="s">
        <v>3037</v>
      </c>
      <c r="JZ156">
        <v>0.21051217573523118</v>
      </c>
      <c r="KA156">
        <v>2.9757420060698953E-2</v>
      </c>
      <c r="KB156">
        <v>1</v>
      </c>
      <c r="KC156" t="s">
        <v>3038</v>
      </c>
      <c r="KD156" t="s">
        <v>3039</v>
      </c>
      <c r="KE156">
        <v>1.6519048596901776E-2</v>
      </c>
      <c r="KF156">
        <v>2.9757420060698953E-2</v>
      </c>
      <c r="KG156">
        <v>1</v>
      </c>
      <c r="KH156" t="s">
        <v>3040</v>
      </c>
      <c r="KI156" t="s">
        <v>3041</v>
      </c>
      <c r="KJ156">
        <v>0.18807692151359676</v>
      </c>
      <c r="KK156">
        <v>2.9757420060698953E-2</v>
      </c>
    </row>
    <row r="157" spans="1:297">
      <c r="A157" t="str">
        <f>[1]Overview!E238</f>
        <v>a5612</v>
      </c>
      <c r="B157" t="str">
        <f>IF([1]Overview!W238&lt;&gt;"",[1]Overview!W238,"")</f>
        <v/>
      </c>
      <c r="C157" t="str">
        <f>[1]Overview!B238</f>
        <v>5612: Herrenbekleidung</v>
      </c>
      <c r="D157" s="159">
        <f>5.94290024606893E-07*0.436929301931262</f>
        <v>2.5966272559620227E-7</v>
      </c>
      <c r="F157">
        <f>[1]Overview!S238</f>
        <v>0</v>
      </c>
      <c r="H157">
        <v>1</v>
      </c>
      <c r="I157" t="s">
        <v>3232</v>
      </c>
      <c r="J157" s="166" t="s">
        <v>3233</v>
      </c>
      <c r="K157">
        <v>1</v>
      </c>
      <c r="L157">
        <v>1.24410833268888E-3</v>
      </c>
      <c r="M157">
        <v>1</v>
      </c>
      <c r="N157" t="s">
        <v>3234</v>
      </c>
      <c r="O157" t="s">
        <v>3235</v>
      </c>
      <c r="P157">
        <v>1</v>
      </c>
      <c r="Q157" s="159">
        <v>8.2202491420211595E-5</v>
      </c>
      <c r="R157">
        <v>1</v>
      </c>
      <c r="S157" t="s">
        <v>3236</v>
      </c>
      <c r="T157" t="s">
        <v>3237</v>
      </c>
      <c r="U157">
        <v>1</v>
      </c>
      <c r="V157">
        <v>3.8840736189649498E-2</v>
      </c>
      <c r="W157">
        <v>1</v>
      </c>
      <c r="X157" t="s">
        <v>3238</v>
      </c>
      <c r="Y157" t="s">
        <v>3239</v>
      </c>
      <c r="Z157">
        <v>1</v>
      </c>
      <c r="AA157">
        <v>1.7487959140215399E-4</v>
      </c>
      <c r="AB157">
        <v>1</v>
      </c>
      <c r="AC157" t="s">
        <v>3240</v>
      </c>
      <c r="AD157" t="s">
        <v>3241</v>
      </c>
      <c r="AE157">
        <v>1</v>
      </c>
      <c r="AF157">
        <v>9.6325624042511201E-4</v>
      </c>
      <c r="AG157">
        <v>1</v>
      </c>
      <c r="AH157" t="s">
        <v>3242</v>
      </c>
      <c r="AI157" t="s">
        <v>3243</v>
      </c>
      <c r="AJ157">
        <v>1</v>
      </c>
      <c r="AK157">
        <v>3.5821790062860299E-3</v>
      </c>
      <c r="AL157">
        <v>1</v>
      </c>
      <c r="AM157" t="s">
        <v>3244</v>
      </c>
      <c r="AN157" t="s">
        <v>3245</v>
      </c>
      <c r="AO157">
        <v>1</v>
      </c>
      <c r="AP157">
        <v>1.47088525409481E-4</v>
      </c>
      <c r="AQ157">
        <v>1</v>
      </c>
      <c r="AR157" t="s">
        <v>3246</v>
      </c>
      <c r="AS157" t="s">
        <v>3247</v>
      </c>
      <c r="AT157">
        <v>1</v>
      </c>
      <c r="AU157" s="159">
        <v>9.2033849139242595E-5</v>
      </c>
      <c r="AV157">
        <v>1</v>
      </c>
      <c r="AW157" t="s">
        <v>3248</v>
      </c>
      <c r="AX157" t="s">
        <v>3249</v>
      </c>
      <c r="AY157">
        <v>1</v>
      </c>
      <c r="AZ157">
        <v>3.4409064062743502E-4</v>
      </c>
      <c r="BA157">
        <v>1</v>
      </c>
      <c r="BB157" t="s">
        <v>3250</v>
      </c>
      <c r="BC157" t="s">
        <v>3251</v>
      </c>
      <c r="BD157">
        <v>1</v>
      </c>
      <c r="BE157" s="159">
        <v>2.81283483612187E-6</v>
      </c>
      <c r="BF157">
        <v>1</v>
      </c>
      <c r="BG157" t="s">
        <v>3252</v>
      </c>
      <c r="BH157" t="s">
        <v>3253</v>
      </c>
      <c r="BI157">
        <v>1</v>
      </c>
      <c r="BJ157">
        <v>2.0981074558480201E-4</v>
      </c>
      <c r="BK157">
        <v>1</v>
      </c>
      <c r="BL157" t="s">
        <v>3254</v>
      </c>
      <c r="BM157" t="s">
        <v>3255</v>
      </c>
      <c r="BN157">
        <v>1</v>
      </c>
      <c r="BO157">
        <v>5.6113544860393399E-4</v>
      </c>
      <c r="BP157">
        <v>1</v>
      </c>
      <c r="BQ157" t="s">
        <v>3256</v>
      </c>
      <c r="BR157" t="s">
        <v>3257</v>
      </c>
      <c r="BS157">
        <v>1</v>
      </c>
      <c r="BT157">
        <v>2.30167593969508E-3</v>
      </c>
      <c r="BU157">
        <v>1</v>
      </c>
      <c r="BV157" t="s">
        <v>3258</v>
      </c>
      <c r="BW157" t="s">
        <v>3259</v>
      </c>
      <c r="BX157">
        <v>1</v>
      </c>
      <c r="BY157">
        <v>1.04507657601612E-3</v>
      </c>
      <c r="BZ157">
        <v>1</v>
      </c>
      <c r="CA157" t="s">
        <v>3260</v>
      </c>
      <c r="CB157" t="s">
        <v>3261</v>
      </c>
      <c r="CC157">
        <v>1</v>
      </c>
      <c r="CD157">
        <v>1.0960131258665301E-2</v>
      </c>
      <c r="CE157">
        <v>1</v>
      </c>
      <c r="CF157" t="s">
        <v>3262</v>
      </c>
      <c r="CG157" t="s">
        <v>3263</v>
      </c>
      <c r="CH157">
        <v>1</v>
      </c>
      <c r="CI157">
        <v>0.108709150419698</v>
      </c>
      <c r="CJ157">
        <v>1</v>
      </c>
      <c r="CK157" t="s">
        <v>3264</v>
      </c>
      <c r="CL157" t="s">
        <v>3265</v>
      </c>
      <c r="CM157">
        <v>1</v>
      </c>
      <c r="CN157">
        <v>0.27295750021854598</v>
      </c>
      <c r="CO157">
        <v>1</v>
      </c>
      <c r="CP157" t="s">
        <v>3266</v>
      </c>
      <c r="CQ157" t="s">
        <v>3267</v>
      </c>
      <c r="CR157">
        <v>1</v>
      </c>
      <c r="CS157">
        <v>1.08696589004115E-4</v>
      </c>
      <c r="CT157">
        <v>1</v>
      </c>
      <c r="CU157" t="s">
        <v>3268</v>
      </c>
      <c r="CV157" t="s">
        <v>3269</v>
      </c>
      <c r="CW157">
        <v>1</v>
      </c>
      <c r="CX157">
        <v>1.1354645814339299E-2</v>
      </c>
      <c r="CY157">
        <v>1</v>
      </c>
      <c r="CZ157" t="s">
        <v>3270</v>
      </c>
      <c r="DA157" t="s">
        <v>3271</v>
      </c>
      <c r="DB157">
        <v>1</v>
      </c>
      <c r="DC157">
        <v>4.7220414242790399E-4</v>
      </c>
      <c r="DD157">
        <v>1</v>
      </c>
      <c r="DE157" t="s">
        <v>3272</v>
      </c>
      <c r="DF157" t="s">
        <v>3273</v>
      </c>
      <c r="DG157">
        <v>1</v>
      </c>
      <c r="DH157">
        <v>3.7306068919838601E-3</v>
      </c>
      <c r="DI157">
        <v>1</v>
      </c>
      <c r="DJ157" t="s">
        <v>3274</v>
      </c>
      <c r="DK157" t="s">
        <v>3275</v>
      </c>
      <c r="DL157">
        <v>1</v>
      </c>
      <c r="DM157">
        <v>3.2818369292595601E-2</v>
      </c>
      <c r="DN157">
        <v>1</v>
      </c>
      <c r="DO157" t="s">
        <v>3276</v>
      </c>
      <c r="DP157" t="s">
        <v>3277</v>
      </c>
      <c r="DQ157">
        <v>1</v>
      </c>
      <c r="DR157" s="159">
        <v>6.6165576656188096E-6</v>
      </c>
      <c r="DS157">
        <v>1</v>
      </c>
      <c r="DT157" t="s">
        <v>3278</v>
      </c>
      <c r="DU157" t="s">
        <v>3279</v>
      </c>
      <c r="DV157">
        <v>1</v>
      </c>
      <c r="DW157">
        <v>5.13927523404003E-3</v>
      </c>
      <c r="DX157">
        <v>1</v>
      </c>
      <c r="DY157" t="s">
        <v>3280</v>
      </c>
      <c r="DZ157" t="s">
        <v>3281</v>
      </c>
      <c r="EA157">
        <v>1</v>
      </c>
      <c r="EB157">
        <v>1.16718592512464E-4</v>
      </c>
      <c r="EC157">
        <v>1</v>
      </c>
      <c r="ED157" t="s">
        <v>3282</v>
      </c>
      <c r="EE157" t="s">
        <v>3283</v>
      </c>
      <c r="EF157">
        <v>1</v>
      </c>
      <c r="EG157">
        <v>5.2483209726382702E-3</v>
      </c>
      <c r="EH157">
        <v>1</v>
      </c>
      <c r="EI157" t="s">
        <v>3284</v>
      </c>
      <c r="EJ157" t="s">
        <v>3285</v>
      </c>
      <c r="EK157">
        <v>1</v>
      </c>
      <c r="EL157">
        <v>5.0916498324065295E-4</v>
      </c>
      <c r="EM157">
        <v>1</v>
      </c>
      <c r="EN157" t="s">
        <v>3286</v>
      </c>
      <c r="EO157" t="s">
        <v>3287</v>
      </c>
      <c r="EP157">
        <v>1</v>
      </c>
      <c r="EQ157">
        <v>2.64237119114727E-3</v>
      </c>
      <c r="ER157">
        <v>1</v>
      </c>
      <c r="ES157" t="s">
        <v>3288</v>
      </c>
      <c r="ET157" t="s">
        <v>3289</v>
      </c>
      <c r="EU157">
        <v>1</v>
      </c>
      <c r="EV157">
        <v>3.3529917925184398E-3</v>
      </c>
      <c r="EW157">
        <v>1</v>
      </c>
      <c r="EX157" t="s">
        <v>3290</v>
      </c>
      <c r="EY157" t="s">
        <v>3291</v>
      </c>
      <c r="EZ157">
        <v>1</v>
      </c>
      <c r="FA157">
        <v>1.43152881933283E-2</v>
      </c>
      <c r="FB157">
        <v>1</v>
      </c>
      <c r="FC157" t="s">
        <v>3292</v>
      </c>
      <c r="FD157" t="s">
        <v>3293</v>
      </c>
      <c r="FE157">
        <v>1</v>
      </c>
      <c r="FF157" s="159">
        <v>8.1085471567878297E-7</v>
      </c>
      <c r="FG157">
        <v>1</v>
      </c>
      <c r="FH157" t="s">
        <v>3294</v>
      </c>
      <c r="FI157" t="s">
        <v>3295</v>
      </c>
      <c r="FJ157">
        <v>1</v>
      </c>
      <c r="FK157">
        <v>5.4843280164198105E-4</v>
      </c>
      <c r="FL157">
        <v>1</v>
      </c>
      <c r="FM157" t="s">
        <v>3296</v>
      </c>
      <c r="FN157" t="s">
        <v>3297</v>
      </c>
      <c r="FO157">
        <v>1</v>
      </c>
      <c r="FP157">
        <v>6.27329152996984E-3</v>
      </c>
      <c r="FQ157">
        <v>1</v>
      </c>
      <c r="FR157" t="s">
        <v>3298</v>
      </c>
      <c r="FS157" t="s">
        <v>3299</v>
      </c>
      <c r="FT157">
        <v>1</v>
      </c>
      <c r="FU157">
        <v>5.99094932059029E-2</v>
      </c>
      <c r="FV157">
        <v>1</v>
      </c>
      <c r="FW157" t="s">
        <v>3300</v>
      </c>
      <c r="FX157" t="s">
        <v>3301</v>
      </c>
      <c r="FY157">
        <v>1</v>
      </c>
      <c r="FZ157">
        <v>2.4993052503926302E-2</v>
      </c>
      <c r="GA157">
        <v>1</v>
      </c>
      <c r="GB157" t="s">
        <v>3302</v>
      </c>
      <c r="GC157" t="s">
        <v>3303</v>
      </c>
      <c r="GD157">
        <v>1</v>
      </c>
      <c r="GE157" s="159">
        <v>4.2598835996475702E-7</v>
      </c>
      <c r="GF157">
        <v>1</v>
      </c>
      <c r="GG157" t="s">
        <v>3304</v>
      </c>
      <c r="GH157" t="s">
        <v>3305</v>
      </c>
      <c r="GI157">
        <v>1</v>
      </c>
      <c r="GJ157">
        <v>3.01892415796992E-4</v>
      </c>
      <c r="GK157">
        <v>1</v>
      </c>
      <c r="GL157" t="s">
        <v>3306</v>
      </c>
      <c r="GM157" t="s">
        <v>3307</v>
      </c>
      <c r="GN157">
        <v>1</v>
      </c>
      <c r="GO157">
        <v>6.9566337975324197E-3</v>
      </c>
      <c r="GP157">
        <v>1</v>
      </c>
      <c r="GQ157" t="s">
        <v>3308</v>
      </c>
      <c r="GR157" t="s">
        <v>3309</v>
      </c>
      <c r="GS157">
        <v>1</v>
      </c>
      <c r="GT157">
        <v>0.160511115265728</v>
      </c>
      <c r="GU157">
        <v>1</v>
      </c>
      <c r="GV157" t="s">
        <v>3310</v>
      </c>
      <c r="GW157" t="s">
        <v>3311</v>
      </c>
      <c r="GX157">
        <v>1</v>
      </c>
      <c r="GY157">
        <v>2.5944631753517099E-4</v>
      </c>
      <c r="GZ157">
        <v>1</v>
      </c>
      <c r="HA157" t="s">
        <v>3312</v>
      </c>
      <c r="HB157" t="s">
        <v>3313</v>
      </c>
      <c r="HC157">
        <v>1</v>
      </c>
      <c r="HD157">
        <v>7.0471420538070805E-4</v>
      </c>
      <c r="HE157">
        <v>1</v>
      </c>
      <c r="HF157" t="s">
        <v>3314</v>
      </c>
      <c r="HG157" t="s">
        <v>3315</v>
      </c>
      <c r="HH157">
        <v>1</v>
      </c>
      <c r="HI157">
        <v>4.5733333548520399E-3</v>
      </c>
      <c r="HJ157">
        <v>1</v>
      </c>
      <c r="HK157" t="s">
        <v>3316</v>
      </c>
      <c r="HL157" t="s">
        <v>3317</v>
      </c>
      <c r="HM157">
        <v>1</v>
      </c>
      <c r="HN157">
        <v>1.00424693569009E-2</v>
      </c>
      <c r="HO157">
        <v>1</v>
      </c>
      <c r="HP157" t="s">
        <v>3318</v>
      </c>
      <c r="HQ157" t="s">
        <v>3319</v>
      </c>
      <c r="HR157">
        <v>1</v>
      </c>
      <c r="HS157">
        <v>2.2512063458180699E-3</v>
      </c>
      <c r="HT157">
        <v>1</v>
      </c>
      <c r="HU157" t="s">
        <v>3320</v>
      </c>
      <c r="HV157" t="s">
        <v>3321</v>
      </c>
      <c r="HW157">
        <v>1</v>
      </c>
      <c r="HX157" s="159">
        <v>3.7959604686575402E-5</v>
      </c>
      <c r="HY157">
        <v>1</v>
      </c>
      <c r="HZ157" t="s">
        <v>3322</v>
      </c>
      <c r="IA157" t="s">
        <v>3323</v>
      </c>
      <c r="IB157">
        <v>1</v>
      </c>
      <c r="IC157">
        <v>0.197671047309806</v>
      </c>
      <c r="ID157">
        <v>1</v>
      </c>
      <c r="IE157" t="s">
        <v>3324</v>
      </c>
      <c r="IF157" t="s">
        <v>3325</v>
      </c>
      <c r="IG157">
        <v>1</v>
      </c>
      <c r="IH157">
        <v>2.9315365853078098E-3</v>
      </c>
      <c r="II157">
        <v>1</v>
      </c>
      <c r="IJ157" t="s">
        <v>3022</v>
      </c>
      <c r="IK157" t="s">
        <v>3023</v>
      </c>
      <c r="IL157">
        <v>0.13410149048418604</v>
      </c>
      <c r="IM157">
        <v>1.1194046907172033</v>
      </c>
      <c r="IN157">
        <v>1</v>
      </c>
      <c r="IO157" t="s">
        <v>3024</v>
      </c>
      <c r="IP157" t="s">
        <v>3025</v>
      </c>
      <c r="IQ157">
        <v>6.0459202846855024E-3</v>
      </c>
      <c r="IR157">
        <v>1.1194046907172033</v>
      </c>
      <c r="IS157">
        <v>1</v>
      </c>
      <c r="IT157" t="s">
        <v>3026</v>
      </c>
      <c r="IU157" t="s">
        <v>3027</v>
      </c>
      <c r="IV157">
        <v>0.48517634980715318</v>
      </c>
      <c r="IW157">
        <v>1.1194046907172033</v>
      </c>
      <c r="IX157">
        <v>1</v>
      </c>
      <c r="IY157" t="s">
        <v>3028</v>
      </c>
      <c r="IZ157" t="s">
        <v>3029</v>
      </c>
      <c r="JA157">
        <v>0.37467623942397527</v>
      </c>
      <c r="JB157">
        <v>1.1194046907172033</v>
      </c>
      <c r="JC157">
        <v>1</v>
      </c>
      <c r="JD157" t="s">
        <v>3030</v>
      </c>
      <c r="JE157" t="s">
        <v>3031</v>
      </c>
      <c r="JF157">
        <v>0.1523454548262588</v>
      </c>
      <c r="JG157">
        <v>9.9273229425351675E-2</v>
      </c>
      <c r="JH157">
        <v>1</v>
      </c>
      <c r="JI157" t="s">
        <v>3032</v>
      </c>
      <c r="JJ157" t="s">
        <v>3033</v>
      </c>
      <c r="JK157">
        <v>0.40618597118973421</v>
      </c>
      <c r="JL157">
        <v>9.9273229425351675E-2</v>
      </c>
      <c r="JM157">
        <v>1</v>
      </c>
      <c r="JN157" t="s">
        <v>3034</v>
      </c>
      <c r="JO157" t="s">
        <v>3035</v>
      </c>
      <c r="JP157">
        <v>2.6360428138277162E-2</v>
      </c>
      <c r="JQ157">
        <v>9.9273229425351675E-2</v>
      </c>
      <c r="JR157">
        <v>1</v>
      </c>
      <c r="JS157" t="s">
        <v>3036</v>
      </c>
      <c r="JT157" t="s">
        <v>3037</v>
      </c>
      <c r="JU157">
        <v>0.21051217573523118</v>
      </c>
      <c r="JV157">
        <v>9.9273229425351675E-2</v>
      </c>
      <c r="JW157">
        <v>1</v>
      </c>
      <c r="JX157" t="s">
        <v>3038</v>
      </c>
      <c r="JY157" t="s">
        <v>3039</v>
      </c>
      <c r="JZ157">
        <v>1.6519048596901776E-2</v>
      </c>
      <c r="KA157">
        <v>9.9273229425351675E-2</v>
      </c>
      <c r="KB157">
        <v>1</v>
      </c>
      <c r="KC157" t="s">
        <v>3040</v>
      </c>
      <c r="KD157" t="s">
        <v>3041</v>
      </c>
      <c r="KE157">
        <v>0.18807692151359676</v>
      </c>
      <c r="KF157">
        <v>9.9273229425351675E-2</v>
      </c>
    </row>
    <row r="158" spans="1:297">
      <c r="A158" t="str">
        <f>[1]Overview!E239</f>
        <v>a561201</v>
      </c>
      <c r="B158" t="str">
        <f>IF([1]Overview!W239&lt;&gt;"",[1]Overview!W239,"")</f>
        <v/>
      </c>
      <c r="C158" t="str">
        <f>[1]Overview!B239</f>
        <v>5612.01: Herrenmäntel, -jacken und -anzüge</v>
      </c>
      <c r="D158" t="str">
        <f t="shared" si="2"/>
        <v/>
      </c>
      <c r="F158">
        <f>[1]Overview!S239</f>
        <v>-1</v>
      </c>
      <c r="I158" s="166"/>
    </row>
    <row r="159" spans="1:297">
      <c r="A159" t="str">
        <f>[1]Overview!E240</f>
        <v>a561202</v>
      </c>
      <c r="B159" t="str">
        <f>IF([1]Overview!W240&lt;&gt;"",[1]Overview!W240,"")</f>
        <v/>
      </c>
      <c r="C159" t="str">
        <f>[1]Overview!B240</f>
        <v>5612.02: Hosen für Herren</v>
      </c>
      <c r="D159" t="str">
        <f t="shared" si="2"/>
        <v/>
      </c>
      <c r="F159">
        <f>[1]Overview!S240</f>
        <v>-1</v>
      </c>
      <c r="I159" s="166"/>
    </row>
    <row r="160" spans="1:297">
      <c r="A160" t="str">
        <f>[1]Overview!E241</f>
        <v>a561203</v>
      </c>
      <c r="B160" t="str">
        <f>IF([1]Overview!W241&lt;&gt;"",[1]Overview!W241,"")</f>
        <v/>
      </c>
      <c r="C160" t="str">
        <f>[1]Overview!B241</f>
        <v>5612.03: Hemden für Herren</v>
      </c>
      <c r="D160" t="str">
        <f t="shared" si="2"/>
        <v/>
      </c>
      <c r="F160">
        <f>[1]Overview!S241</f>
        <v>-1</v>
      </c>
      <c r="H160" s="159"/>
      <c r="I160" s="159"/>
    </row>
    <row r="161" spans="1:292">
      <c r="A161" t="str">
        <f>[1]Overview!E242</f>
        <v>a561204</v>
      </c>
      <c r="B161" t="str">
        <f>IF([1]Overview!W242&lt;&gt;"",[1]Overview!W242,"")</f>
        <v/>
      </c>
      <c r="C161" t="str">
        <f>[1]Overview!B242</f>
        <v>5612.04: Pullover und T-shirts für Herren</v>
      </c>
      <c r="D161" t="str">
        <f t="shared" si="2"/>
        <v/>
      </c>
      <c r="F161">
        <f>[1]Overview!S242</f>
        <v>-1</v>
      </c>
      <c r="I161" s="166"/>
    </row>
    <row r="162" spans="1:292">
      <c r="A162" t="str">
        <f>[1]Overview!E243</f>
        <v>a561205</v>
      </c>
      <c r="B162" t="str">
        <f>IF([1]Overview!W243&lt;&gt;"",[1]Overview!W243,"")</f>
        <v/>
      </c>
      <c r="C162" t="str">
        <f>[1]Overview!B243</f>
        <v>5612.05: Unterwäsche und übrige Herrenbekleidung</v>
      </c>
      <c r="D162" t="str">
        <f t="shared" si="2"/>
        <v/>
      </c>
      <c r="F162">
        <f>[1]Overview!S243</f>
        <v>-1</v>
      </c>
      <c r="I162" s="166"/>
    </row>
    <row r="163" spans="1:292">
      <c r="A163" t="str">
        <f>[1]Overview!E244</f>
        <v>a561206</v>
      </c>
      <c r="B163" t="str">
        <f>IF([1]Overview!W244&lt;&gt;"",[1]Overview!W244,"")</f>
        <v/>
      </c>
      <c r="C163" t="str">
        <f>[1]Overview!B244</f>
        <v>5612.06: Sport- und Arbeitskleider für Herren</v>
      </c>
      <c r="D163" t="str">
        <f t="shared" si="2"/>
        <v/>
      </c>
      <c r="F163">
        <f>[1]Overview!S244</f>
        <v>-1</v>
      </c>
      <c r="I163" s="166"/>
    </row>
    <row r="164" spans="1:292">
      <c r="A164" t="str">
        <f>[1]Overview!E245</f>
        <v>a5613</v>
      </c>
      <c r="B164" t="str">
        <f>IF([1]Overview!W245&lt;&gt;"",[1]Overview!W245,"")</f>
        <v/>
      </c>
      <c r="C164" t="str">
        <f>[1]Overview!B245</f>
        <v>5613: Damenbekleidung</v>
      </c>
      <c r="D164" s="159">
        <f>5.94290024606893E-07*0.436929301931262</f>
        <v>2.5966272559620227E-7</v>
      </c>
      <c r="F164">
        <f>[1]Overview!S245</f>
        <v>0</v>
      </c>
      <c r="H164">
        <v>1</v>
      </c>
      <c r="I164" t="s">
        <v>3232</v>
      </c>
      <c r="J164" s="166" t="s">
        <v>3233</v>
      </c>
      <c r="K164">
        <v>1</v>
      </c>
      <c r="L164">
        <v>1.24410833268888E-3</v>
      </c>
      <c r="M164">
        <v>1</v>
      </c>
      <c r="N164" t="s">
        <v>3234</v>
      </c>
      <c r="O164" t="s">
        <v>3235</v>
      </c>
      <c r="P164">
        <v>1</v>
      </c>
      <c r="Q164" s="159">
        <v>8.2202491420211595E-5</v>
      </c>
      <c r="R164">
        <v>1</v>
      </c>
      <c r="S164" t="s">
        <v>3236</v>
      </c>
      <c r="T164" t="s">
        <v>3237</v>
      </c>
      <c r="U164">
        <v>1</v>
      </c>
      <c r="V164">
        <v>3.8840736189649498E-2</v>
      </c>
      <c r="W164">
        <v>1</v>
      </c>
      <c r="X164" t="s">
        <v>3238</v>
      </c>
      <c r="Y164" t="s">
        <v>3239</v>
      </c>
      <c r="Z164">
        <v>1</v>
      </c>
      <c r="AA164">
        <v>1.7487959140215399E-4</v>
      </c>
      <c r="AB164">
        <v>1</v>
      </c>
      <c r="AC164" t="s">
        <v>3240</v>
      </c>
      <c r="AD164" t="s">
        <v>3241</v>
      </c>
      <c r="AE164">
        <v>1</v>
      </c>
      <c r="AF164">
        <v>9.6325624042511201E-4</v>
      </c>
      <c r="AG164">
        <v>1</v>
      </c>
      <c r="AH164" t="s">
        <v>3242</v>
      </c>
      <c r="AI164" t="s">
        <v>3243</v>
      </c>
      <c r="AJ164">
        <v>1</v>
      </c>
      <c r="AK164">
        <v>3.5821790062860299E-3</v>
      </c>
      <c r="AL164">
        <v>1</v>
      </c>
      <c r="AM164" t="s">
        <v>3244</v>
      </c>
      <c r="AN164" t="s">
        <v>3245</v>
      </c>
      <c r="AO164">
        <v>1</v>
      </c>
      <c r="AP164">
        <v>1.47088525409481E-4</v>
      </c>
      <c r="AQ164">
        <v>1</v>
      </c>
      <c r="AR164" t="s">
        <v>3246</v>
      </c>
      <c r="AS164" t="s">
        <v>3247</v>
      </c>
      <c r="AT164">
        <v>1</v>
      </c>
      <c r="AU164" s="159">
        <v>9.2033849139242595E-5</v>
      </c>
      <c r="AV164">
        <v>1</v>
      </c>
      <c r="AW164" t="s">
        <v>3248</v>
      </c>
      <c r="AX164" t="s">
        <v>3249</v>
      </c>
      <c r="AY164">
        <v>1</v>
      </c>
      <c r="AZ164">
        <v>3.4409064062743502E-4</v>
      </c>
      <c r="BA164">
        <v>1</v>
      </c>
      <c r="BB164" t="s">
        <v>3250</v>
      </c>
      <c r="BC164" t="s">
        <v>3251</v>
      </c>
      <c r="BD164">
        <v>1</v>
      </c>
      <c r="BE164" s="159">
        <v>2.81283483612187E-6</v>
      </c>
      <c r="BF164">
        <v>1</v>
      </c>
      <c r="BG164" t="s">
        <v>3252</v>
      </c>
      <c r="BH164" t="s">
        <v>3253</v>
      </c>
      <c r="BI164">
        <v>1</v>
      </c>
      <c r="BJ164">
        <v>2.0981074558480201E-4</v>
      </c>
      <c r="BK164">
        <v>1</v>
      </c>
      <c r="BL164" t="s">
        <v>3254</v>
      </c>
      <c r="BM164" t="s">
        <v>3255</v>
      </c>
      <c r="BN164">
        <v>1</v>
      </c>
      <c r="BO164">
        <v>5.6113544860393399E-4</v>
      </c>
      <c r="BP164">
        <v>1</v>
      </c>
      <c r="BQ164" t="s">
        <v>3256</v>
      </c>
      <c r="BR164" t="s">
        <v>3257</v>
      </c>
      <c r="BS164">
        <v>1</v>
      </c>
      <c r="BT164">
        <v>2.30167593969508E-3</v>
      </c>
      <c r="BU164">
        <v>1</v>
      </c>
      <c r="BV164" t="s">
        <v>3258</v>
      </c>
      <c r="BW164" t="s">
        <v>3259</v>
      </c>
      <c r="BX164">
        <v>1</v>
      </c>
      <c r="BY164">
        <v>1.04507657601612E-3</v>
      </c>
      <c r="BZ164">
        <v>1</v>
      </c>
      <c r="CA164" t="s">
        <v>3260</v>
      </c>
      <c r="CB164" t="s">
        <v>3261</v>
      </c>
      <c r="CC164">
        <v>1</v>
      </c>
      <c r="CD164">
        <v>1.0960131258665301E-2</v>
      </c>
      <c r="CE164">
        <v>1</v>
      </c>
      <c r="CF164" t="s">
        <v>3262</v>
      </c>
      <c r="CG164" t="s">
        <v>3263</v>
      </c>
      <c r="CH164">
        <v>1</v>
      </c>
      <c r="CI164">
        <v>0.108709150419698</v>
      </c>
      <c r="CJ164">
        <v>1</v>
      </c>
      <c r="CK164" t="s">
        <v>3264</v>
      </c>
      <c r="CL164" t="s">
        <v>3265</v>
      </c>
      <c r="CM164">
        <v>1</v>
      </c>
      <c r="CN164">
        <v>0.27295750021854598</v>
      </c>
      <c r="CO164">
        <v>1</v>
      </c>
      <c r="CP164" t="s">
        <v>3266</v>
      </c>
      <c r="CQ164" t="s">
        <v>3267</v>
      </c>
      <c r="CR164">
        <v>1</v>
      </c>
      <c r="CS164">
        <v>1.08696589004115E-4</v>
      </c>
      <c r="CT164">
        <v>1</v>
      </c>
      <c r="CU164" t="s">
        <v>3268</v>
      </c>
      <c r="CV164" t="s">
        <v>3269</v>
      </c>
      <c r="CW164">
        <v>1</v>
      </c>
      <c r="CX164">
        <v>1.1354645814339299E-2</v>
      </c>
      <c r="CY164">
        <v>1</v>
      </c>
      <c r="CZ164" t="s">
        <v>3270</v>
      </c>
      <c r="DA164" t="s">
        <v>3271</v>
      </c>
      <c r="DB164">
        <v>1</v>
      </c>
      <c r="DC164">
        <v>4.7220414242790399E-4</v>
      </c>
      <c r="DD164">
        <v>1</v>
      </c>
      <c r="DE164" t="s">
        <v>3272</v>
      </c>
      <c r="DF164" t="s">
        <v>3273</v>
      </c>
      <c r="DG164">
        <v>1</v>
      </c>
      <c r="DH164">
        <v>3.7306068919838601E-3</v>
      </c>
      <c r="DI164">
        <v>1</v>
      </c>
      <c r="DJ164" t="s">
        <v>3274</v>
      </c>
      <c r="DK164" t="s">
        <v>3275</v>
      </c>
      <c r="DL164">
        <v>1</v>
      </c>
      <c r="DM164">
        <v>3.2818369292595601E-2</v>
      </c>
      <c r="DN164">
        <v>1</v>
      </c>
      <c r="DO164" t="s">
        <v>3276</v>
      </c>
      <c r="DP164" t="s">
        <v>3277</v>
      </c>
      <c r="DQ164">
        <v>1</v>
      </c>
      <c r="DR164" s="159">
        <v>6.6165576656188096E-6</v>
      </c>
      <c r="DS164">
        <v>1</v>
      </c>
      <c r="DT164" t="s">
        <v>3278</v>
      </c>
      <c r="DU164" t="s">
        <v>3279</v>
      </c>
      <c r="DV164">
        <v>1</v>
      </c>
      <c r="DW164">
        <v>5.13927523404003E-3</v>
      </c>
      <c r="DX164">
        <v>1</v>
      </c>
      <c r="DY164" t="s">
        <v>3280</v>
      </c>
      <c r="DZ164" t="s">
        <v>3281</v>
      </c>
      <c r="EA164">
        <v>1</v>
      </c>
      <c r="EB164">
        <v>1.16718592512464E-4</v>
      </c>
      <c r="EC164">
        <v>1</v>
      </c>
      <c r="ED164" t="s">
        <v>3282</v>
      </c>
      <c r="EE164" t="s">
        <v>3283</v>
      </c>
      <c r="EF164">
        <v>1</v>
      </c>
      <c r="EG164">
        <v>5.2483209726382702E-3</v>
      </c>
      <c r="EH164">
        <v>1</v>
      </c>
      <c r="EI164" t="s">
        <v>3284</v>
      </c>
      <c r="EJ164" t="s">
        <v>3285</v>
      </c>
      <c r="EK164">
        <v>1</v>
      </c>
      <c r="EL164">
        <v>5.0916498324065295E-4</v>
      </c>
      <c r="EM164">
        <v>1</v>
      </c>
      <c r="EN164" t="s">
        <v>3286</v>
      </c>
      <c r="EO164" t="s">
        <v>3287</v>
      </c>
      <c r="EP164">
        <v>1</v>
      </c>
      <c r="EQ164">
        <v>2.64237119114727E-3</v>
      </c>
      <c r="ER164">
        <v>1</v>
      </c>
      <c r="ES164" t="s">
        <v>3288</v>
      </c>
      <c r="ET164" t="s">
        <v>3289</v>
      </c>
      <c r="EU164">
        <v>1</v>
      </c>
      <c r="EV164">
        <v>3.3529917925184398E-3</v>
      </c>
      <c r="EW164">
        <v>1</v>
      </c>
      <c r="EX164" t="s">
        <v>3290</v>
      </c>
      <c r="EY164" t="s">
        <v>3291</v>
      </c>
      <c r="EZ164">
        <v>1</v>
      </c>
      <c r="FA164">
        <v>1.43152881933283E-2</v>
      </c>
      <c r="FB164">
        <v>1</v>
      </c>
      <c r="FC164" t="s">
        <v>3292</v>
      </c>
      <c r="FD164" t="s">
        <v>3293</v>
      </c>
      <c r="FE164">
        <v>1</v>
      </c>
      <c r="FF164" s="159">
        <v>8.1085471567878297E-7</v>
      </c>
      <c r="FG164">
        <v>1</v>
      </c>
      <c r="FH164" t="s">
        <v>3294</v>
      </c>
      <c r="FI164" t="s">
        <v>3295</v>
      </c>
      <c r="FJ164">
        <v>1</v>
      </c>
      <c r="FK164">
        <v>5.4843280164198105E-4</v>
      </c>
      <c r="FL164">
        <v>1</v>
      </c>
      <c r="FM164" t="s">
        <v>3296</v>
      </c>
      <c r="FN164" t="s">
        <v>3297</v>
      </c>
      <c r="FO164">
        <v>1</v>
      </c>
      <c r="FP164">
        <v>6.27329152996984E-3</v>
      </c>
      <c r="FQ164">
        <v>1</v>
      </c>
      <c r="FR164" t="s">
        <v>3298</v>
      </c>
      <c r="FS164" t="s">
        <v>3299</v>
      </c>
      <c r="FT164">
        <v>1</v>
      </c>
      <c r="FU164">
        <v>5.99094932059029E-2</v>
      </c>
      <c r="FV164">
        <v>1</v>
      </c>
      <c r="FW164" t="s">
        <v>3300</v>
      </c>
      <c r="FX164" t="s">
        <v>3301</v>
      </c>
      <c r="FY164">
        <v>1</v>
      </c>
      <c r="FZ164">
        <v>2.4993052503926302E-2</v>
      </c>
      <c r="GA164">
        <v>1</v>
      </c>
      <c r="GB164" t="s">
        <v>3302</v>
      </c>
      <c r="GC164" t="s">
        <v>3303</v>
      </c>
      <c r="GD164">
        <v>1</v>
      </c>
      <c r="GE164" s="159">
        <v>4.2598835996475702E-7</v>
      </c>
      <c r="GF164">
        <v>1</v>
      </c>
      <c r="GG164" t="s">
        <v>3304</v>
      </c>
      <c r="GH164" t="s">
        <v>3305</v>
      </c>
      <c r="GI164">
        <v>1</v>
      </c>
      <c r="GJ164">
        <v>3.01892415796992E-4</v>
      </c>
      <c r="GK164">
        <v>1</v>
      </c>
      <c r="GL164" t="s">
        <v>3306</v>
      </c>
      <c r="GM164" t="s">
        <v>3307</v>
      </c>
      <c r="GN164">
        <v>1</v>
      </c>
      <c r="GO164">
        <v>6.9566337975324197E-3</v>
      </c>
      <c r="GP164">
        <v>1</v>
      </c>
      <c r="GQ164" t="s">
        <v>3308</v>
      </c>
      <c r="GR164" t="s">
        <v>3309</v>
      </c>
      <c r="GS164">
        <v>1</v>
      </c>
      <c r="GT164">
        <v>0.160511115265728</v>
      </c>
      <c r="GU164">
        <v>1</v>
      </c>
      <c r="GV164" t="s">
        <v>3310</v>
      </c>
      <c r="GW164" t="s">
        <v>3311</v>
      </c>
      <c r="GX164">
        <v>1</v>
      </c>
      <c r="GY164">
        <v>2.5944631753517099E-4</v>
      </c>
      <c r="GZ164">
        <v>1</v>
      </c>
      <c r="HA164" t="s">
        <v>3312</v>
      </c>
      <c r="HB164" t="s">
        <v>3313</v>
      </c>
      <c r="HC164">
        <v>1</v>
      </c>
      <c r="HD164">
        <v>7.0471420538070805E-4</v>
      </c>
      <c r="HE164">
        <v>1</v>
      </c>
      <c r="HF164" t="s">
        <v>3314</v>
      </c>
      <c r="HG164" t="s">
        <v>3315</v>
      </c>
      <c r="HH164">
        <v>1</v>
      </c>
      <c r="HI164">
        <v>4.5733333548520399E-3</v>
      </c>
      <c r="HJ164">
        <v>1</v>
      </c>
      <c r="HK164" t="s">
        <v>3316</v>
      </c>
      <c r="HL164" t="s">
        <v>3317</v>
      </c>
      <c r="HM164">
        <v>1</v>
      </c>
      <c r="HN164">
        <v>1.00424693569009E-2</v>
      </c>
      <c r="HO164">
        <v>1</v>
      </c>
      <c r="HP164" t="s">
        <v>3318</v>
      </c>
      <c r="HQ164" t="s">
        <v>3319</v>
      </c>
      <c r="HR164">
        <v>1</v>
      </c>
      <c r="HS164">
        <v>2.2512063458180699E-3</v>
      </c>
      <c r="HT164">
        <v>1</v>
      </c>
      <c r="HU164" t="s">
        <v>3320</v>
      </c>
      <c r="HV164" t="s">
        <v>3321</v>
      </c>
      <c r="HW164">
        <v>1</v>
      </c>
      <c r="HX164" s="159">
        <v>3.7959604686575402E-5</v>
      </c>
      <c r="HY164">
        <v>1</v>
      </c>
      <c r="HZ164" t="s">
        <v>3322</v>
      </c>
      <c r="IA164" t="s">
        <v>3323</v>
      </c>
      <c r="IB164">
        <v>1</v>
      </c>
      <c r="IC164">
        <v>0.197671047309806</v>
      </c>
      <c r="ID164">
        <v>1</v>
      </c>
      <c r="IE164" t="s">
        <v>3324</v>
      </c>
      <c r="IF164" t="s">
        <v>3325</v>
      </c>
      <c r="IG164">
        <v>1</v>
      </c>
      <c r="IH164">
        <v>2.9315365853078098E-3</v>
      </c>
      <c r="II164">
        <v>1</v>
      </c>
      <c r="IJ164" t="s">
        <v>3022</v>
      </c>
      <c r="IK164" t="s">
        <v>3023</v>
      </c>
      <c r="IL164">
        <v>0.13410149048418604</v>
      </c>
      <c r="IM164">
        <v>1.1194046907172033</v>
      </c>
      <c r="IN164">
        <v>1</v>
      </c>
      <c r="IO164" t="s">
        <v>3024</v>
      </c>
      <c r="IP164" t="s">
        <v>3025</v>
      </c>
      <c r="IQ164">
        <v>6.0459202846855024E-3</v>
      </c>
      <c r="IR164">
        <v>1.1194046907172033</v>
      </c>
      <c r="IS164">
        <v>1</v>
      </c>
      <c r="IT164" t="s">
        <v>3026</v>
      </c>
      <c r="IU164" t="s">
        <v>3027</v>
      </c>
      <c r="IV164">
        <v>0.48517634980715318</v>
      </c>
      <c r="IW164">
        <v>1.1194046907172033</v>
      </c>
      <c r="IX164">
        <v>1</v>
      </c>
      <c r="IY164" t="s">
        <v>3028</v>
      </c>
      <c r="IZ164" t="s">
        <v>3029</v>
      </c>
      <c r="JA164">
        <v>0.37467623942397527</v>
      </c>
      <c r="JB164">
        <v>1.1194046907172033</v>
      </c>
      <c r="JC164">
        <v>1</v>
      </c>
      <c r="JD164" t="s">
        <v>3030</v>
      </c>
      <c r="JE164" t="s">
        <v>3031</v>
      </c>
      <c r="JF164">
        <v>0.1523454548262588</v>
      </c>
      <c r="JG164">
        <v>9.9273229425351675E-2</v>
      </c>
      <c r="JH164">
        <v>1</v>
      </c>
      <c r="JI164" t="s">
        <v>3032</v>
      </c>
      <c r="JJ164" t="s">
        <v>3033</v>
      </c>
      <c r="JK164">
        <v>0.40618597118973421</v>
      </c>
      <c r="JL164">
        <v>9.9273229425351675E-2</v>
      </c>
      <c r="JM164">
        <v>1</v>
      </c>
      <c r="JN164" t="s">
        <v>3034</v>
      </c>
      <c r="JO164" t="s">
        <v>3035</v>
      </c>
      <c r="JP164">
        <v>2.6360428138277162E-2</v>
      </c>
      <c r="JQ164">
        <v>9.9273229425351675E-2</v>
      </c>
      <c r="JR164">
        <v>1</v>
      </c>
      <c r="JS164" t="s">
        <v>3036</v>
      </c>
      <c r="JT164" t="s">
        <v>3037</v>
      </c>
      <c r="JU164">
        <v>0.21051217573523118</v>
      </c>
      <c r="JV164">
        <v>9.9273229425351675E-2</v>
      </c>
      <c r="JW164">
        <v>1</v>
      </c>
      <c r="JX164" t="s">
        <v>3038</v>
      </c>
      <c r="JY164" t="s">
        <v>3039</v>
      </c>
      <c r="JZ164">
        <v>1.6519048596901776E-2</v>
      </c>
      <c r="KA164">
        <v>9.9273229425351675E-2</v>
      </c>
      <c r="KB164">
        <v>1</v>
      </c>
      <c r="KC164" t="s">
        <v>3040</v>
      </c>
      <c r="KD164" t="s">
        <v>3041</v>
      </c>
      <c r="KE164">
        <v>0.18807692151359676</v>
      </c>
      <c r="KF164">
        <v>9.9273229425351675E-2</v>
      </c>
    </row>
    <row r="165" spans="1:292">
      <c r="A165" t="str">
        <f>[1]Overview!E246</f>
        <v>a561301</v>
      </c>
      <c r="B165" t="str">
        <f>IF([1]Overview!W246&lt;&gt;"",[1]Overview!W246,"")</f>
        <v/>
      </c>
      <c r="C165" t="str">
        <f>[1]Overview!B246</f>
        <v>5613.01: Mäntel, Jacken und Anzüge für Damen</v>
      </c>
      <c r="D165" t="str">
        <f t="shared" si="2"/>
        <v/>
      </c>
      <c r="F165">
        <f>[1]Overview!S246</f>
        <v>-1</v>
      </c>
      <c r="H165" s="159"/>
      <c r="I165" s="159"/>
    </row>
    <row r="166" spans="1:292">
      <c r="A166" t="str">
        <f>[1]Overview!E247</f>
        <v>a561302</v>
      </c>
      <c r="B166" t="str">
        <f>IF([1]Overview!W247&lt;&gt;"",[1]Overview!W247,"")</f>
        <v/>
      </c>
      <c r="C166" t="str">
        <f>[1]Overview!B247</f>
        <v>5613.02: Röcke für Damen</v>
      </c>
      <c r="D166" t="str">
        <f t="shared" si="2"/>
        <v/>
      </c>
      <c r="F166">
        <f>[1]Overview!S247</f>
        <v>-1</v>
      </c>
      <c r="I166" s="166"/>
    </row>
    <row r="167" spans="1:292">
      <c r="A167" t="str">
        <f>[1]Overview!E248</f>
        <v>a561303</v>
      </c>
      <c r="B167" t="str">
        <f>IF([1]Overview!W248&lt;&gt;"",[1]Overview!W248,"")</f>
        <v/>
      </c>
      <c r="C167" t="str">
        <f>[1]Overview!B248</f>
        <v>5613.03: Hosen für Damen</v>
      </c>
      <c r="D167" t="str">
        <f t="shared" si="2"/>
        <v/>
      </c>
      <c r="F167">
        <f>[1]Overview!S248</f>
        <v>-1</v>
      </c>
      <c r="I167" s="166"/>
    </row>
    <row r="168" spans="1:292">
      <c r="A168" t="str">
        <f>[1]Overview!E249</f>
        <v>a561304</v>
      </c>
      <c r="B168" t="str">
        <f>IF([1]Overview!W249&lt;&gt;"",[1]Overview!W249,"")</f>
        <v/>
      </c>
      <c r="C168" t="str">
        <f>[1]Overview!B249</f>
        <v>5613.04: Blusen für Damen</v>
      </c>
      <c r="D168" t="str">
        <f t="shared" si="2"/>
        <v/>
      </c>
      <c r="F168">
        <f>[1]Overview!S249</f>
        <v>-1</v>
      </c>
      <c r="I168" s="166"/>
    </row>
    <row r="169" spans="1:292">
      <c r="A169" t="str">
        <f>[1]Overview!E250</f>
        <v>a561305</v>
      </c>
      <c r="B169" t="str">
        <f>IF([1]Overview!W250&lt;&gt;"",[1]Overview!W250,"")</f>
        <v/>
      </c>
      <c r="C169" t="str">
        <f>[1]Overview!B250</f>
        <v>5613.05: Pullover und T-shirts für Damen</v>
      </c>
      <c r="D169" t="str">
        <f t="shared" si="2"/>
        <v/>
      </c>
      <c r="F169">
        <f>[1]Overview!S250</f>
        <v>-1</v>
      </c>
      <c r="I169" s="166"/>
    </row>
    <row r="170" spans="1:292">
      <c r="A170" t="str">
        <f>[1]Overview!E251</f>
        <v>a561306</v>
      </c>
      <c r="B170" t="str">
        <f>IF([1]Overview!W251&lt;&gt;"",[1]Overview!W251,"")</f>
        <v/>
      </c>
      <c r="C170" t="str">
        <f>[1]Overview!B251</f>
        <v>5613.06: Unterwäsche und übrige Damenbekleidung</v>
      </c>
      <c r="D170" t="str">
        <f t="shared" si="2"/>
        <v/>
      </c>
      <c r="F170">
        <f>[1]Overview!S251</f>
        <v>-1</v>
      </c>
      <c r="H170" s="159"/>
      <c r="I170" s="159"/>
    </row>
    <row r="171" spans="1:292">
      <c r="A171" t="str">
        <f>[1]Overview!E252</f>
        <v>a561307</v>
      </c>
      <c r="B171" t="str">
        <f>IF([1]Overview!W252&lt;&gt;"",[1]Overview!W252,"")</f>
        <v/>
      </c>
      <c r="C171" t="str">
        <f>[1]Overview!B252</f>
        <v>5613.07: Sport- und Arbeitskleider für Damen</v>
      </c>
      <c r="D171" t="str">
        <f t="shared" si="2"/>
        <v/>
      </c>
      <c r="F171">
        <f>[1]Overview!S252</f>
        <v>-1</v>
      </c>
      <c r="I171" s="166"/>
    </row>
    <row r="172" spans="1:292">
      <c r="A172" t="str">
        <f>[1]Overview!E253</f>
        <v>a5614</v>
      </c>
      <c r="B172" t="str">
        <f>IF([1]Overview!W253&lt;&gt;"",[1]Overview!W253,"")</f>
        <v/>
      </c>
      <c r="C172" t="str">
        <f>[1]Overview!B253</f>
        <v>5614: Kinderbekleidung (0 bis 13 Jahre)</v>
      </c>
      <c r="D172" s="159">
        <f>5.94290024606893E-07*0.436929301931262</f>
        <v>2.5966272559620227E-7</v>
      </c>
      <c r="F172">
        <f>[1]Overview!S253</f>
        <v>0</v>
      </c>
      <c r="H172">
        <v>1</v>
      </c>
      <c r="I172" t="s">
        <v>3232</v>
      </c>
      <c r="J172" s="166" t="s">
        <v>3233</v>
      </c>
      <c r="K172">
        <v>1</v>
      </c>
      <c r="L172">
        <v>1.24410833268888E-3</v>
      </c>
      <c r="M172">
        <v>1</v>
      </c>
      <c r="N172" t="s">
        <v>3234</v>
      </c>
      <c r="O172" t="s">
        <v>3235</v>
      </c>
      <c r="P172">
        <v>1</v>
      </c>
      <c r="Q172" s="159">
        <v>8.2202491420211595E-5</v>
      </c>
      <c r="R172">
        <v>1</v>
      </c>
      <c r="S172" t="s">
        <v>3236</v>
      </c>
      <c r="T172" t="s">
        <v>3237</v>
      </c>
      <c r="U172">
        <v>1</v>
      </c>
      <c r="V172">
        <v>3.8840736189649498E-2</v>
      </c>
      <c r="W172">
        <v>1</v>
      </c>
      <c r="X172" t="s">
        <v>3238</v>
      </c>
      <c r="Y172" t="s">
        <v>3239</v>
      </c>
      <c r="Z172">
        <v>1</v>
      </c>
      <c r="AA172">
        <v>1.7487959140215399E-4</v>
      </c>
      <c r="AB172">
        <v>1</v>
      </c>
      <c r="AC172" t="s">
        <v>3240</v>
      </c>
      <c r="AD172" t="s">
        <v>3241</v>
      </c>
      <c r="AE172">
        <v>1</v>
      </c>
      <c r="AF172">
        <v>9.6325624042511201E-4</v>
      </c>
      <c r="AG172">
        <v>1</v>
      </c>
      <c r="AH172" t="s">
        <v>3242</v>
      </c>
      <c r="AI172" t="s">
        <v>3243</v>
      </c>
      <c r="AJ172">
        <v>1</v>
      </c>
      <c r="AK172">
        <v>3.5821790062860299E-3</v>
      </c>
      <c r="AL172">
        <v>1</v>
      </c>
      <c r="AM172" t="s">
        <v>3244</v>
      </c>
      <c r="AN172" t="s">
        <v>3245</v>
      </c>
      <c r="AO172">
        <v>1</v>
      </c>
      <c r="AP172">
        <v>1.47088525409481E-4</v>
      </c>
      <c r="AQ172">
        <v>1</v>
      </c>
      <c r="AR172" t="s">
        <v>3246</v>
      </c>
      <c r="AS172" t="s">
        <v>3247</v>
      </c>
      <c r="AT172">
        <v>1</v>
      </c>
      <c r="AU172" s="159">
        <v>9.2033849139242595E-5</v>
      </c>
      <c r="AV172">
        <v>1</v>
      </c>
      <c r="AW172" t="s">
        <v>3248</v>
      </c>
      <c r="AX172" t="s">
        <v>3249</v>
      </c>
      <c r="AY172">
        <v>1</v>
      </c>
      <c r="AZ172">
        <v>3.4409064062743502E-4</v>
      </c>
      <c r="BA172">
        <v>1</v>
      </c>
      <c r="BB172" t="s">
        <v>3250</v>
      </c>
      <c r="BC172" t="s">
        <v>3251</v>
      </c>
      <c r="BD172">
        <v>1</v>
      </c>
      <c r="BE172" s="159">
        <v>2.81283483612187E-6</v>
      </c>
      <c r="BF172">
        <v>1</v>
      </c>
      <c r="BG172" t="s">
        <v>3252</v>
      </c>
      <c r="BH172" t="s">
        <v>3253</v>
      </c>
      <c r="BI172">
        <v>1</v>
      </c>
      <c r="BJ172">
        <v>2.0981074558480201E-4</v>
      </c>
      <c r="BK172">
        <v>1</v>
      </c>
      <c r="BL172" t="s">
        <v>3254</v>
      </c>
      <c r="BM172" t="s">
        <v>3255</v>
      </c>
      <c r="BN172">
        <v>1</v>
      </c>
      <c r="BO172">
        <v>5.6113544860393399E-4</v>
      </c>
      <c r="BP172">
        <v>1</v>
      </c>
      <c r="BQ172" t="s">
        <v>3256</v>
      </c>
      <c r="BR172" t="s">
        <v>3257</v>
      </c>
      <c r="BS172">
        <v>1</v>
      </c>
      <c r="BT172">
        <v>2.30167593969508E-3</v>
      </c>
      <c r="BU172">
        <v>1</v>
      </c>
      <c r="BV172" t="s">
        <v>3258</v>
      </c>
      <c r="BW172" t="s">
        <v>3259</v>
      </c>
      <c r="BX172">
        <v>1</v>
      </c>
      <c r="BY172">
        <v>1.04507657601612E-3</v>
      </c>
      <c r="BZ172">
        <v>1</v>
      </c>
      <c r="CA172" t="s">
        <v>3260</v>
      </c>
      <c r="CB172" t="s">
        <v>3261</v>
      </c>
      <c r="CC172">
        <v>1</v>
      </c>
      <c r="CD172">
        <v>1.0960131258665301E-2</v>
      </c>
      <c r="CE172">
        <v>1</v>
      </c>
      <c r="CF172" t="s">
        <v>3262</v>
      </c>
      <c r="CG172" t="s">
        <v>3263</v>
      </c>
      <c r="CH172">
        <v>1</v>
      </c>
      <c r="CI172">
        <v>0.108709150419698</v>
      </c>
      <c r="CJ172">
        <v>1</v>
      </c>
      <c r="CK172" t="s">
        <v>3264</v>
      </c>
      <c r="CL172" t="s">
        <v>3265</v>
      </c>
      <c r="CM172">
        <v>1</v>
      </c>
      <c r="CN172">
        <v>0.27295750021854598</v>
      </c>
      <c r="CO172">
        <v>1</v>
      </c>
      <c r="CP172" t="s">
        <v>3266</v>
      </c>
      <c r="CQ172" t="s">
        <v>3267</v>
      </c>
      <c r="CR172">
        <v>1</v>
      </c>
      <c r="CS172">
        <v>1.08696589004115E-4</v>
      </c>
      <c r="CT172">
        <v>1</v>
      </c>
      <c r="CU172" t="s">
        <v>3268</v>
      </c>
      <c r="CV172" t="s">
        <v>3269</v>
      </c>
      <c r="CW172">
        <v>1</v>
      </c>
      <c r="CX172">
        <v>1.1354645814339299E-2</v>
      </c>
      <c r="CY172">
        <v>1</v>
      </c>
      <c r="CZ172" t="s">
        <v>3270</v>
      </c>
      <c r="DA172" t="s">
        <v>3271</v>
      </c>
      <c r="DB172">
        <v>1</v>
      </c>
      <c r="DC172">
        <v>4.7220414242790399E-4</v>
      </c>
      <c r="DD172">
        <v>1</v>
      </c>
      <c r="DE172" t="s">
        <v>3272</v>
      </c>
      <c r="DF172" t="s">
        <v>3273</v>
      </c>
      <c r="DG172">
        <v>1</v>
      </c>
      <c r="DH172">
        <v>3.7306068919838601E-3</v>
      </c>
      <c r="DI172">
        <v>1</v>
      </c>
      <c r="DJ172" t="s">
        <v>3274</v>
      </c>
      <c r="DK172" t="s">
        <v>3275</v>
      </c>
      <c r="DL172">
        <v>1</v>
      </c>
      <c r="DM172">
        <v>3.2818369292595601E-2</v>
      </c>
      <c r="DN172">
        <v>1</v>
      </c>
      <c r="DO172" t="s">
        <v>3276</v>
      </c>
      <c r="DP172" t="s">
        <v>3277</v>
      </c>
      <c r="DQ172">
        <v>1</v>
      </c>
      <c r="DR172" s="159">
        <v>6.6165576656188096E-6</v>
      </c>
      <c r="DS172">
        <v>1</v>
      </c>
      <c r="DT172" t="s">
        <v>3278</v>
      </c>
      <c r="DU172" t="s">
        <v>3279</v>
      </c>
      <c r="DV172">
        <v>1</v>
      </c>
      <c r="DW172">
        <v>5.13927523404003E-3</v>
      </c>
      <c r="DX172">
        <v>1</v>
      </c>
      <c r="DY172" t="s">
        <v>3280</v>
      </c>
      <c r="DZ172" t="s">
        <v>3281</v>
      </c>
      <c r="EA172">
        <v>1</v>
      </c>
      <c r="EB172">
        <v>1.16718592512464E-4</v>
      </c>
      <c r="EC172">
        <v>1</v>
      </c>
      <c r="ED172" t="s">
        <v>3282</v>
      </c>
      <c r="EE172" t="s">
        <v>3283</v>
      </c>
      <c r="EF172">
        <v>1</v>
      </c>
      <c r="EG172">
        <v>5.2483209726382702E-3</v>
      </c>
      <c r="EH172">
        <v>1</v>
      </c>
      <c r="EI172" t="s">
        <v>3284</v>
      </c>
      <c r="EJ172" t="s">
        <v>3285</v>
      </c>
      <c r="EK172">
        <v>1</v>
      </c>
      <c r="EL172">
        <v>5.0916498324065295E-4</v>
      </c>
      <c r="EM172">
        <v>1</v>
      </c>
      <c r="EN172" t="s">
        <v>3286</v>
      </c>
      <c r="EO172" t="s">
        <v>3287</v>
      </c>
      <c r="EP172">
        <v>1</v>
      </c>
      <c r="EQ172">
        <v>2.64237119114727E-3</v>
      </c>
      <c r="ER172">
        <v>1</v>
      </c>
      <c r="ES172" t="s">
        <v>3288</v>
      </c>
      <c r="ET172" t="s">
        <v>3289</v>
      </c>
      <c r="EU172">
        <v>1</v>
      </c>
      <c r="EV172">
        <v>3.3529917925184398E-3</v>
      </c>
      <c r="EW172">
        <v>1</v>
      </c>
      <c r="EX172" t="s">
        <v>3290</v>
      </c>
      <c r="EY172" t="s">
        <v>3291</v>
      </c>
      <c r="EZ172">
        <v>1</v>
      </c>
      <c r="FA172">
        <v>1.43152881933283E-2</v>
      </c>
      <c r="FB172">
        <v>1</v>
      </c>
      <c r="FC172" t="s">
        <v>3292</v>
      </c>
      <c r="FD172" t="s">
        <v>3293</v>
      </c>
      <c r="FE172">
        <v>1</v>
      </c>
      <c r="FF172" s="159">
        <v>8.1085471567878297E-7</v>
      </c>
      <c r="FG172">
        <v>1</v>
      </c>
      <c r="FH172" t="s">
        <v>3294</v>
      </c>
      <c r="FI172" t="s">
        <v>3295</v>
      </c>
      <c r="FJ172">
        <v>1</v>
      </c>
      <c r="FK172">
        <v>5.4843280164198105E-4</v>
      </c>
      <c r="FL172">
        <v>1</v>
      </c>
      <c r="FM172" t="s">
        <v>3296</v>
      </c>
      <c r="FN172" t="s">
        <v>3297</v>
      </c>
      <c r="FO172">
        <v>1</v>
      </c>
      <c r="FP172">
        <v>6.27329152996984E-3</v>
      </c>
      <c r="FQ172">
        <v>1</v>
      </c>
      <c r="FR172" t="s">
        <v>3298</v>
      </c>
      <c r="FS172" t="s">
        <v>3299</v>
      </c>
      <c r="FT172">
        <v>1</v>
      </c>
      <c r="FU172">
        <v>5.99094932059029E-2</v>
      </c>
      <c r="FV172">
        <v>1</v>
      </c>
      <c r="FW172" t="s">
        <v>3300</v>
      </c>
      <c r="FX172" t="s">
        <v>3301</v>
      </c>
      <c r="FY172">
        <v>1</v>
      </c>
      <c r="FZ172">
        <v>2.4993052503926302E-2</v>
      </c>
      <c r="GA172">
        <v>1</v>
      </c>
      <c r="GB172" t="s">
        <v>3302</v>
      </c>
      <c r="GC172" t="s">
        <v>3303</v>
      </c>
      <c r="GD172">
        <v>1</v>
      </c>
      <c r="GE172" s="159">
        <v>4.2598835996475702E-7</v>
      </c>
      <c r="GF172">
        <v>1</v>
      </c>
      <c r="GG172" t="s">
        <v>3304</v>
      </c>
      <c r="GH172" t="s">
        <v>3305</v>
      </c>
      <c r="GI172">
        <v>1</v>
      </c>
      <c r="GJ172">
        <v>3.01892415796992E-4</v>
      </c>
      <c r="GK172">
        <v>1</v>
      </c>
      <c r="GL172" t="s">
        <v>3306</v>
      </c>
      <c r="GM172" t="s">
        <v>3307</v>
      </c>
      <c r="GN172">
        <v>1</v>
      </c>
      <c r="GO172">
        <v>6.9566337975324197E-3</v>
      </c>
      <c r="GP172">
        <v>1</v>
      </c>
      <c r="GQ172" t="s">
        <v>3308</v>
      </c>
      <c r="GR172" t="s">
        <v>3309</v>
      </c>
      <c r="GS172">
        <v>1</v>
      </c>
      <c r="GT172">
        <v>0.160511115265728</v>
      </c>
      <c r="GU172">
        <v>1</v>
      </c>
      <c r="GV172" t="s">
        <v>3310</v>
      </c>
      <c r="GW172" t="s">
        <v>3311</v>
      </c>
      <c r="GX172">
        <v>1</v>
      </c>
      <c r="GY172">
        <v>2.5944631753517099E-4</v>
      </c>
      <c r="GZ172">
        <v>1</v>
      </c>
      <c r="HA172" t="s">
        <v>3312</v>
      </c>
      <c r="HB172" t="s">
        <v>3313</v>
      </c>
      <c r="HC172">
        <v>1</v>
      </c>
      <c r="HD172">
        <v>7.0471420538070805E-4</v>
      </c>
      <c r="HE172">
        <v>1</v>
      </c>
      <c r="HF172" t="s">
        <v>3314</v>
      </c>
      <c r="HG172" t="s">
        <v>3315</v>
      </c>
      <c r="HH172">
        <v>1</v>
      </c>
      <c r="HI172">
        <v>4.5733333548520399E-3</v>
      </c>
      <c r="HJ172">
        <v>1</v>
      </c>
      <c r="HK172" t="s">
        <v>3316</v>
      </c>
      <c r="HL172" t="s">
        <v>3317</v>
      </c>
      <c r="HM172">
        <v>1</v>
      </c>
      <c r="HN172">
        <v>1.00424693569009E-2</v>
      </c>
      <c r="HO172">
        <v>1</v>
      </c>
      <c r="HP172" t="s">
        <v>3318</v>
      </c>
      <c r="HQ172" t="s">
        <v>3319</v>
      </c>
      <c r="HR172">
        <v>1</v>
      </c>
      <c r="HS172">
        <v>2.2512063458180699E-3</v>
      </c>
      <c r="HT172">
        <v>1</v>
      </c>
      <c r="HU172" t="s">
        <v>3320</v>
      </c>
      <c r="HV172" t="s">
        <v>3321</v>
      </c>
      <c r="HW172">
        <v>1</v>
      </c>
      <c r="HX172" s="159">
        <v>3.7959604686575402E-5</v>
      </c>
      <c r="HY172">
        <v>1</v>
      </c>
      <c r="HZ172" t="s">
        <v>3322</v>
      </c>
      <c r="IA172" t="s">
        <v>3323</v>
      </c>
      <c r="IB172">
        <v>1</v>
      </c>
      <c r="IC172">
        <v>0.197671047309806</v>
      </c>
      <c r="ID172">
        <v>1</v>
      </c>
      <c r="IE172" t="s">
        <v>3324</v>
      </c>
      <c r="IF172" t="s">
        <v>3325</v>
      </c>
      <c r="IG172">
        <v>1</v>
      </c>
      <c r="IH172">
        <v>2.9315365853078098E-3</v>
      </c>
      <c r="II172">
        <v>1</v>
      </c>
      <c r="IJ172" t="s">
        <v>3022</v>
      </c>
      <c r="IK172" t="s">
        <v>3023</v>
      </c>
      <c r="IL172">
        <v>0.13410149048418604</v>
      </c>
      <c r="IM172">
        <v>1.1194046907172033</v>
      </c>
      <c r="IN172">
        <v>1</v>
      </c>
      <c r="IO172" t="s">
        <v>3024</v>
      </c>
      <c r="IP172" t="s">
        <v>3025</v>
      </c>
      <c r="IQ172">
        <v>6.0459202846855024E-3</v>
      </c>
      <c r="IR172">
        <v>1.1194046907172033</v>
      </c>
      <c r="IS172">
        <v>1</v>
      </c>
      <c r="IT172" t="s">
        <v>3026</v>
      </c>
      <c r="IU172" t="s">
        <v>3027</v>
      </c>
      <c r="IV172">
        <v>0.48517634980715318</v>
      </c>
      <c r="IW172">
        <v>1.1194046907172033</v>
      </c>
      <c r="IX172">
        <v>1</v>
      </c>
      <c r="IY172" t="s">
        <v>3028</v>
      </c>
      <c r="IZ172" t="s">
        <v>3029</v>
      </c>
      <c r="JA172">
        <v>0.37467623942397527</v>
      </c>
      <c r="JB172">
        <v>1.1194046907172033</v>
      </c>
      <c r="JC172">
        <v>1</v>
      </c>
      <c r="JD172" t="s">
        <v>3030</v>
      </c>
      <c r="JE172" t="s">
        <v>3031</v>
      </c>
      <c r="JF172">
        <v>0.1523454548262588</v>
      </c>
      <c r="JG172">
        <v>9.9273229425351675E-2</v>
      </c>
      <c r="JH172">
        <v>1</v>
      </c>
      <c r="JI172" t="s">
        <v>3032</v>
      </c>
      <c r="JJ172" t="s">
        <v>3033</v>
      </c>
      <c r="JK172">
        <v>0.40618597118973421</v>
      </c>
      <c r="JL172">
        <v>9.9273229425351675E-2</v>
      </c>
      <c r="JM172">
        <v>1</v>
      </c>
      <c r="JN172" t="s">
        <v>3034</v>
      </c>
      <c r="JO172" t="s">
        <v>3035</v>
      </c>
      <c r="JP172">
        <v>2.6360428138277162E-2</v>
      </c>
      <c r="JQ172">
        <v>9.9273229425351675E-2</v>
      </c>
      <c r="JR172">
        <v>1</v>
      </c>
      <c r="JS172" t="s">
        <v>3036</v>
      </c>
      <c r="JT172" t="s">
        <v>3037</v>
      </c>
      <c r="JU172">
        <v>0.21051217573523118</v>
      </c>
      <c r="JV172">
        <v>9.9273229425351675E-2</v>
      </c>
      <c r="JW172">
        <v>1</v>
      </c>
      <c r="JX172" t="s">
        <v>3038</v>
      </c>
      <c r="JY172" t="s">
        <v>3039</v>
      </c>
      <c r="JZ172">
        <v>1.6519048596901776E-2</v>
      </c>
      <c r="KA172">
        <v>9.9273229425351675E-2</v>
      </c>
      <c r="KB172">
        <v>1</v>
      </c>
      <c r="KC172" t="s">
        <v>3040</v>
      </c>
      <c r="KD172" t="s">
        <v>3041</v>
      </c>
      <c r="KE172">
        <v>0.18807692151359676</v>
      </c>
      <c r="KF172">
        <v>9.9273229425351675E-2</v>
      </c>
    </row>
    <row r="173" spans="1:292">
      <c r="A173" t="str">
        <f>[1]Overview!E254</f>
        <v>a561401</v>
      </c>
      <c r="B173" t="str">
        <f>IF([1]Overview!W254&lt;&gt;"",[1]Overview!W254,"")</f>
        <v/>
      </c>
      <c r="C173" t="str">
        <f>[1]Overview!B254</f>
        <v>5614.01: Mäntel, Jacken und Anzüge für Kinder ab 3 Jahren</v>
      </c>
      <c r="D173" t="str">
        <f t="shared" si="2"/>
        <v/>
      </c>
      <c r="F173">
        <f>[1]Overview!S254</f>
        <v>-1</v>
      </c>
      <c r="I173" s="166"/>
    </row>
    <row r="174" spans="1:292">
      <c r="A174" t="str">
        <f>[1]Overview!E255</f>
        <v>a561402</v>
      </c>
      <c r="B174" t="str">
        <f>IF([1]Overview!W255&lt;&gt;"",[1]Overview!W255,"")</f>
        <v/>
      </c>
      <c r="C174" t="str">
        <f>[1]Overview!B255</f>
        <v>5614.02: Hosen für Kinder ab 3 Jahren</v>
      </c>
      <c r="D174" t="str">
        <f t="shared" si="2"/>
        <v/>
      </c>
      <c r="F174">
        <f>[1]Overview!S255</f>
        <v>-1</v>
      </c>
      <c r="I174" s="166"/>
    </row>
    <row r="175" spans="1:292">
      <c r="A175" t="str">
        <f>[1]Overview!E256</f>
        <v>a561403</v>
      </c>
      <c r="B175" t="str">
        <f>IF([1]Overview!W256&lt;&gt;"",[1]Overview!W256,"")</f>
        <v/>
      </c>
      <c r="C175" t="str">
        <f>[1]Overview!B256</f>
        <v>5614.03: Blusen, Pullover und T-Shirts für Kinder ab 3 Jahren</v>
      </c>
      <c r="D175" t="str">
        <f t="shared" si="2"/>
        <v/>
      </c>
      <c r="F175">
        <f>[1]Overview!S256</f>
        <v>-1</v>
      </c>
      <c r="H175" s="159"/>
      <c r="I175" s="159"/>
    </row>
    <row r="176" spans="1:292">
      <c r="A176" t="str">
        <f>[1]Overview!E257</f>
        <v>a561404</v>
      </c>
      <c r="B176" t="str">
        <f>IF([1]Overview!W257&lt;&gt;"",[1]Overview!W257,"")</f>
        <v/>
      </c>
      <c r="C176" t="str">
        <f>[1]Overview!B257</f>
        <v>5614.04: Unterwäsche und übrige Kleider für Kinder ab 3 Jahren</v>
      </c>
      <c r="D176" t="str">
        <f t="shared" si="2"/>
        <v/>
      </c>
      <c r="F176">
        <f>[1]Overview!S257</f>
        <v>-1</v>
      </c>
      <c r="I176" s="166"/>
    </row>
    <row r="177" spans="1:297">
      <c r="A177" t="str">
        <f>[1]Overview!E258</f>
        <v>a561405</v>
      </c>
      <c r="B177" t="str">
        <f>IF([1]Overview!W258&lt;&gt;"",[1]Overview!W258,"")</f>
        <v/>
      </c>
      <c r="C177" t="str">
        <f>[1]Overview!B258</f>
        <v>5614.05: Sportkleider für Kinder ab 3 Jahren</v>
      </c>
      <c r="D177" t="str">
        <f t="shared" si="2"/>
        <v/>
      </c>
      <c r="F177">
        <f>[1]Overview!S258</f>
        <v>-1</v>
      </c>
      <c r="I177" s="166"/>
    </row>
    <row r="178" spans="1:297">
      <c r="A178" t="str">
        <f>[1]Overview!E259</f>
        <v>a561406</v>
      </c>
      <c r="B178" t="str">
        <f>IF([1]Overview!W259&lt;&gt;"",[1]Overview!W259,"")</f>
        <v/>
      </c>
      <c r="C178" t="str">
        <f>[1]Overview!B259</f>
        <v>5614.06: Kleider für Kleinkinder bis 2 Jahre</v>
      </c>
      <c r="D178" t="str">
        <f t="shared" si="2"/>
        <v/>
      </c>
      <c r="F178">
        <f>[1]Overview!S259</f>
        <v>-1</v>
      </c>
      <c r="I178" s="166"/>
    </row>
    <row r="179" spans="1:297">
      <c r="A179" t="str">
        <f>[1]Overview!E260</f>
        <v>a5615</v>
      </c>
      <c r="B179" t="str">
        <f>IF([1]Overview!W260&lt;&gt;"",[1]Overview!W260,"")</f>
        <v/>
      </c>
      <c r="C179" t="str">
        <f>[1]Overview!B260</f>
        <v>5615: Bekleidungszubehör, Näh- und Strickwaren</v>
      </c>
      <c r="F179">
        <f>[1]Overview!S260</f>
        <v>-1</v>
      </c>
      <c r="J179" s="166"/>
      <c r="AA179" s="159"/>
      <c r="AF179" s="159"/>
      <c r="CD179" s="159"/>
      <c r="FK179" s="159"/>
      <c r="GT179" s="159"/>
    </row>
    <row r="180" spans="1:297">
      <c r="A180" t="str">
        <f>[1]Overview!E261</f>
        <v>a561501</v>
      </c>
      <c r="B180" t="str">
        <f>IF([1]Overview!W261&lt;&gt;"",[1]Overview!W261,"")</f>
        <v/>
      </c>
      <c r="C180" t="str">
        <f>[1]Overview!B261</f>
        <v>5615.01: Bekleidungszubehör</v>
      </c>
      <c r="D180" s="159">
        <f>5.94290024606893E-07*0.720225674702334</f>
        <v>4.2802293394136615E-7</v>
      </c>
      <c r="F180">
        <f>[1]Overview!S261</f>
        <v>0</v>
      </c>
      <c r="H180">
        <v>1</v>
      </c>
      <c r="I180" t="s">
        <v>3136</v>
      </c>
      <c r="J180" s="166" t="s">
        <v>3137</v>
      </c>
      <c r="K180">
        <v>1</v>
      </c>
      <c r="L180">
        <v>4.4136592157666197E-4</v>
      </c>
      <c r="M180">
        <v>1</v>
      </c>
      <c r="N180" t="s">
        <v>3138</v>
      </c>
      <c r="O180" t="s">
        <v>3139</v>
      </c>
      <c r="P180">
        <v>1</v>
      </c>
      <c r="Q180">
        <v>0.18573855174544099</v>
      </c>
      <c r="R180">
        <v>1</v>
      </c>
      <c r="S180" t="s">
        <v>3140</v>
      </c>
      <c r="T180" t="s">
        <v>3141</v>
      </c>
      <c r="U180">
        <v>1</v>
      </c>
      <c r="V180">
        <v>4.4069402440126502E-3</v>
      </c>
      <c r="W180">
        <v>1</v>
      </c>
      <c r="X180" t="s">
        <v>3142</v>
      </c>
      <c r="Y180" t="s">
        <v>3143</v>
      </c>
      <c r="Z180">
        <v>1</v>
      </c>
      <c r="AA180" s="159">
        <v>4.21630658522199E-5</v>
      </c>
      <c r="AB180">
        <v>1</v>
      </c>
      <c r="AC180" t="s">
        <v>3144</v>
      </c>
      <c r="AD180" t="s">
        <v>3145</v>
      </c>
      <c r="AE180">
        <v>1</v>
      </c>
      <c r="AF180" s="159">
        <v>7.2188675436848197E-5</v>
      </c>
      <c r="AG180">
        <v>1</v>
      </c>
      <c r="AH180" t="s">
        <v>3146</v>
      </c>
      <c r="AI180" t="s">
        <v>3147</v>
      </c>
      <c r="AJ180">
        <v>1</v>
      </c>
      <c r="AK180">
        <v>5.4861827622369602E-2</v>
      </c>
      <c r="AL180">
        <v>1</v>
      </c>
      <c r="AM180" t="s">
        <v>3148</v>
      </c>
      <c r="AN180" t="s">
        <v>3149</v>
      </c>
      <c r="AO180">
        <v>1</v>
      </c>
      <c r="AP180">
        <v>5.1714120490932601E-3</v>
      </c>
      <c r="AQ180">
        <v>1</v>
      </c>
      <c r="AR180" t="s">
        <v>3150</v>
      </c>
      <c r="AS180" t="s">
        <v>3151</v>
      </c>
      <c r="AT180">
        <v>1</v>
      </c>
      <c r="AU180">
        <v>4.1051641812179401E-4</v>
      </c>
      <c r="AV180">
        <v>1</v>
      </c>
      <c r="AW180" t="s">
        <v>3152</v>
      </c>
      <c r="AX180" t="s">
        <v>3153</v>
      </c>
      <c r="AY180">
        <v>1</v>
      </c>
      <c r="AZ180">
        <v>2.8313498915375698E-2</v>
      </c>
      <c r="BA180">
        <v>1</v>
      </c>
      <c r="BB180" t="s">
        <v>3154</v>
      </c>
      <c r="BC180" t="s">
        <v>3155</v>
      </c>
      <c r="BD180">
        <v>1</v>
      </c>
      <c r="BE180">
        <v>1.91982896903722E-3</v>
      </c>
      <c r="BF180">
        <v>1</v>
      </c>
      <c r="BG180" t="s">
        <v>3156</v>
      </c>
      <c r="BH180" t="s">
        <v>3157</v>
      </c>
      <c r="BI180">
        <v>1</v>
      </c>
      <c r="BJ180">
        <v>3.8580469080646201E-4</v>
      </c>
      <c r="BK180">
        <v>1</v>
      </c>
      <c r="BL180" t="s">
        <v>3158</v>
      </c>
      <c r="BM180" t="s">
        <v>3159</v>
      </c>
      <c r="BN180">
        <v>1</v>
      </c>
      <c r="BO180">
        <v>4.15341568622462E-4</v>
      </c>
      <c r="BP180">
        <v>1</v>
      </c>
      <c r="BQ180" t="s">
        <v>3160</v>
      </c>
      <c r="BR180" t="s">
        <v>3161</v>
      </c>
      <c r="BS180">
        <v>1</v>
      </c>
      <c r="BT180">
        <v>9.3783169381585502E-3</v>
      </c>
      <c r="BU180">
        <v>1</v>
      </c>
      <c r="BV180" t="s">
        <v>3162</v>
      </c>
      <c r="BW180" t="s">
        <v>3163</v>
      </c>
      <c r="BX180">
        <v>1</v>
      </c>
      <c r="BY180">
        <v>1.3510370325954301E-2</v>
      </c>
      <c r="BZ180">
        <v>1</v>
      </c>
      <c r="CA180" t="s">
        <v>3164</v>
      </c>
      <c r="CB180" t="s">
        <v>3165</v>
      </c>
      <c r="CC180">
        <v>1</v>
      </c>
      <c r="CD180" s="159">
        <v>5.6032942541538499E-5</v>
      </c>
      <c r="CE180">
        <v>1</v>
      </c>
      <c r="CF180" t="s">
        <v>3166</v>
      </c>
      <c r="CG180" t="s">
        <v>3167</v>
      </c>
      <c r="CH180">
        <v>1</v>
      </c>
      <c r="CI180">
        <v>4.1376267768683797E-3</v>
      </c>
      <c r="CJ180">
        <v>1</v>
      </c>
      <c r="CK180" t="s">
        <v>3168</v>
      </c>
      <c r="CL180" t="s">
        <v>3169</v>
      </c>
      <c r="CM180">
        <v>1</v>
      </c>
      <c r="CN180">
        <v>3.4638437414542299E-3</v>
      </c>
      <c r="CO180">
        <v>1</v>
      </c>
      <c r="CP180" t="s">
        <v>3170</v>
      </c>
      <c r="CQ180" t="s">
        <v>3171</v>
      </c>
      <c r="CR180">
        <v>1</v>
      </c>
      <c r="CS180">
        <v>3.7720291466136101E-4</v>
      </c>
      <c r="CT180">
        <v>1</v>
      </c>
      <c r="CU180" t="s">
        <v>3172</v>
      </c>
      <c r="CV180" t="s">
        <v>3173</v>
      </c>
      <c r="CW180">
        <v>1</v>
      </c>
      <c r="CX180">
        <v>0.28280939002708799</v>
      </c>
      <c r="CY180">
        <v>1</v>
      </c>
      <c r="CZ180" t="s">
        <v>3174</v>
      </c>
      <c r="DA180" t="s">
        <v>3175</v>
      </c>
      <c r="DB180">
        <v>1</v>
      </c>
      <c r="DC180">
        <v>4.1293447847340201E-4</v>
      </c>
      <c r="DD180">
        <v>1</v>
      </c>
      <c r="DE180" t="s">
        <v>3176</v>
      </c>
      <c r="DF180" t="s">
        <v>3177</v>
      </c>
      <c r="DG180">
        <v>1</v>
      </c>
      <c r="DH180">
        <v>4.5213711954017102E-3</v>
      </c>
      <c r="DI180">
        <v>1</v>
      </c>
      <c r="DJ180" t="s">
        <v>3178</v>
      </c>
      <c r="DK180" t="s">
        <v>3179</v>
      </c>
      <c r="DL180">
        <v>1</v>
      </c>
      <c r="DM180">
        <v>4.4697562980701801E-2</v>
      </c>
      <c r="DN180">
        <v>1</v>
      </c>
      <c r="DO180" t="s">
        <v>3180</v>
      </c>
      <c r="DP180" t="s">
        <v>3181</v>
      </c>
      <c r="DQ180">
        <v>1</v>
      </c>
      <c r="DR180">
        <v>9.8805438990889997E-3</v>
      </c>
      <c r="DS180">
        <v>1</v>
      </c>
      <c r="DT180" t="s">
        <v>3182</v>
      </c>
      <c r="DU180" t="s">
        <v>3183</v>
      </c>
      <c r="DV180">
        <v>1</v>
      </c>
      <c r="DW180">
        <v>6.9056336361596605E-4</v>
      </c>
      <c r="DX180">
        <v>1</v>
      </c>
      <c r="DY180" t="s">
        <v>3184</v>
      </c>
      <c r="DZ180" t="s">
        <v>3185</v>
      </c>
      <c r="EA180">
        <v>1</v>
      </c>
      <c r="EB180">
        <v>2.1316763586742599E-3</v>
      </c>
      <c r="EC180">
        <v>1</v>
      </c>
      <c r="ED180" t="s">
        <v>3186</v>
      </c>
      <c r="EE180" t="s">
        <v>3187</v>
      </c>
      <c r="EF180">
        <v>1</v>
      </c>
      <c r="EG180">
        <v>8.9111996268618106E-3</v>
      </c>
      <c r="EH180">
        <v>1</v>
      </c>
      <c r="EI180" t="s">
        <v>3188</v>
      </c>
      <c r="EJ180" t="s">
        <v>3189</v>
      </c>
      <c r="EK180">
        <v>1</v>
      </c>
      <c r="EL180">
        <v>1.5744430325025801E-3</v>
      </c>
      <c r="EM180">
        <v>1</v>
      </c>
      <c r="EN180" t="s">
        <v>3190</v>
      </c>
      <c r="EO180" t="s">
        <v>3191</v>
      </c>
      <c r="EP180">
        <v>1</v>
      </c>
      <c r="EQ180">
        <v>1.48054187720731E-4</v>
      </c>
      <c r="ER180">
        <v>1</v>
      </c>
      <c r="ES180" t="s">
        <v>3192</v>
      </c>
      <c r="ET180" t="s">
        <v>3193</v>
      </c>
      <c r="EU180">
        <v>1</v>
      </c>
      <c r="EV180">
        <v>6.7111674625057005E-4</v>
      </c>
      <c r="EW180">
        <v>1</v>
      </c>
      <c r="EX180" t="s">
        <v>3194</v>
      </c>
      <c r="EY180" t="s">
        <v>3195</v>
      </c>
      <c r="EZ180">
        <v>1</v>
      </c>
      <c r="FA180">
        <v>2.3956501086812802E-3</v>
      </c>
      <c r="FB180">
        <v>1</v>
      </c>
      <c r="FC180" t="s">
        <v>3196</v>
      </c>
      <c r="FD180" t="s">
        <v>3197</v>
      </c>
      <c r="FE180">
        <v>1</v>
      </c>
      <c r="FF180">
        <v>0.14066203294958499</v>
      </c>
      <c r="FG180">
        <v>1</v>
      </c>
      <c r="FH180" t="s">
        <v>3198</v>
      </c>
      <c r="FI180" t="s">
        <v>3199</v>
      </c>
      <c r="FJ180">
        <v>1</v>
      </c>
      <c r="FK180" s="159">
        <v>1.8589125438911799E-5</v>
      </c>
      <c r="FL180">
        <v>1</v>
      </c>
      <c r="FM180" t="s">
        <v>3200</v>
      </c>
      <c r="FN180" t="s">
        <v>3201</v>
      </c>
      <c r="FO180">
        <v>1</v>
      </c>
      <c r="FP180">
        <v>7.5371140528953295E-4</v>
      </c>
      <c r="FQ180">
        <v>1</v>
      </c>
      <c r="FR180" t="s">
        <v>3202</v>
      </c>
      <c r="FS180" t="s">
        <v>3203</v>
      </c>
      <c r="FT180">
        <v>1</v>
      </c>
      <c r="FU180">
        <v>3.4506355268810302E-3</v>
      </c>
      <c r="FV180">
        <v>1</v>
      </c>
      <c r="FW180" t="s">
        <v>3204</v>
      </c>
      <c r="FX180" t="s">
        <v>3205</v>
      </c>
      <c r="FY180">
        <v>1</v>
      </c>
      <c r="FZ180">
        <v>3.8902380917175099E-4</v>
      </c>
      <c r="GA180">
        <v>1</v>
      </c>
      <c r="GB180" t="s">
        <v>3206</v>
      </c>
      <c r="GC180" t="s">
        <v>3207</v>
      </c>
      <c r="GD180">
        <v>1</v>
      </c>
      <c r="GE180">
        <v>1.21863126896339E-2</v>
      </c>
      <c r="GF180">
        <v>1</v>
      </c>
      <c r="GG180" t="s">
        <v>3208</v>
      </c>
      <c r="GH180" t="s">
        <v>3209</v>
      </c>
      <c r="GI180">
        <v>1</v>
      </c>
      <c r="GJ180">
        <v>0.10213788519078899</v>
      </c>
      <c r="GK180">
        <v>1</v>
      </c>
      <c r="GL180" t="s">
        <v>3210</v>
      </c>
      <c r="GM180" t="s">
        <v>3211</v>
      </c>
      <c r="GN180">
        <v>1</v>
      </c>
      <c r="GO180">
        <v>1.10046763386864E-2</v>
      </c>
      <c r="GP180">
        <v>1</v>
      </c>
      <c r="GQ180" t="s">
        <v>3212</v>
      </c>
      <c r="GR180" t="s">
        <v>3213</v>
      </c>
      <c r="GS180">
        <v>1</v>
      </c>
      <c r="GT180" s="159">
        <v>4.6818509524206196E-6</v>
      </c>
      <c r="GU180">
        <v>1</v>
      </c>
      <c r="GV180" t="s">
        <v>3214</v>
      </c>
      <c r="GW180" t="s">
        <v>3215</v>
      </c>
      <c r="GX180">
        <v>1</v>
      </c>
      <c r="GY180">
        <v>1.27002233623332E-3</v>
      </c>
      <c r="GZ180">
        <v>1</v>
      </c>
      <c r="HA180" t="s">
        <v>3216</v>
      </c>
      <c r="HB180" t="s">
        <v>3217</v>
      </c>
      <c r="HC180">
        <v>1</v>
      </c>
      <c r="HD180">
        <v>1.2659177281821299E-3</v>
      </c>
      <c r="HE180">
        <v>1</v>
      </c>
      <c r="HF180" t="s">
        <v>3218</v>
      </c>
      <c r="HG180" t="s">
        <v>3219</v>
      </c>
      <c r="HH180">
        <v>1</v>
      </c>
      <c r="HI180">
        <v>3.1258014292691999E-4</v>
      </c>
      <c r="HJ180">
        <v>1</v>
      </c>
      <c r="HK180" t="s">
        <v>3220</v>
      </c>
      <c r="HL180" t="s">
        <v>3221</v>
      </c>
      <c r="HM180">
        <v>1</v>
      </c>
      <c r="HN180">
        <v>1.63253194928423E-3</v>
      </c>
      <c r="HO180">
        <v>1</v>
      </c>
      <c r="HP180" t="s">
        <v>3222</v>
      </c>
      <c r="HQ180" t="s">
        <v>3223</v>
      </c>
      <c r="HR180">
        <v>1</v>
      </c>
      <c r="HS180">
        <v>6.2127840182944402E-4</v>
      </c>
      <c r="HT180">
        <v>1</v>
      </c>
      <c r="HU180" t="s">
        <v>3224</v>
      </c>
      <c r="HV180" t="s">
        <v>3225</v>
      </c>
      <c r="HW180">
        <v>1</v>
      </c>
      <c r="HX180">
        <v>1.3231215226815001E-3</v>
      </c>
      <c r="HY180">
        <v>1</v>
      </c>
      <c r="HZ180" t="s">
        <v>3226</v>
      </c>
      <c r="IA180" t="s">
        <v>3227</v>
      </c>
      <c r="IB180">
        <v>1</v>
      </c>
      <c r="IC180">
        <v>1.4343745251979799E-3</v>
      </c>
      <c r="ID180">
        <v>1</v>
      </c>
      <c r="IE180" t="s">
        <v>3228</v>
      </c>
      <c r="IF180" t="s">
        <v>3229</v>
      </c>
      <c r="IG180">
        <v>1</v>
      </c>
      <c r="IH180">
        <v>9.9711527949996309E-3</v>
      </c>
      <c r="II180">
        <v>1</v>
      </c>
      <c r="IJ180" t="s">
        <v>3230</v>
      </c>
      <c r="IK180" t="s">
        <v>3231</v>
      </c>
      <c r="IL180">
        <v>1</v>
      </c>
      <c r="IM180">
        <v>3.9614132181790003E-2</v>
      </c>
      <c r="IN180">
        <v>1</v>
      </c>
      <c r="IO180" t="s">
        <v>3022</v>
      </c>
      <c r="IP180" t="s">
        <v>3023</v>
      </c>
      <c r="IQ180">
        <v>0.13410149048418604</v>
      </c>
      <c r="IR180">
        <v>0.33554459537806447</v>
      </c>
      <c r="IS180">
        <v>1</v>
      </c>
      <c r="IT180" t="s">
        <v>3024</v>
      </c>
      <c r="IU180" t="s">
        <v>3025</v>
      </c>
      <c r="IV180">
        <v>6.0459202846855024E-3</v>
      </c>
      <c r="IW180">
        <v>0.33554459537806447</v>
      </c>
      <c r="IX180">
        <v>1</v>
      </c>
      <c r="IY180" t="s">
        <v>3026</v>
      </c>
      <c r="IZ180" t="s">
        <v>3027</v>
      </c>
      <c r="JA180">
        <v>0.48517634980715318</v>
      </c>
      <c r="JB180">
        <v>0.33554459537806447</v>
      </c>
      <c r="JC180">
        <v>1</v>
      </c>
      <c r="JD180" t="s">
        <v>3028</v>
      </c>
      <c r="JE180" t="s">
        <v>3029</v>
      </c>
      <c r="JF180">
        <v>0.37467623942397527</v>
      </c>
      <c r="JG180">
        <v>0.33554459537806447</v>
      </c>
      <c r="JH180">
        <v>1</v>
      </c>
      <c r="JI180" t="s">
        <v>3030</v>
      </c>
      <c r="JJ180" t="s">
        <v>3031</v>
      </c>
      <c r="JK180">
        <v>0.1523454548262588</v>
      </c>
      <c r="JL180">
        <v>2.9757420060698953E-2</v>
      </c>
      <c r="JM180">
        <v>1</v>
      </c>
      <c r="JN180" t="s">
        <v>3032</v>
      </c>
      <c r="JO180" t="s">
        <v>3033</v>
      </c>
      <c r="JP180">
        <v>0.40618597118973421</v>
      </c>
      <c r="JQ180">
        <v>2.9757420060698953E-2</v>
      </c>
      <c r="JR180">
        <v>1</v>
      </c>
      <c r="JS180" t="s">
        <v>3034</v>
      </c>
      <c r="JT180" t="s">
        <v>3035</v>
      </c>
      <c r="JU180">
        <v>2.6360428138277162E-2</v>
      </c>
      <c r="JV180">
        <v>2.9757420060698953E-2</v>
      </c>
      <c r="JW180">
        <v>1</v>
      </c>
      <c r="JX180" t="s">
        <v>3036</v>
      </c>
      <c r="JY180" t="s">
        <v>3037</v>
      </c>
      <c r="JZ180">
        <v>0.21051217573523118</v>
      </c>
      <c r="KA180">
        <v>2.9757420060698953E-2</v>
      </c>
      <c r="KB180">
        <v>1</v>
      </c>
      <c r="KC180" t="s">
        <v>3038</v>
      </c>
      <c r="KD180" t="s">
        <v>3039</v>
      </c>
      <c r="KE180">
        <v>1.6519048596901776E-2</v>
      </c>
      <c r="KF180">
        <v>2.9757420060698953E-2</v>
      </c>
      <c r="KG180">
        <v>1</v>
      </c>
      <c r="KH180" t="s">
        <v>3040</v>
      </c>
      <c r="KI180" t="s">
        <v>3041</v>
      </c>
      <c r="KJ180">
        <v>0.18807692151359676</v>
      </c>
      <c r="KK180">
        <v>2.9757420060698953E-2</v>
      </c>
    </row>
    <row r="181" spans="1:297">
      <c r="A181" t="str">
        <f>[1]Overview!E262</f>
        <v>a561502</v>
      </c>
      <c r="B181" t="str">
        <f>IF([1]Overview!W262&lt;&gt;"",[1]Overview!W262,"")</f>
        <v/>
      </c>
      <c r="C181" t="str">
        <f>[1]Overview!B262</f>
        <v>5615.02: Näh- und Strickwaren</v>
      </c>
      <c r="D181" s="159">
        <f>5.94290024606893E-07*0.846376434372267</f>
        <v>5.029930720097888E-7</v>
      </c>
      <c r="F181">
        <f>[1]Overview!S262</f>
        <v>0</v>
      </c>
      <c r="H181">
        <v>1</v>
      </c>
      <c r="I181" s="166" t="s">
        <v>3326</v>
      </c>
      <c r="J181" t="s">
        <v>3327</v>
      </c>
      <c r="K181">
        <v>1</v>
      </c>
      <c r="L181">
        <v>1.2868022165982199E-3</v>
      </c>
      <c r="M181">
        <v>1</v>
      </c>
      <c r="N181" t="s">
        <v>3328</v>
      </c>
      <c r="O181" t="s">
        <v>3329</v>
      </c>
      <c r="P181">
        <v>1</v>
      </c>
      <c r="Q181">
        <v>6.6829486767122099E-3</v>
      </c>
      <c r="R181">
        <v>1</v>
      </c>
      <c r="S181" t="s">
        <v>3330</v>
      </c>
      <c r="T181" t="s">
        <v>3331</v>
      </c>
      <c r="U181">
        <v>1</v>
      </c>
      <c r="V181">
        <v>1.0030737440838301E-3</v>
      </c>
      <c r="W181">
        <v>1</v>
      </c>
      <c r="X181" t="s">
        <v>3332</v>
      </c>
      <c r="Y181" t="s">
        <v>3333</v>
      </c>
      <c r="Z181">
        <v>1</v>
      </c>
      <c r="AA181">
        <v>4.7282057088368001E-3</v>
      </c>
      <c r="AB181">
        <v>1</v>
      </c>
      <c r="AC181" t="s">
        <v>3334</v>
      </c>
      <c r="AD181" t="s">
        <v>3335</v>
      </c>
      <c r="AE181">
        <v>1</v>
      </c>
      <c r="AF181">
        <v>9.2316023726229002E-4</v>
      </c>
      <c r="AG181">
        <v>1</v>
      </c>
      <c r="AH181" t="s">
        <v>3336</v>
      </c>
      <c r="AI181" t="s">
        <v>3337</v>
      </c>
      <c r="AJ181">
        <v>1</v>
      </c>
      <c r="AK181">
        <v>3.9350653651474199E-4</v>
      </c>
      <c r="AL181">
        <v>1</v>
      </c>
      <c r="AM181" t="s">
        <v>3338</v>
      </c>
      <c r="AN181" t="s">
        <v>3339</v>
      </c>
      <c r="AO181">
        <v>1</v>
      </c>
      <c r="AP181">
        <v>1.7727841876261801E-4</v>
      </c>
      <c r="AQ181">
        <v>1</v>
      </c>
      <c r="AR181" t="s">
        <v>3340</v>
      </c>
      <c r="AS181" t="s">
        <v>3341</v>
      </c>
      <c r="AT181">
        <v>1</v>
      </c>
      <c r="AU181" s="159">
        <v>2.4041772268530299E-5</v>
      </c>
      <c r="AV181">
        <v>1</v>
      </c>
      <c r="AW181" t="s">
        <v>3342</v>
      </c>
      <c r="AX181" t="s">
        <v>3343</v>
      </c>
      <c r="AY181">
        <v>1</v>
      </c>
      <c r="AZ181">
        <v>2.0748975826340799E-3</v>
      </c>
      <c r="BA181">
        <v>1</v>
      </c>
      <c r="BB181" t="s">
        <v>3344</v>
      </c>
      <c r="BC181" t="s">
        <v>3345</v>
      </c>
      <c r="BD181">
        <v>1</v>
      </c>
      <c r="BE181">
        <v>2.75793528441165E-3</v>
      </c>
      <c r="BF181">
        <v>1</v>
      </c>
      <c r="BG181" t="s">
        <v>3346</v>
      </c>
      <c r="BH181" t="s">
        <v>3347</v>
      </c>
      <c r="BI181">
        <v>1</v>
      </c>
      <c r="BJ181">
        <v>6.0758097319367303E-4</v>
      </c>
      <c r="BK181">
        <v>1</v>
      </c>
      <c r="BL181" t="s">
        <v>3348</v>
      </c>
      <c r="BM181" t="s">
        <v>3349</v>
      </c>
      <c r="BN181">
        <v>1</v>
      </c>
      <c r="BO181">
        <v>8.2306144325566398E-4</v>
      </c>
      <c r="BP181">
        <v>1</v>
      </c>
      <c r="BQ181" t="s">
        <v>3350</v>
      </c>
      <c r="BR181" t="s">
        <v>3351</v>
      </c>
      <c r="BS181">
        <v>1</v>
      </c>
      <c r="BT181">
        <v>5.5332030722001699E-3</v>
      </c>
      <c r="BU181">
        <v>1</v>
      </c>
      <c r="BV181" t="s">
        <v>3352</v>
      </c>
      <c r="BW181" t="s">
        <v>3353</v>
      </c>
      <c r="BX181">
        <v>1</v>
      </c>
      <c r="BY181">
        <v>5.2692575359235695E-4</v>
      </c>
      <c r="BZ181">
        <v>1</v>
      </c>
      <c r="CA181" t="s">
        <v>3354</v>
      </c>
      <c r="CB181" t="s">
        <v>3355</v>
      </c>
      <c r="CC181">
        <v>1</v>
      </c>
      <c r="CD181">
        <v>4.2850799064641501E-4</v>
      </c>
      <c r="CE181">
        <v>1</v>
      </c>
      <c r="CF181" t="s">
        <v>3356</v>
      </c>
      <c r="CG181" t="s">
        <v>3357</v>
      </c>
      <c r="CH181">
        <v>1</v>
      </c>
      <c r="CI181" s="159">
        <v>7.4256928703159706E-5</v>
      </c>
      <c r="CJ181">
        <v>1</v>
      </c>
      <c r="CK181" t="s">
        <v>3358</v>
      </c>
      <c r="CL181" t="s">
        <v>3359</v>
      </c>
      <c r="CM181">
        <v>1</v>
      </c>
      <c r="CN181">
        <v>3.1449508020862103E-4</v>
      </c>
      <c r="CO181">
        <v>1</v>
      </c>
      <c r="CP181" t="s">
        <v>3360</v>
      </c>
      <c r="CQ181" t="s">
        <v>3361</v>
      </c>
      <c r="CR181">
        <v>1</v>
      </c>
      <c r="CS181">
        <v>1.1262439547979699E-3</v>
      </c>
      <c r="CT181">
        <v>1</v>
      </c>
      <c r="CU181" t="s">
        <v>3362</v>
      </c>
      <c r="CV181" t="s">
        <v>3363</v>
      </c>
      <c r="CW181">
        <v>1</v>
      </c>
      <c r="CX181">
        <v>2.61529478821975E-4</v>
      </c>
      <c r="CY181">
        <v>1</v>
      </c>
      <c r="CZ181" t="s">
        <v>3364</v>
      </c>
      <c r="DA181" t="s">
        <v>3365</v>
      </c>
      <c r="DB181">
        <v>1</v>
      </c>
      <c r="DC181">
        <v>2.2328298574453901E-2</v>
      </c>
      <c r="DD181">
        <v>1</v>
      </c>
      <c r="DE181" t="s">
        <v>3366</v>
      </c>
      <c r="DF181" t="s">
        <v>3367</v>
      </c>
      <c r="DG181">
        <v>1</v>
      </c>
      <c r="DH181">
        <v>2.0914734933576099E-3</v>
      </c>
      <c r="DI181">
        <v>1</v>
      </c>
      <c r="DJ181" t="s">
        <v>3368</v>
      </c>
      <c r="DK181" t="s">
        <v>3369</v>
      </c>
      <c r="DL181">
        <v>1</v>
      </c>
      <c r="DM181">
        <v>2.21450362761669E-4</v>
      </c>
      <c r="DN181">
        <v>1</v>
      </c>
      <c r="DO181" t="s">
        <v>3370</v>
      </c>
      <c r="DP181" t="s">
        <v>3371</v>
      </c>
      <c r="DQ181">
        <v>1</v>
      </c>
      <c r="DR181">
        <v>9.8569599131804997E-4</v>
      </c>
      <c r="DS181">
        <v>1</v>
      </c>
      <c r="DT181" t="s">
        <v>3372</v>
      </c>
      <c r="DU181" t="s">
        <v>3373</v>
      </c>
      <c r="DV181">
        <v>1</v>
      </c>
      <c r="DW181">
        <v>9.7164197959140001E-3</v>
      </c>
      <c r="DX181">
        <v>1</v>
      </c>
      <c r="DY181" t="s">
        <v>3374</v>
      </c>
      <c r="DZ181" t="s">
        <v>3375</v>
      </c>
      <c r="EA181">
        <v>1</v>
      </c>
      <c r="EB181">
        <v>8.0467003079630198E-4</v>
      </c>
      <c r="EC181">
        <v>1</v>
      </c>
      <c r="ED181" t="s">
        <v>3376</v>
      </c>
      <c r="EE181" t="s">
        <v>3377</v>
      </c>
      <c r="EF181">
        <v>1</v>
      </c>
      <c r="EG181">
        <v>0.66435858120012403</v>
      </c>
      <c r="EH181">
        <v>1</v>
      </c>
      <c r="EI181" t="s">
        <v>3378</v>
      </c>
      <c r="EJ181" t="s">
        <v>3379</v>
      </c>
      <c r="EK181">
        <v>1</v>
      </c>
      <c r="EL181" s="159">
        <v>6.2306741762639195E-5</v>
      </c>
      <c r="EM181">
        <v>1</v>
      </c>
      <c r="EN181" t="s">
        <v>3380</v>
      </c>
      <c r="EO181" t="s">
        <v>3381</v>
      </c>
      <c r="EP181">
        <v>1</v>
      </c>
      <c r="EQ181">
        <v>2.6921315555904701E-4</v>
      </c>
      <c r="ER181">
        <v>1</v>
      </c>
      <c r="ES181" t="s">
        <v>3382</v>
      </c>
      <c r="ET181" t="s">
        <v>3383</v>
      </c>
      <c r="EU181">
        <v>1</v>
      </c>
      <c r="EV181">
        <v>1.5900805677404801E-3</v>
      </c>
      <c r="EW181">
        <v>1</v>
      </c>
      <c r="EX181" t="s">
        <v>3384</v>
      </c>
      <c r="EY181" t="s">
        <v>3385</v>
      </c>
      <c r="EZ181">
        <v>1</v>
      </c>
      <c r="FA181">
        <v>0.16529793382590899</v>
      </c>
      <c r="FB181">
        <v>1</v>
      </c>
      <c r="FC181" t="s">
        <v>3386</v>
      </c>
      <c r="FD181" t="s">
        <v>3387</v>
      </c>
      <c r="FE181">
        <v>1</v>
      </c>
      <c r="FF181">
        <v>3.32056609854671E-4</v>
      </c>
      <c r="FG181">
        <v>1</v>
      </c>
      <c r="FH181" t="s">
        <v>3388</v>
      </c>
      <c r="FI181" t="s">
        <v>3389</v>
      </c>
      <c r="FJ181">
        <v>1</v>
      </c>
      <c r="FK181" s="159">
        <v>5.3027012466816898E-5</v>
      </c>
      <c r="FL181">
        <v>1</v>
      </c>
      <c r="FM181" t="s">
        <v>3390</v>
      </c>
      <c r="FN181" t="s">
        <v>3391</v>
      </c>
      <c r="FO181">
        <v>1</v>
      </c>
      <c r="FP181">
        <v>7.6774505966010597E-4</v>
      </c>
      <c r="FQ181">
        <v>1</v>
      </c>
      <c r="FR181" t="s">
        <v>3392</v>
      </c>
      <c r="FS181" t="s">
        <v>3393</v>
      </c>
      <c r="FT181">
        <v>1</v>
      </c>
      <c r="FU181">
        <v>1.30917375018646E-4</v>
      </c>
      <c r="FV181">
        <v>1</v>
      </c>
      <c r="FW181" t="s">
        <v>3394</v>
      </c>
      <c r="FX181" t="s">
        <v>3395</v>
      </c>
      <c r="FY181">
        <v>1</v>
      </c>
      <c r="FZ181">
        <v>1.5769413278581799E-3</v>
      </c>
      <c r="GA181">
        <v>1</v>
      </c>
      <c r="GB181" t="s">
        <v>3396</v>
      </c>
      <c r="GC181" t="s">
        <v>3397</v>
      </c>
      <c r="GD181">
        <v>1</v>
      </c>
      <c r="GE181">
        <v>3.9630774317233001E-3</v>
      </c>
      <c r="GF181">
        <v>1</v>
      </c>
      <c r="GG181" t="s">
        <v>3398</v>
      </c>
      <c r="GH181" t="s">
        <v>3399</v>
      </c>
      <c r="GI181">
        <v>1</v>
      </c>
      <c r="GJ181">
        <v>1.6861818183362199E-4</v>
      </c>
      <c r="GK181">
        <v>1</v>
      </c>
      <c r="GL181" t="s">
        <v>3400</v>
      </c>
      <c r="GM181" t="s">
        <v>3401</v>
      </c>
      <c r="GN181">
        <v>1</v>
      </c>
      <c r="GO181">
        <v>4.7101309003438696E-3</v>
      </c>
      <c r="GP181">
        <v>1</v>
      </c>
      <c r="GQ181" t="s">
        <v>3402</v>
      </c>
      <c r="GR181" t="s">
        <v>3403</v>
      </c>
      <c r="GS181">
        <v>1</v>
      </c>
      <c r="GT181" s="159">
        <v>1.5365169184386199E-5</v>
      </c>
      <c r="GU181">
        <v>1</v>
      </c>
      <c r="GV181" t="s">
        <v>3404</v>
      </c>
      <c r="GW181" t="s">
        <v>3405</v>
      </c>
      <c r="GX181">
        <v>1</v>
      </c>
      <c r="GY181" s="159">
        <v>1.4828329535658699E-6</v>
      </c>
      <c r="GZ181">
        <v>1</v>
      </c>
      <c r="HA181" t="s">
        <v>3406</v>
      </c>
      <c r="HB181" t="s">
        <v>3407</v>
      </c>
      <c r="HC181">
        <v>1</v>
      </c>
      <c r="HD181">
        <v>1.9617908072514199E-2</v>
      </c>
      <c r="HE181">
        <v>1</v>
      </c>
      <c r="HF181" t="s">
        <v>3408</v>
      </c>
      <c r="HG181" t="s">
        <v>3409</v>
      </c>
      <c r="HH181">
        <v>1</v>
      </c>
      <c r="HI181">
        <v>7.17838140622005E-3</v>
      </c>
      <c r="HJ181">
        <v>1</v>
      </c>
      <c r="HK181" t="s">
        <v>3410</v>
      </c>
      <c r="HL181" t="s">
        <v>3411</v>
      </c>
      <c r="HM181">
        <v>1</v>
      </c>
      <c r="HN181">
        <v>2.1323675895493501E-4</v>
      </c>
      <c r="HO181">
        <v>1</v>
      </c>
      <c r="HP181" t="s">
        <v>3412</v>
      </c>
      <c r="HQ181" t="s">
        <v>3413</v>
      </c>
      <c r="HR181">
        <v>1</v>
      </c>
      <c r="HS181">
        <v>2.2598291216231101E-3</v>
      </c>
      <c r="HT181">
        <v>1</v>
      </c>
      <c r="HU181" t="s">
        <v>3414</v>
      </c>
      <c r="HV181" t="s">
        <v>3415</v>
      </c>
      <c r="HW181">
        <v>1</v>
      </c>
      <c r="HX181" s="159">
        <v>1.7881661659987702E-5</v>
      </c>
      <c r="HY181">
        <v>1</v>
      </c>
      <c r="HZ181" t="s">
        <v>3416</v>
      </c>
      <c r="IA181" t="s">
        <v>3417</v>
      </c>
      <c r="IB181">
        <v>1</v>
      </c>
      <c r="IC181">
        <v>1.0216755274770501E-2</v>
      </c>
      <c r="ID181">
        <v>1</v>
      </c>
      <c r="IE181" t="s">
        <v>3418</v>
      </c>
      <c r="IF181" t="s">
        <v>3419</v>
      </c>
      <c r="IG181">
        <v>1</v>
      </c>
      <c r="IH181">
        <v>5.0597121755327899E-2</v>
      </c>
      <c r="II181">
        <v>1</v>
      </c>
      <c r="IJ181" t="s">
        <v>3420</v>
      </c>
      <c r="IK181" t="s">
        <v>3421</v>
      </c>
      <c r="IL181">
        <v>1</v>
      </c>
      <c r="IM181">
        <v>7.0574545482861002E-4</v>
      </c>
      <c r="IN181">
        <v>1</v>
      </c>
      <c r="IO181" t="s">
        <v>3022</v>
      </c>
      <c r="IP181" t="s">
        <v>3023</v>
      </c>
      <c r="IQ181">
        <v>0.13410149048418604</v>
      </c>
      <c r="IR181">
        <v>0.1645414711601442</v>
      </c>
      <c r="IS181">
        <v>1</v>
      </c>
      <c r="IT181" t="s">
        <v>3024</v>
      </c>
      <c r="IU181" t="s">
        <v>3025</v>
      </c>
      <c r="IV181">
        <v>6.0459202846855024E-3</v>
      </c>
      <c r="IW181">
        <v>0.1645414711601442</v>
      </c>
      <c r="IX181">
        <v>1</v>
      </c>
      <c r="IY181" t="s">
        <v>3026</v>
      </c>
      <c r="IZ181" t="s">
        <v>3027</v>
      </c>
      <c r="JA181">
        <v>0.48517634980715318</v>
      </c>
      <c r="JB181">
        <v>0.1645414711601442</v>
      </c>
      <c r="JC181">
        <v>1</v>
      </c>
      <c r="JD181" t="s">
        <v>3028</v>
      </c>
      <c r="JE181" t="s">
        <v>3029</v>
      </c>
      <c r="JF181">
        <v>0.37467623942397527</v>
      </c>
      <c r="JG181">
        <v>0.1645414711601442</v>
      </c>
      <c r="JH181">
        <v>1</v>
      </c>
      <c r="JI181" t="s">
        <v>3030</v>
      </c>
      <c r="JJ181" t="s">
        <v>3031</v>
      </c>
      <c r="JK181">
        <v>0.1523454548262588</v>
      </c>
      <c r="JL181">
        <v>1.4592187572411939E-2</v>
      </c>
      <c r="JM181">
        <v>1</v>
      </c>
      <c r="JN181" t="s">
        <v>3032</v>
      </c>
      <c r="JO181" t="s">
        <v>3033</v>
      </c>
      <c r="JP181">
        <v>0.40618597118973421</v>
      </c>
      <c r="JQ181">
        <v>1.4592187572411939E-2</v>
      </c>
      <c r="JR181">
        <v>1</v>
      </c>
      <c r="JS181" t="s">
        <v>3034</v>
      </c>
      <c r="JT181" t="s">
        <v>3035</v>
      </c>
      <c r="JU181">
        <v>2.6360428138277162E-2</v>
      </c>
      <c r="JV181">
        <v>1.4592187572411939E-2</v>
      </c>
      <c r="JW181">
        <v>1</v>
      </c>
      <c r="JX181" t="s">
        <v>3036</v>
      </c>
      <c r="JY181" t="s">
        <v>3037</v>
      </c>
      <c r="JZ181">
        <v>0.21051217573523118</v>
      </c>
      <c r="KA181">
        <v>1.4592187572411939E-2</v>
      </c>
      <c r="KB181">
        <v>1</v>
      </c>
      <c r="KC181" t="s">
        <v>3038</v>
      </c>
      <c r="KD181" t="s">
        <v>3039</v>
      </c>
      <c r="KE181">
        <v>1.6519048596901776E-2</v>
      </c>
      <c r="KF181">
        <v>1.4592187572411939E-2</v>
      </c>
      <c r="KG181">
        <v>1</v>
      </c>
      <c r="KH181" t="s">
        <v>3040</v>
      </c>
      <c r="KI181" t="s">
        <v>3041</v>
      </c>
      <c r="KJ181">
        <v>0.18807692151359676</v>
      </c>
      <c r="KK181">
        <v>1.4592187572411939E-2</v>
      </c>
    </row>
    <row r="182" spans="1:297">
      <c r="A182" t="str">
        <f>[1]Overview!E263</f>
        <v>a5616</v>
      </c>
      <c r="B182" t="str">
        <f>IF([1]Overview!W263&lt;&gt;"",[1]Overview!W263,"")</f>
        <v/>
      </c>
      <c r="C182" t="str">
        <f>[1]Overview!B263</f>
        <v>5616: Reinigung, Reparaturen und Miete von Bekleidung</v>
      </c>
      <c r="D182" t="str">
        <f t="shared" si="2"/>
        <v/>
      </c>
      <c r="F182">
        <f>[1]Overview!S263</f>
        <v>-1</v>
      </c>
      <c r="I182" s="166"/>
    </row>
    <row r="183" spans="1:297">
      <c r="A183" t="str">
        <f>[1]Overview!E264</f>
        <v>a561600</v>
      </c>
      <c r="B183" t="str">
        <f>IF([1]Overview!W264&lt;&gt;"",[1]Overview!W264,"")</f>
        <v/>
      </c>
      <c r="C183" t="str">
        <f>[1]Overview!B264</f>
        <v>5616.00: Reinigung, Reparaturen und Miete von Bekleidung</v>
      </c>
      <c r="D183" s="159">
        <f>5.94290024606893E-07*0.952854993450579</f>
        <v>5.6627221750454544E-7</v>
      </c>
      <c r="F183">
        <f>[1]Overview!S264</f>
        <v>0</v>
      </c>
      <c r="H183">
        <v>1</v>
      </c>
      <c r="I183" s="166" t="s">
        <v>3422</v>
      </c>
      <c r="J183" t="s">
        <v>3423</v>
      </c>
      <c r="K183">
        <v>1</v>
      </c>
      <c r="L183" s="159">
        <v>3.3620333022700199E-7</v>
      </c>
      <c r="M183">
        <v>1</v>
      </c>
      <c r="N183" t="s">
        <v>3424</v>
      </c>
      <c r="O183" t="s">
        <v>3425</v>
      </c>
      <c r="P183">
        <v>1</v>
      </c>
      <c r="Q183" s="159">
        <v>2.4162596745060701E-6</v>
      </c>
      <c r="R183">
        <v>1</v>
      </c>
      <c r="S183" t="s">
        <v>3426</v>
      </c>
      <c r="T183" t="s">
        <v>3427</v>
      </c>
      <c r="U183">
        <v>1</v>
      </c>
      <c r="V183" s="159">
        <v>5.6279313591402702E-6</v>
      </c>
      <c r="W183">
        <v>1</v>
      </c>
      <c r="X183" t="s">
        <v>3428</v>
      </c>
      <c r="Y183" t="s">
        <v>3429</v>
      </c>
      <c r="Z183">
        <v>1</v>
      </c>
      <c r="AA183" s="159">
        <v>8.1081250196037694E-5</v>
      </c>
      <c r="AB183">
        <v>1</v>
      </c>
      <c r="AC183" t="s">
        <v>3430</v>
      </c>
      <c r="AD183" t="s">
        <v>3431</v>
      </c>
      <c r="AE183">
        <v>1</v>
      </c>
      <c r="AF183">
        <v>3.3496241310027898E-4</v>
      </c>
      <c r="AG183">
        <v>1</v>
      </c>
      <c r="AH183" t="s">
        <v>3432</v>
      </c>
      <c r="AI183" t="s">
        <v>3433</v>
      </c>
      <c r="AJ183">
        <v>1</v>
      </c>
      <c r="AK183" s="159">
        <v>4.13576141021054E-5</v>
      </c>
      <c r="AL183">
        <v>1</v>
      </c>
      <c r="AM183" t="s">
        <v>3434</v>
      </c>
      <c r="AN183" t="s">
        <v>3435</v>
      </c>
      <c r="AO183">
        <v>1</v>
      </c>
      <c r="AP183" s="159">
        <v>3.8489811701076697E-5</v>
      </c>
      <c r="AQ183">
        <v>1</v>
      </c>
      <c r="AR183" t="s">
        <v>3436</v>
      </c>
      <c r="AS183" t="s">
        <v>3437</v>
      </c>
      <c r="AT183">
        <v>1</v>
      </c>
      <c r="AU183">
        <v>4.5821609363883503E-4</v>
      </c>
      <c r="AV183">
        <v>1</v>
      </c>
      <c r="AW183" t="s">
        <v>3438</v>
      </c>
      <c r="AX183" t="s">
        <v>3439</v>
      </c>
      <c r="AY183">
        <v>1</v>
      </c>
      <c r="AZ183">
        <v>3.79018353554E-4</v>
      </c>
      <c r="BA183">
        <v>1</v>
      </c>
      <c r="BB183" t="s">
        <v>3440</v>
      </c>
      <c r="BC183" t="s">
        <v>3441</v>
      </c>
      <c r="BD183">
        <v>1</v>
      </c>
      <c r="BE183">
        <v>1.58507167912725E-2</v>
      </c>
      <c r="BF183">
        <v>1</v>
      </c>
      <c r="BG183" t="s">
        <v>3442</v>
      </c>
      <c r="BH183" t="s">
        <v>3443</v>
      </c>
      <c r="BI183">
        <v>1</v>
      </c>
      <c r="BJ183" s="159">
        <v>4.3952211941818896E-6</v>
      </c>
      <c r="BK183">
        <v>1</v>
      </c>
      <c r="BL183" t="s">
        <v>3444</v>
      </c>
      <c r="BM183" t="s">
        <v>3445</v>
      </c>
      <c r="BN183">
        <v>1</v>
      </c>
      <c r="BO183" s="159">
        <v>2.8787355983334001E-5</v>
      </c>
      <c r="BP183">
        <v>1</v>
      </c>
      <c r="BQ183" t="s">
        <v>3446</v>
      </c>
      <c r="BR183" t="s">
        <v>3447</v>
      </c>
      <c r="BS183">
        <v>1</v>
      </c>
      <c r="BT183" s="159">
        <v>2.6596981760146501E-5</v>
      </c>
      <c r="BU183">
        <v>1</v>
      </c>
      <c r="BV183" t="s">
        <v>3448</v>
      </c>
      <c r="BW183" t="s">
        <v>3449</v>
      </c>
      <c r="BX183">
        <v>1</v>
      </c>
      <c r="BY183">
        <v>1.86713712723216E-3</v>
      </c>
      <c r="BZ183">
        <v>1</v>
      </c>
      <c r="CA183" t="s">
        <v>3028</v>
      </c>
      <c r="CB183" t="s">
        <v>3450</v>
      </c>
      <c r="CC183">
        <v>1</v>
      </c>
      <c r="CD183">
        <v>0.96859874435905702</v>
      </c>
      <c r="CE183">
        <v>1</v>
      </c>
      <c r="CF183" t="s">
        <v>3451</v>
      </c>
      <c r="CG183" t="s">
        <v>3452</v>
      </c>
      <c r="CH183">
        <v>1</v>
      </c>
      <c r="CI183" s="159">
        <v>2.1884444346778801E-8</v>
      </c>
      <c r="CJ183">
        <v>1</v>
      </c>
      <c r="CK183" t="s">
        <v>3453</v>
      </c>
      <c r="CL183" t="s">
        <v>3454</v>
      </c>
      <c r="CM183">
        <v>1</v>
      </c>
      <c r="CN183" s="159">
        <v>1.2435111060315701E-6</v>
      </c>
      <c r="CO183">
        <v>1</v>
      </c>
      <c r="CP183" t="s">
        <v>3455</v>
      </c>
      <c r="CQ183" t="s">
        <v>3456</v>
      </c>
      <c r="CR183">
        <v>1</v>
      </c>
      <c r="CS183" s="159">
        <v>7.5974245629168402E-7</v>
      </c>
      <c r="CT183">
        <v>1</v>
      </c>
      <c r="CU183" t="s">
        <v>3457</v>
      </c>
      <c r="CV183" t="s">
        <v>3458</v>
      </c>
      <c r="CW183">
        <v>1</v>
      </c>
      <c r="CX183">
        <v>4.2317302130739503E-4</v>
      </c>
      <c r="CY183">
        <v>1</v>
      </c>
      <c r="CZ183" t="s">
        <v>3459</v>
      </c>
      <c r="DA183" t="s">
        <v>3460</v>
      </c>
      <c r="DB183">
        <v>1</v>
      </c>
      <c r="DC183">
        <v>1.2509543407259701E-3</v>
      </c>
      <c r="DD183">
        <v>1</v>
      </c>
      <c r="DE183" t="s">
        <v>3461</v>
      </c>
      <c r="DF183" t="s">
        <v>3462</v>
      </c>
      <c r="DG183">
        <v>1</v>
      </c>
      <c r="DH183" s="159">
        <v>3.0736732965968902E-6</v>
      </c>
      <c r="DI183">
        <v>1</v>
      </c>
      <c r="DJ183" t="s">
        <v>3463</v>
      </c>
      <c r="DK183" t="s">
        <v>3464</v>
      </c>
      <c r="DL183">
        <v>1</v>
      </c>
      <c r="DM183" s="159">
        <v>1.7994766161176899E-6</v>
      </c>
      <c r="DN183">
        <v>1</v>
      </c>
      <c r="DO183" t="s">
        <v>3465</v>
      </c>
      <c r="DP183" t="s">
        <v>3466</v>
      </c>
      <c r="DQ183">
        <v>1</v>
      </c>
      <c r="DR183" s="159">
        <v>1.7502133935045999E-6</v>
      </c>
      <c r="DS183">
        <v>1</v>
      </c>
      <c r="DT183" t="s">
        <v>3467</v>
      </c>
      <c r="DU183" t="s">
        <v>3468</v>
      </c>
      <c r="DV183">
        <v>1</v>
      </c>
      <c r="DW183" s="159">
        <v>1.0478635823219599E-5</v>
      </c>
      <c r="DX183">
        <v>1</v>
      </c>
      <c r="DY183" t="s">
        <v>3469</v>
      </c>
      <c r="DZ183" t="s">
        <v>3470</v>
      </c>
      <c r="EA183">
        <v>1</v>
      </c>
      <c r="EB183" s="159">
        <v>1.1219412648961299E-6</v>
      </c>
      <c r="EC183">
        <v>1</v>
      </c>
      <c r="ED183" t="s">
        <v>3471</v>
      </c>
      <c r="EE183" t="s">
        <v>3472</v>
      </c>
      <c r="EF183">
        <v>1</v>
      </c>
      <c r="EG183" s="159">
        <v>7.8962601353226594E-5</v>
      </c>
      <c r="EH183">
        <v>1</v>
      </c>
      <c r="EI183" t="s">
        <v>3473</v>
      </c>
      <c r="EJ183" t="s">
        <v>3474</v>
      </c>
      <c r="EK183">
        <v>1</v>
      </c>
      <c r="EL183">
        <v>3.6760007929122502E-3</v>
      </c>
      <c r="EM183">
        <v>1</v>
      </c>
      <c r="EN183" t="s">
        <v>3475</v>
      </c>
      <c r="EO183" t="s">
        <v>3476</v>
      </c>
      <c r="EP183">
        <v>1</v>
      </c>
      <c r="EQ183">
        <v>1.69336754479922E-4</v>
      </c>
      <c r="ER183">
        <v>1</v>
      </c>
      <c r="ES183" t="s">
        <v>3477</v>
      </c>
      <c r="ET183" t="s">
        <v>3478</v>
      </c>
      <c r="EU183">
        <v>1</v>
      </c>
      <c r="EV183">
        <v>6.5775098895098103E-4</v>
      </c>
      <c r="EW183">
        <v>1</v>
      </c>
      <c r="EX183" t="s">
        <v>3479</v>
      </c>
      <c r="EY183" t="s">
        <v>3480</v>
      </c>
      <c r="EZ183">
        <v>1</v>
      </c>
      <c r="FA183" s="159">
        <v>5.4317504024994103E-6</v>
      </c>
      <c r="FB183">
        <v>1</v>
      </c>
      <c r="FC183" t="s">
        <v>3481</v>
      </c>
      <c r="FD183" t="s">
        <v>3482</v>
      </c>
      <c r="FE183">
        <v>1</v>
      </c>
      <c r="FF183" s="159">
        <v>5.2870329349712101E-5</v>
      </c>
      <c r="FG183">
        <v>1</v>
      </c>
      <c r="FH183" t="s">
        <v>3483</v>
      </c>
      <c r="FI183" t="s">
        <v>3484</v>
      </c>
      <c r="FJ183">
        <v>1</v>
      </c>
      <c r="FK183" s="159">
        <v>1.7170359422359399E-6</v>
      </c>
      <c r="FL183">
        <v>1</v>
      </c>
      <c r="FM183" t="s">
        <v>3485</v>
      </c>
      <c r="FN183" t="s">
        <v>3486</v>
      </c>
      <c r="FO183">
        <v>1</v>
      </c>
      <c r="FP183" s="159">
        <v>9.6363963525722894E-7</v>
      </c>
      <c r="FQ183">
        <v>1</v>
      </c>
      <c r="FR183" t="s">
        <v>3487</v>
      </c>
      <c r="FS183" t="s">
        <v>3488</v>
      </c>
      <c r="FT183">
        <v>1</v>
      </c>
      <c r="FU183" s="159">
        <v>2.5976299547149299E-5</v>
      </c>
      <c r="FV183">
        <v>1</v>
      </c>
      <c r="FW183" t="s">
        <v>3489</v>
      </c>
      <c r="FX183" t="s">
        <v>3490</v>
      </c>
      <c r="FY183">
        <v>1</v>
      </c>
      <c r="FZ183">
        <v>1.5785958676786799E-3</v>
      </c>
      <c r="GA183">
        <v>1</v>
      </c>
      <c r="GB183" t="s">
        <v>3491</v>
      </c>
      <c r="GC183" t="s">
        <v>3492</v>
      </c>
      <c r="GD183">
        <v>1</v>
      </c>
      <c r="GE183" s="159">
        <v>4.9490084914013597E-6</v>
      </c>
      <c r="GF183">
        <v>1</v>
      </c>
      <c r="GG183" t="s">
        <v>3493</v>
      </c>
      <c r="GH183" t="s">
        <v>3494</v>
      </c>
      <c r="GI183">
        <v>1</v>
      </c>
      <c r="GJ183" s="159">
        <v>2.1876498808897498E-6</v>
      </c>
      <c r="GK183">
        <v>1</v>
      </c>
      <c r="GL183" t="s">
        <v>3495</v>
      </c>
      <c r="GM183" t="s">
        <v>3496</v>
      </c>
      <c r="GN183">
        <v>1</v>
      </c>
      <c r="GO183" s="159">
        <v>3.4530052182925098E-5</v>
      </c>
      <c r="GP183">
        <v>1</v>
      </c>
      <c r="GQ183" t="s">
        <v>3497</v>
      </c>
      <c r="GR183" t="s">
        <v>3498</v>
      </c>
      <c r="GS183">
        <v>1</v>
      </c>
      <c r="GT183">
        <v>4.2275194903614597E-3</v>
      </c>
      <c r="GU183">
        <v>1</v>
      </c>
      <c r="GV183" t="s">
        <v>3499</v>
      </c>
      <c r="GW183" t="s">
        <v>3500</v>
      </c>
      <c r="GX183">
        <v>1</v>
      </c>
      <c r="GY183" s="159">
        <v>6.5027239090500097E-5</v>
      </c>
      <c r="GZ183">
        <v>1</v>
      </c>
      <c r="HA183" t="s">
        <v>3501</v>
      </c>
      <c r="HB183" t="s">
        <v>3502</v>
      </c>
      <c r="HC183">
        <v>1</v>
      </c>
      <c r="HD183" s="159">
        <v>5.9202921506360197E-6</v>
      </c>
      <c r="HX183" s="159"/>
    </row>
    <row r="184" spans="1:297">
      <c r="A184" t="str">
        <f>[1]Overview!E265</f>
        <v>a562</v>
      </c>
      <c r="B184" t="str">
        <f>IF([1]Overview!W265&lt;&gt;"",[1]Overview!W265,"")</f>
        <v/>
      </c>
      <c r="C184" t="str">
        <f>[1]Overview!B265</f>
        <v>562: Schuhe</v>
      </c>
      <c r="F184">
        <f>[1]Overview!S265</f>
        <v>-1</v>
      </c>
      <c r="AF184" s="159"/>
      <c r="AU184" s="159"/>
      <c r="BE184" s="159"/>
      <c r="CN184" s="159"/>
      <c r="DW184" s="159"/>
      <c r="EL184" s="159"/>
      <c r="FP184" s="159"/>
      <c r="GJ184" s="159"/>
      <c r="GT184" s="159"/>
      <c r="GY184" s="159"/>
      <c r="HX184" s="159"/>
    </row>
    <row r="185" spans="1:297">
      <c r="A185" t="str">
        <f>[1]Overview!E266</f>
        <v>a5621</v>
      </c>
      <c r="B185" t="str">
        <f>IF([1]Overview!W266&lt;&gt;"",[1]Overview!W266,"")</f>
        <v/>
      </c>
      <c r="C185" t="str">
        <f>[1]Overview!B266</f>
        <v>5621: Herrenschuhe</v>
      </c>
      <c r="D185" s="159">
        <f>5.94290024606893E-07*0.56275131001441</f>
        <v>3.34437489876025E-7</v>
      </c>
      <c r="F185">
        <f>[1]Overview!S266</f>
        <v>0</v>
      </c>
      <c r="H185">
        <v>1</v>
      </c>
      <c r="I185" t="s">
        <v>3503</v>
      </c>
      <c r="J185" t="s">
        <v>3504</v>
      </c>
      <c r="K185">
        <v>1</v>
      </c>
      <c r="L185">
        <v>4.3788657207277501E-3</v>
      </c>
      <c r="M185">
        <v>1</v>
      </c>
      <c r="N185" t="s">
        <v>3505</v>
      </c>
      <c r="O185" t="s">
        <v>3506</v>
      </c>
      <c r="P185">
        <v>1</v>
      </c>
      <c r="Q185">
        <v>0.33494787341606003</v>
      </c>
      <c r="R185">
        <v>1</v>
      </c>
      <c r="S185" t="s">
        <v>3507</v>
      </c>
      <c r="T185" t="s">
        <v>3508</v>
      </c>
      <c r="U185">
        <v>1</v>
      </c>
      <c r="V185">
        <v>6.8019657135041899E-3</v>
      </c>
      <c r="W185">
        <v>1</v>
      </c>
      <c r="X185" t="s">
        <v>3509</v>
      </c>
      <c r="Y185" t="s">
        <v>3510</v>
      </c>
      <c r="Z185">
        <v>1</v>
      </c>
      <c r="AA185">
        <v>2.0236842996466001E-3</v>
      </c>
      <c r="AB185">
        <v>1</v>
      </c>
      <c r="AC185" t="s">
        <v>3511</v>
      </c>
      <c r="AD185" t="s">
        <v>3512</v>
      </c>
      <c r="AE185">
        <v>1</v>
      </c>
      <c r="AF185" s="159">
        <v>2.8108665160842898E-5</v>
      </c>
      <c r="AG185">
        <v>1</v>
      </c>
      <c r="AH185" t="s">
        <v>3513</v>
      </c>
      <c r="AI185" t="s">
        <v>3514</v>
      </c>
      <c r="AJ185">
        <v>1</v>
      </c>
      <c r="AK185">
        <v>4.9239205528463198E-2</v>
      </c>
      <c r="AL185">
        <v>1</v>
      </c>
      <c r="AM185" t="s">
        <v>3515</v>
      </c>
      <c r="AN185" t="s">
        <v>3516</v>
      </c>
      <c r="AO185">
        <v>1</v>
      </c>
      <c r="AP185">
        <v>5.0041076770180996E-4</v>
      </c>
      <c r="AQ185">
        <v>1</v>
      </c>
      <c r="AR185" t="s">
        <v>3517</v>
      </c>
      <c r="AS185" t="s">
        <v>3518</v>
      </c>
      <c r="AT185">
        <v>1</v>
      </c>
      <c r="AU185" s="159">
        <v>1.04505083966008E-5</v>
      </c>
      <c r="AV185">
        <v>1</v>
      </c>
      <c r="AW185" t="s">
        <v>3519</v>
      </c>
      <c r="AX185" t="s">
        <v>3520</v>
      </c>
      <c r="AY185">
        <v>1</v>
      </c>
      <c r="AZ185">
        <v>8.45586338141875E-3</v>
      </c>
      <c r="BA185">
        <v>1</v>
      </c>
      <c r="BB185" t="s">
        <v>3521</v>
      </c>
      <c r="BC185" t="s">
        <v>3522</v>
      </c>
      <c r="BD185">
        <v>1</v>
      </c>
      <c r="BE185" s="159">
        <v>1.14315833227689E-5</v>
      </c>
      <c r="BF185">
        <v>1</v>
      </c>
      <c r="BG185" t="s">
        <v>3523</v>
      </c>
      <c r="BH185" t="s">
        <v>3524</v>
      </c>
      <c r="BI185">
        <v>1</v>
      </c>
      <c r="BJ185">
        <v>3.3149244137175703E-2</v>
      </c>
      <c r="BK185">
        <v>1</v>
      </c>
      <c r="BL185" t="s">
        <v>3525</v>
      </c>
      <c r="BM185" t="s">
        <v>3526</v>
      </c>
      <c r="BN185">
        <v>1</v>
      </c>
      <c r="BO185">
        <v>7.10385694233147E-4</v>
      </c>
      <c r="BP185">
        <v>1</v>
      </c>
      <c r="BQ185" t="s">
        <v>3527</v>
      </c>
      <c r="BR185" t="s">
        <v>3528</v>
      </c>
      <c r="BS185">
        <v>1</v>
      </c>
      <c r="BT185">
        <v>1.64756998993555E-3</v>
      </c>
      <c r="BU185">
        <v>1</v>
      </c>
      <c r="BV185" t="s">
        <v>3529</v>
      </c>
      <c r="BW185" t="s">
        <v>3530</v>
      </c>
      <c r="BX185">
        <v>1</v>
      </c>
      <c r="BY185">
        <v>6.05187677883461E-3</v>
      </c>
      <c r="BZ185">
        <v>1</v>
      </c>
      <c r="CA185" t="s">
        <v>3531</v>
      </c>
      <c r="CB185" t="s">
        <v>3532</v>
      </c>
      <c r="CC185">
        <v>1</v>
      </c>
      <c r="CD185">
        <v>1.46197567452278E-3</v>
      </c>
      <c r="CE185">
        <v>1</v>
      </c>
      <c r="CF185" t="s">
        <v>3533</v>
      </c>
      <c r="CG185" t="s">
        <v>3534</v>
      </c>
      <c r="CH185">
        <v>1</v>
      </c>
      <c r="CI185">
        <v>1.76618925470768E-4</v>
      </c>
      <c r="CJ185">
        <v>1</v>
      </c>
      <c r="CK185" t="s">
        <v>3535</v>
      </c>
      <c r="CL185" t="s">
        <v>3536</v>
      </c>
      <c r="CM185">
        <v>1</v>
      </c>
      <c r="CN185" s="159">
        <v>5.7628346184291599E-5</v>
      </c>
      <c r="CO185">
        <v>1</v>
      </c>
      <c r="CP185" t="s">
        <v>3537</v>
      </c>
      <c r="CQ185" t="s">
        <v>3538</v>
      </c>
      <c r="CR185">
        <v>1</v>
      </c>
      <c r="CS185">
        <v>2.7011592070452599E-4</v>
      </c>
      <c r="CT185">
        <v>1</v>
      </c>
      <c r="CU185" t="s">
        <v>3539</v>
      </c>
      <c r="CV185" t="s">
        <v>3540</v>
      </c>
      <c r="CW185">
        <v>1</v>
      </c>
      <c r="CX185">
        <v>1.8979637418740801E-3</v>
      </c>
      <c r="CY185">
        <v>1</v>
      </c>
      <c r="CZ185" t="s">
        <v>3541</v>
      </c>
      <c r="DA185" t="s">
        <v>3542</v>
      </c>
      <c r="DB185">
        <v>1</v>
      </c>
      <c r="DC185">
        <v>2.2532279671049101E-3</v>
      </c>
      <c r="DD185">
        <v>1</v>
      </c>
      <c r="DE185" t="s">
        <v>3543</v>
      </c>
      <c r="DF185" t="s">
        <v>3544</v>
      </c>
      <c r="DG185">
        <v>1</v>
      </c>
      <c r="DH185">
        <v>9.3593511839638495E-3</v>
      </c>
      <c r="DI185">
        <v>1</v>
      </c>
      <c r="DJ185" t="s">
        <v>3545</v>
      </c>
      <c r="DK185" t="s">
        <v>3546</v>
      </c>
      <c r="DL185">
        <v>1</v>
      </c>
      <c r="DM185">
        <v>3.9339361703218898E-4</v>
      </c>
      <c r="DN185">
        <v>1</v>
      </c>
      <c r="DO185" t="s">
        <v>3547</v>
      </c>
      <c r="DP185" t="s">
        <v>3548</v>
      </c>
      <c r="DQ185">
        <v>1</v>
      </c>
      <c r="DR185">
        <v>6.6059951104400104E-3</v>
      </c>
      <c r="DS185">
        <v>1</v>
      </c>
      <c r="DT185" t="s">
        <v>3549</v>
      </c>
      <c r="DU185" t="s">
        <v>3550</v>
      </c>
      <c r="DV185">
        <v>1</v>
      </c>
      <c r="DW185" s="159">
        <v>6.7243277989030795E-5</v>
      </c>
      <c r="DX185">
        <v>1</v>
      </c>
      <c r="DY185" t="s">
        <v>3551</v>
      </c>
      <c r="DZ185" t="s">
        <v>3552</v>
      </c>
      <c r="EA185">
        <v>1</v>
      </c>
      <c r="EB185">
        <v>0.175344646734436</v>
      </c>
      <c r="EC185">
        <v>1</v>
      </c>
      <c r="ED185" t="s">
        <v>3553</v>
      </c>
      <c r="EE185" t="s">
        <v>3554</v>
      </c>
      <c r="EF185">
        <v>1</v>
      </c>
      <c r="EG185">
        <v>3.96792971096346E-4</v>
      </c>
      <c r="EH185">
        <v>1</v>
      </c>
      <c r="EI185" t="s">
        <v>3555</v>
      </c>
      <c r="EJ185" t="s">
        <v>3556</v>
      </c>
      <c r="EK185">
        <v>1</v>
      </c>
      <c r="EL185" s="159">
        <v>4.6029745268003299E-5</v>
      </c>
      <c r="EM185">
        <v>1</v>
      </c>
      <c r="EN185" t="s">
        <v>3557</v>
      </c>
      <c r="EO185" t="s">
        <v>3558</v>
      </c>
      <c r="EP185">
        <v>1</v>
      </c>
      <c r="EQ185">
        <v>1.16993940752168E-4</v>
      </c>
      <c r="ER185">
        <v>1</v>
      </c>
      <c r="ES185" t="s">
        <v>3559</v>
      </c>
      <c r="ET185" t="s">
        <v>3560</v>
      </c>
      <c r="EU185">
        <v>1</v>
      </c>
      <c r="EV185">
        <v>0.129524117415246</v>
      </c>
      <c r="EW185">
        <v>1</v>
      </c>
      <c r="EX185" t="s">
        <v>3561</v>
      </c>
      <c r="EY185" t="s">
        <v>3562</v>
      </c>
      <c r="EZ185">
        <v>1</v>
      </c>
      <c r="FA185">
        <v>1.18665761052575E-3</v>
      </c>
      <c r="FB185">
        <v>1</v>
      </c>
      <c r="FC185" t="s">
        <v>3563</v>
      </c>
      <c r="FD185" t="s">
        <v>3564</v>
      </c>
      <c r="FE185">
        <v>1</v>
      </c>
      <c r="FF185">
        <v>4.4482369068885697E-2</v>
      </c>
      <c r="FG185">
        <v>1</v>
      </c>
      <c r="FH185" t="s">
        <v>3565</v>
      </c>
      <c r="FI185" t="s">
        <v>3566</v>
      </c>
      <c r="FJ185">
        <v>1</v>
      </c>
      <c r="FK185">
        <v>5.4487238262180204E-4</v>
      </c>
      <c r="FL185">
        <v>1</v>
      </c>
      <c r="FM185" t="s">
        <v>3567</v>
      </c>
      <c r="FN185" t="s">
        <v>3568</v>
      </c>
      <c r="FO185">
        <v>1</v>
      </c>
      <c r="FP185" s="159">
        <v>5.6600887495524303E-5</v>
      </c>
      <c r="FQ185">
        <v>1</v>
      </c>
      <c r="FR185" t="s">
        <v>3569</v>
      </c>
      <c r="FS185" t="s">
        <v>3570</v>
      </c>
      <c r="FT185">
        <v>1</v>
      </c>
      <c r="FU185">
        <v>2.0567309779166701E-3</v>
      </c>
      <c r="FV185">
        <v>1</v>
      </c>
      <c r="FW185" t="s">
        <v>3571</v>
      </c>
      <c r="FX185" t="s">
        <v>3572</v>
      </c>
      <c r="FY185">
        <v>1</v>
      </c>
      <c r="FZ185">
        <v>2.8440153607366802E-3</v>
      </c>
      <c r="GA185">
        <v>1</v>
      </c>
      <c r="GB185" t="s">
        <v>3573</v>
      </c>
      <c r="GC185" t="s">
        <v>3574</v>
      </c>
      <c r="GD185">
        <v>1</v>
      </c>
      <c r="GE185">
        <v>2.2528209079074901E-3</v>
      </c>
      <c r="GF185">
        <v>1</v>
      </c>
      <c r="GG185" t="s">
        <v>3575</v>
      </c>
      <c r="GH185" t="s">
        <v>3576</v>
      </c>
      <c r="GI185">
        <v>1</v>
      </c>
      <c r="GJ185" s="159">
        <v>1.34736017922946E-6</v>
      </c>
      <c r="GK185">
        <v>1</v>
      </c>
      <c r="GL185" t="s">
        <v>3577</v>
      </c>
      <c r="GM185" t="s">
        <v>3578</v>
      </c>
      <c r="GN185">
        <v>1</v>
      </c>
      <c r="GO185">
        <v>1.64868626640435E-4</v>
      </c>
      <c r="GP185">
        <v>1</v>
      </c>
      <c r="GQ185" t="s">
        <v>3579</v>
      </c>
      <c r="GR185" t="s">
        <v>3580</v>
      </c>
      <c r="GS185">
        <v>1</v>
      </c>
      <c r="GT185" s="159">
        <v>7.5139479780426603E-6</v>
      </c>
      <c r="GU185">
        <v>1</v>
      </c>
      <c r="GV185" t="s">
        <v>3581</v>
      </c>
      <c r="GW185" t="s">
        <v>3582</v>
      </c>
      <c r="GX185">
        <v>1</v>
      </c>
      <c r="GY185" s="159">
        <v>6.2338046115283899E-5</v>
      </c>
      <c r="GZ185">
        <v>1</v>
      </c>
      <c r="HA185" t="s">
        <v>3583</v>
      </c>
      <c r="HB185" t="s">
        <v>3584</v>
      </c>
      <c r="HC185">
        <v>1</v>
      </c>
      <c r="HD185">
        <v>4.1541343068472898E-4</v>
      </c>
      <c r="HE185">
        <v>1</v>
      </c>
      <c r="HF185" t="s">
        <v>3585</v>
      </c>
      <c r="HG185" t="s">
        <v>3586</v>
      </c>
      <c r="HH185">
        <v>1</v>
      </c>
      <c r="HI185">
        <v>1.33075480020819E-3</v>
      </c>
      <c r="HJ185">
        <v>1</v>
      </c>
      <c r="HK185" t="s">
        <v>3587</v>
      </c>
      <c r="HL185" t="s">
        <v>3588</v>
      </c>
      <c r="HM185">
        <v>1</v>
      </c>
      <c r="HN185">
        <v>0.15586385999617</v>
      </c>
      <c r="HO185">
        <v>1</v>
      </c>
      <c r="HP185" t="s">
        <v>3589</v>
      </c>
      <c r="HQ185" t="s">
        <v>3590</v>
      </c>
      <c r="HR185">
        <v>1</v>
      </c>
      <c r="HS185">
        <v>4.8723545209639098E-3</v>
      </c>
      <c r="HT185">
        <v>1</v>
      </c>
      <c r="HU185" t="s">
        <v>3591</v>
      </c>
      <c r="HV185" t="s">
        <v>3592</v>
      </c>
      <c r="HW185">
        <v>1</v>
      </c>
      <c r="HX185" s="159">
        <v>3.3564555266025299E-6</v>
      </c>
      <c r="HY185">
        <v>1</v>
      </c>
      <c r="HZ185" t="s">
        <v>3593</v>
      </c>
      <c r="IA185" t="s">
        <v>3594</v>
      </c>
      <c r="IB185">
        <v>1</v>
      </c>
      <c r="IC185">
        <v>7.0635835604708503E-3</v>
      </c>
      <c r="ID185">
        <v>1</v>
      </c>
      <c r="IE185" t="s">
        <v>3595</v>
      </c>
      <c r="IF185" t="s">
        <v>3596</v>
      </c>
      <c r="IG185">
        <v>1</v>
      </c>
      <c r="IH185">
        <v>8.6151130230479895E-4</v>
      </c>
      <c r="II185">
        <v>1</v>
      </c>
      <c r="IJ185" t="s">
        <v>3022</v>
      </c>
      <c r="IK185" t="s">
        <v>3023</v>
      </c>
      <c r="IL185">
        <v>0.13410149048418604</v>
      </c>
      <c r="IM185">
        <v>0.66687943483286893</v>
      </c>
      <c r="IN185">
        <v>1</v>
      </c>
      <c r="IO185" t="s">
        <v>3024</v>
      </c>
      <c r="IP185" t="s">
        <v>3025</v>
      </c>
      <c r="IQ185">
        <v>6.0459202846855024E-3</v>
      </c>
      <c r="IR185">
        <v>0.66687943483286893</v>
      </c>
      <c r="IS185">
        <v>1</v>
      </c>
      <c r="IT185" t="s">
        <v>3026</v>
      </c>
      <c r="IU185" t="s">
        <v>3027</v>
      </c>
      <c r="IV185">
        <v>0.48517634980715318</v>
      </c>
      <c r="IW185">
        <v>0.66687943483286893</v>
      </c>
      <c r="IX185">
        <v>1</v>
      </c>
      <c r="IY185" t="s">
        <v>3028</v>
      </c>
      <c r="IZ185" t="s">
        <v>3029</v>
      </c>
      <c r="JA185">
        <v>0.37467623942397527</v>
      </c>
      <c r="JB185">
        <v>0.66687943483286893</v>
      </c>
      <c r="JC185">
        <v>1</v>
      </c>
      <c r="JD185" t="s">
        <v>3030</v>
      </c>
      <c r="JE185" t="s">
        <v>3031</v>
      </c>
      <c r="JF185">
        <v>0.1523454548262588</v>
      </c>
      <c r="JG185">
        <v>5.9141502338112321E-2</v>
      </c>
      <c r="JH185">
        <v>1</v>
      </c>
      <c r="JI185" t="s">
        <v>3032</v>
      </c>
      <c r="JJ185" t="s">
        <v>3033</v>
      </c>
      <c r="JK185">
        <v>0.40618597118973421</v>
      </c>
      <c r="JL185">
        <v>5.9141502338112321E-2</v>
      </c>
      <c r="JM185">
        <v>1</v>
      </c>
      <c r="JN185" t="s">
        <v>3034</v>
      </c>
      <c r="JO185" t="s">
        <v>3035</v>
      </c>
      <c r="JP185">
        <v>2.6360428138277162E-2</v>
      </c>
      <c r="JQ185">
        <v>5.9141502338112321E-2</v>
      </c>
      <c r="JR185">
        <v>1</v>
      </c>
      <c r="JS185" t="s">
        <v>3036</v>
      </c>
      <c r="JT185" t="s">
        <v>3037</v>
      </c>
      <c r="JU185">
        <v>0.21051217573523118</v>
      </c>
      <c r="JV185">
        <v>5.9141502338112321E-2</v>
      </c>
      <c r="JW185">
        <v>1</v>
      </c>
      <c r="JX185" t="s">
        <v>3038</v>
      </c>
      <c r="JY185" t="s">
        <v>3039</v>
      </c>
      <c r="JZ185">
        <v>1.6519048596901776E-2</v>
      </c>
      <c r="KA185">
        <v>5.9141502338112321E-2</v>
      </c>
      <c r="KB185">
        <v>1</v>
      </c>
      <c r="KC185" t="s">
        <v>3040</v>
      </c>
      <c r="KD185" t="s">
        <v>3041</v>
      </c>
      <c r="KE185">
        <v>0.18807692151359676</v>
      </c>
      <c r="KF185">
        <v>5.9141502338112321E-2</v>
      </c>
    </row>
    <row r="186" spans="1:297">
      <c r="A186" t="str">
        <f>[1]Overview!E267</f>
        <v>a562100</v>
      </c>
      <c r="B186" t="str">
        <f>IF([1]Overview!W267&lt;&gt;"",[1]Overview!W267,"")</f>
        <v/>
      </c>
      <c r="C186" t="str">
        <f>[1]Overview!B267</f>
        <v>5621.00: Herrenschuhe</v>
      </c>
      <c r="D186" t="str">
        <f t="shared" si="2"/>
        <v/>
      </c>
      <c r="F186">
        <f>[1]Overview!S267</f>
        <v>-1</v>
      </c>
      <c r="I186" s="166"/>
    </row>
    <row r="187" spans="1:297">
      <c r="A187" t="str">
        <f>[1]Overview!E268</f>
        <v>a5622</v>
      </c>
      <c r="B187" t="str">
        <f>IF([1]Overview!W268&lt;&gt;"",[1]Overview!W268,"")</f>
        <v/>
      </c>
      <c r="C187" t="str">
        <f>[1]Overview!B268</f>
        <v>5622: Damenschuhe</v>
      </c>
      <c r="D187" s="159">
        <f>5.94290024606893E-07*0.56275131001441</f>
        <v>3.34437489876025E-7</v>
      </c>
      <c r="F187">
        <f>[1]Overview!S268</f>
        <v>0</v>
      </c>
      <c r="H187">
        <v>1</v>
      </c>
      <c r="I187" t="s">
        <v>3503</v>
      </c>
      <c r="J187" t="s">
        <v>3504</v>
      </c>
      <c r="K187">
        <v>1</v>
      </c>
      <c r="L187">
        <v>4.3788657207277501E-3</v>
      </c>
      <c r="M187">
        <v>1</v>
      </c>
      <c r="N187" t="s">
        <v>3505</v>
      </c>
      <c r="O187" t="s">
        <v>3506</v>
      </c>
      <c r="P187">
        <v>1</v>
      </c>
      <c r="Q187">
        <v>0.33494787341606003</v>
      </c>
      <c r="R187">
        <v>1</v>
      </c>
      <c r="S187" t="s">
        <v>3507</v>
      </c>
      <c r="T187" t="s">
        <v>3508</v>
      </c>
      <c r="U187">
        <v>1</v>
      </c>
      <c r="V187">
        <v>6.8019657135041899E-3</v>
      </c>
      <c r="W187">
        <v>1</v>
      </c>
      <c r="X187" t="s">
        <v>3509</v>
      </c>
      <c r="Y187" t="s">
        <v>3510</v>
      </c>
      <c r="Z187">
        <v>1</v>
      </c>
      <c r="AA187">
        <v>2.0236842996466001E-3</v>
      </c>
      <c r="AB187">
        <v>1</v>
      </c>
      <c r="AC187" t="s">
        <v>3511</v>
      </c>
      <c r="AD187" t="s">
        <v>3512</v>
      </c>
      <c r="AE187">
        <v>1</v>
      </c>
      <c r="AF187" s="159">
        <v>2.8108665160842898E-5</v>
      </c>
      <c r="AG187">
        <v>1</v>
      </c>
      <c r="AH187" t="s">
        <v>3513</v>
      </c>
      <c r="AI187" t="s">
        <v>3514</v>
      </c>
      <c r="AJ187">
        <v>1</v>
      </c>
      <c r="AK187">
        <v>4.9239205528463198E-2</v>
      </c>
      <c r="AL187">
        <v>1</v>
      </c>
      <c r="AM187" t="s">
        <v>3515</v>
      </c>
      <c r="AN187" t="s">
        <v>3516</v>
      </c>
      <c r="AO187">
        <v>1</v>
      </c>
      <c r="AP187">
        <v>5.0041076770180996E-4</v>
      </c>
      <c r="AQ187">
        <v>1</v>
      </c>
      <c r="AR187" t="s">
        <v>3517</v>
      </c>
      <c r="AS187" t="s">
        <v>3518</v>
      </c>
      <c r="AT187">
        <v>1</v>
      </c>
      <c r="AU187" s="159">
        <v>1.04505083966008E-5</v>
      </c>
      <c r="AV187">
        <v>1</v>
      </c>
      <c r="AW187" t="s">
        <v>3519</v>
      </c>
      <c r="AX187" t="s">
        <v>3520</v>
      </c>
      <c r="AY187">
        <v>1</v>
      </c>
      <c r="AZ187">
        <v>8.45586338141875E-3</v>
      </c>
      <c r="BA187">
        <v>1</v>
      </c>
      <c r="BB187" t="s">
        <v>3521</v>
      </c>
      <c r="BC187" t="s">
        <v>3522</v>
      </c>
      <c r="BD187">
        <v>1</v>
      </c>
      <c r="BE187" s="159">
        <v>1.14315833227689E-5</v>
      </c>
      <c r="BF187">
        <v>1</v>
      </c>
      <c r="BG187" t="s">
        <v>3523</v>
      </c>
      <c r="BH187" t="s">
        <v>3524</v>
      </c>
      <c r="BI187">
        <v>1</v>
      </c>
      <c r="BJ187">
        <v>3.3149244137175703E-2</v>
      </c>
      <c r="BK187">
        <v>1</v>
      </c>
      <c r="BL187" t="s">
        <v>3525</v>
      </c>
      <c r="BM187" t="s">
        <v>3526</v>
      </c>
      <c r="BN187">
        <v>1</v>
      </c>
      <c r="BO187">
        <v>7.10385694233147E-4</v>
      </c>
      <c r="BP187">
        <v>1</v>
      </c>
      <c r="BQ187" t="s">
        <v>3527</v>
      </c>
      <c r="BR187" t="s">
        <v>3528</v>
      </c>
      <c r="BS187">
        <v>1</v>
      </c>
      <c r="BT187">
        <v>1.64756998993555E-3</v>
      </c>
      <c r="BU187">
        <v>1</v>
      </c>
      <c r="BV187" t="s">
        <v>3529</v>
      </c>
      <c r="BW187" t="s">
        <v>3530</v>
      </c>
      <c r="BX187">
        <v>1</v>
      </c>
      <c r="BY187">
        <v>6.05187677883461E-3</v>
      </c>
      <c r="BZ187">
        <v>1</v>
      </c>
      <c r="CA187" t="s">
        <v>3531</v>
      </c>
      <c r="CB187" t="s">
        <v>3532</v>
      </c>
      <c r="CC187">
        <v>1</v>
      </c>
      <c r="CD187">
        <v>1.46197567452278E-3</v>
      </c>
      <c r="CE187">
        <v>1</v>
      </c>
      <c r="CF187" t="s">
        <v>3533</v>
      </c>
      <c r="CG187" t="s">
        <v>3534</v>
      </c>
      <c r="CH187">
        <v>1</v>
      </c>
      <c r="CI187">
        <v>1.76618925470768E-4</v>
      </c>
      <c r="CJ187">
        <v>1</v>
      </c>
      <c r="CK187" t="s">
        <v>3535</v>
      </c>
      <c r="CL187" t="s">
        <v>3536</v>
      </c>
      <c r="CM187">
        <v>1</v>
      </c>
      <c r="CN187" s="159">
        <v>5.7628346184291599E-5</v>
      </c>
      <c r="CO187">
        <v>1</v>
      </c>
      <c r="CP187" t="s">
        <v>3537</v>
      </c>
      <c r="CQ187" t="s">
        <v>3538</v>
      </c>
      <c r="CR187">
        <v>1</v>
      </c>
      <c r="CS187">
        <v>2.7011592070452599E-4</v>
      </c>
      <c r="CT187">
        <v>1</v>
      </c>
      <c r="CU187" t="s">
        <v>3539</v>
      </c>
      <c r="CV187" t="s">
        <v>3540</v>
      </c>
      <c r="CW187">
        <v>1</v>
      </c>
      <c r="CX187">
        <v>1.8979637418740801E-3</v>
      </c>
      <c r="CY187">
        <v>1</v>
      </c>
      <c r="CZ187" t="s">
        <v>3541</v>
      </c>
      <c r="DA187" t="s">
        <v>3542</v>
      </c>
      <c r="DB187">
        <v>1</v>
      </c>
      <c r="DC187">
        <v>2.2532279671049101E-3</v>
      </c>
      <c r="DD187">
        <v>1</v>
      </c>
      <c r="DE187" t="s">
        <v>3543</v>
      </c>
      <c r="DF187" t="s">
        <v>3544</v>
      </c>
      <c r="DG187">
        <v>1</v>
      </c>
      <c r="DH187">
        <v>9.3593511839638495E-3</v>
      </c>
      <c r="DI187">
        <v>1</v>
      </c>
      <c r="DJ187" t="s">
        <v>3545</v>
      </c>
      <c r="DK187" t="s">
        <v>3546</v>
      </c>
      <c r="DL187">
        <v>1</v>
      </c>
      <c r="DM187">
        <v>3.9339361703218898E-4</v>
      </c>
      <c r="DN187">
        <v>1</v>
      </c>
      <c r="DO187" t="s">
        <v>3547</v>
      </c>
      <c r="DP187" t="s">
        <v>3548</v>
      </c>
      <c r="DQ187">
        <v>1</v>
      </c>
      <c r="DR187">
        <v>6.6059951104400104E-3</v>
      </c>
      <c r="DS187">
        <v>1</v>
      </c>
      <c r="DT187" t="s">
        <v>3549</v>
      </c>
      <c r="DU187" t="s">
        <v>3550</v>
      </c>
      <c r="DV187">
        <v>1</v>
      </c>
      <c r="DW187" s="159">
        <v>6.7243277989030795E-5</v>
      </c>
      <c r="DX187">
        <v>1</v>
      </c>
      <c r="DY187" t="s">
        <v>3551</v>
      </c>
      <c r="DZ187" t="s">
        <v>3552</v>
      </c>
      <c r="EA187">
        <v>1</v>
      </c>
      <c r="EB187">
        <v>0.175344646734436</v>
      </c>
      <c r="EC187">
        <v>1</v>
      </c>
      <c r="ED187" t="s">
        <v>3553</v>
      </c>
      <c r="EE187" t="s">
        <v>3554</v>
      </c>
      <c r="EF187">
        <v>1</v>
      </c>
      <c r="EG187">
        <v>3.96792971096346E-4</v>
      </c>
      <c r="EH187">
        <v>1</v>
      </c>
      <c r="EI187" t="s">
        <v>3555</v>
      </c>
      <c r="EJ187" t="s">
        <v>3556</v>
      </c>
      <c r="EK187">
        <v>1</v>
      </c>
      <c r="EL187" s="159">
        <v>4.6029745268003299E-5</v>
      </c>
      <c r="EM187">
        <v>1</v>
      </c>
      <c r="EN187" t="s">
        <v>3557</v>
      </c>
      <c r="EO187" t="s">
        <v>3558</v>
      </c>
      <c r="EP187">
        <v>1</v>
      </c>
      <c r="EQ187">
        <v>1.16993940752168E-4</v>
      </c>
      <c r="ER187">
        <v>1</v>
      </c>
      <c r="ES187" t="s">
        <v>3559</v>
      </c>
      <c r="ET187" t="s">
        <v>3560</v>
      </c>
      <c r="EU187">
        <v>1</v>
      </c>
      <c r="EV187">
        <v>0.129524117415246</v>
      </c>
      <c r="EW187">
        <v>1</v>
      </c>
      <c r="EX187" t="s">
        <v>3561</v>
      </c>
      <c r="EY187" t="s">
        <v>3562</v>
      </c>
      <c r="EZ187">
        <v>1</v>
      </c>
      <c r="FA187">
        <v>1.18665761052575E-3</v>
      </c>
      <c r="FB187">
        <v>1</v>
      </c>
      <c r="FC187" t="s">
        <v>3563</v>
      </c>
      <c r="FD187" t="s">
        <v>3564</v>
      </c>
      <c r="FE187">
        <v>1</v>
      </c>
      <c r="FF187">
        <v>4.4482369068885697E-2</v>
      </c>
      <c r="FG187">
        <v>1</v>
      </c>
      <c r="FH187" t="s">
        <v>3565</v>
      </c>
      <c r="FI187" t="s">
        <v>3566</v>
      </c>
      <c r="FJ187">
        <v>1</v>
      </c>
      <c r="FK187">
        <v>5.4487238262180204E-4</v>
      </c>
      <c r="FL187">
        <v>1</v>
      </c>
      <c r="FM187" t="s">
        <v>3567</v>
      </c>
      <c r="FN187" t="s">
        <v>3568</v>
      </c>
      <c r="FO187">
        <v>1</v>
      </c>
      <c r="FP187" s="159">
        <v>5.6600887495524303E-5</v>
      </c>
      <c r="FQ187">
        <v>1</v>
      </c>
      <c r="FR187" t="s">
        <v>3569</v>
      </c>
      <c r="FS187" t="s">
        <v>3570</v>
      </c>
      <c r="FT187">
        <v>1</v>
      </c>
      <c r="FU187">
        <v>2.0567309779166701E-3</v>
      </c>
      <c r="FV187">
        <v>1</v>
      </c>
      <c r="FW187" t="s">
        <v>3571</v>
      </c>
      <c r="FX187" t="s">
        <v>3572</v>
      </c>
      <c r="FY187">
        <v>1</v>
      </c>
      <c r="FZ187">
        <v>2.8440153607366802E-3</v>
      </c>
      <c r="GA187">
        <v>1</v>
      </c>
      <c r="GB187" t="s">
        <v>3573</v>
      </c>
      <c r="GC187" t="s">
        <v>3574</v>
      </c>
      <c r="GD187">
        <v>1</v>
      </c>
      <c r="GE187">
        <v>2.2528209079074901E-3</v>
      </c>
      <c r="GF187">
        <v>1</v>
      </c>
      <c r="GG187" t="s">
        <v>3575</v>
      </c>
      <c r="GH187" t="s">
        <v>3576</v>
      </c>
      <c r="GI187">
        <v>1</v>
      </c>
      <c r="GJ187" s="159">
        <v>1.34736017922946E-6</v>
      </c>
      <c r="GK187">
        <v>1</v>
      </c>
      <c r="GL187" t="s">
        <v>3577</v>
      </c>
      <c r="GM187" t="s">
        <v>3578</v>
      </c>
      <c r="GN187">
        <v>1</v>
      </c>
      <c r="GO187">
        <v>1.64868626640435E-4</v>
      </c>
      <c r="GP187">
        <v>1</v>
      </c>
      <c r="GQ187" t="s">
        <v>3579</v>
      </c>
      <c r="GR187" t="s">
        <v>3580</v>
      </c>
      <c r="GS187">
        <v>1</v>
      </c>
      <c r="GT187" s="159">
        <v>7.5139479780426603E-6</v>
      </c>
      <c r="GU187">
        <v>1</v>
      </c>
      <c r="GV187" t="s">
        <v>3581</v>
      </c>
      <c r="GW187" t="s">
        <v>3582</v>
      </c>
      <c r="GX187">
        <v>1</v>
      </c>
      <c r="GY187" s="159">
        <v>6.2338046115283899E-5</v>
      </c>
      <c r="GZ187">
        <v>1</v>
      </c>
      <c r="HA187" t="s">
        <v>3583</v>
      </c>
      <c r="HB187" t="s">
        <v>3584</v>
      </c>
      <c r="HC187">
        <v>1</v>
      </c>
      <c r="HD187">
        <v>4.1541343068472898E-4</v>
      </c>
      <c r="HE187">
        <v>1</v>
      </c>
      <c r="HF187" t="s">
        <v>3585</v>
      </c>
      <c r="HG187" t="s">
        <v>3586</v>
      </c>
      <c r="HH187">
        <v>1</v>
      </c>
      <c r="HI187">
        <v>1.33075480020819E-3</v>
      </c>
      <c r="HJ187">
        <v>1</v>
      </c>
      <c r="HK187" t="s">
        <v>3587</v>
      </c>
      <c r="HL187" t="s">
        <v>3588</v>
      </c>
      <c r="HM187">
        <v>1</v>
      </c>
      <c r="HN187">
        <v>0.15586385999617</v>
      </c>
      <c r="HO187">
        <v>1</v>
      </c>
      <c r="HP187" t="s">
        <v>3589</v>
      </c>
      <c r="HQ187" t="s">
        <v>3590</v>
      </c>
      <c r="HR187">
        <v>1</v>
      </c>
      <c r="HS187">
        <v>4.8723545209639098E-3</v>
      </c>
      <c r="HT187">
        <v>1</v>
      </c>
      <c r="HU187" t="s">
        <v>3591</v>
      </c>
      <c r="HV187" t="s">
        <v>3592</v>
      </c>
      <c r="HW187">
        <v>1</v>
      </c>
      <c r="HX187" s="159">
        <v>3.3564555266025299E-6</v>
      </c>
      <c r="HY187">
        <v>1</v>
      </c>
      <c r="HZ187" t="s">
        <v>3593</v>
      </c>
      <c r="IA187" t="s">
        <v>3594</v>
      </c>
      <c r="IB187">
        <v>1</v>
      </c>
      <c r="IC187">
        <v>7.0635835604708503E-3</v>
      </c>
      <c r="ID187">
        <v>1</v>
      </c>
      <c r="IE187" t="s">
        <v>3595</v>
      </c>
      <c r="IF187" t="s">
        <v>3596</v>
      </c>
      <c r="IG187">
        <v>1</v>
      </c>
      <c r="IH187">
        <v>8.6151130230479895E-4</v>
      </c>
      <c r="II187">
        <v>1</v>
      </c>
      <c r="IJ187" t="s">
        <v>3022</v>
      </c>
      <c r="IK187" t="s">
        <v>3023</v>
      </c>
      <c r="IL187">
        <v>0.13410149048418604</v>
      </c>
      <c r="IM187">
        <v>0.66687943483286893</v>
      </c>
      <c r="IN187">
        <v>1</v>
      </c>
      <c r="IO187" t="s">
        <v>3024</v>
      </c>
      <c r="IP187" t="s">
        <v>3025</v>
      </c>
      <c r="IQ187">
        <v>6.0459202846855024E-3</v>
      </c>
      <c r="IR187">
        <v>0.66687943483286893</v>
      </c>
      <c r="IS187">
        <v>1</v>
      </c>
      <c r="IT187" t="s">
        <v>3026</v>
      </c>
      <c r="IU187" t="s">
        <v>3027</v>
      </c>
      <c r="IV187">
        <v>0.48517634980715318</v>
      </c>
      <c r="IW187">
        <v>0.66687943483286893</v>
      </c>
      <c r="IX187">
        <v>1</v>
      </c>
      <c r="IY187" t="s">
        <v>3028</v>
      </c>
      <c r="IZ187" t="s">
        <v>3029</v>
      </c>
      <c r="JA187">
        <v>0.37467623942397527</v>
      </c>
      <c r="JB187">
        <v>0.66687943483286893</v>
      </c>
      <c r="JC187">
        <v>1</v>
      </c>
      <c r="JD187" t="s">
        <v>3030</v>
      </c>
      <c r="JE187" t="s">
        <v>3031</v>
      </c>
      <c r="JF187">
        <v>0.1523454548262588</v>
      </c>
      <c r="JG187">
        <v>5.9141502338112321E-2</v>
      </c>
      <c r="JH187">
        <v>1</v>
      </c>
      <c r="JI187" t="s">
        <v>3032</v>
      </c>
      <c r="JJ187" t="s">
        <v>3033</v>
      </c>
      <c r="JK187">
        <v>0.40618597118973421</v>
      </c>
      <c r="JL187">
        <v>5.9141502338112321E-2</v>
      </c>
      <c r="JM187">
        <v>1</v>
      </c>
      <c r="JN187" t="s">
        <v>3034</v>
      </c>
      <c r="JO187" t="s">
        <v>3035</v>
      </c>
      <c r="JP187">
        <v>2.6360428138277162E-2</v>
      </c>
      <c r="JQ187">
        <v>5.9141502338112321E-2</v>
      </c>
      <c r="JR187">
        <v>1</v>
      </c>
      <c r="JS187" t="s">
        <v>3036</v>
      </c>
      <c r="JT187" t="s">
        <v>3037</v>
      </c>
      <c r="JU187">
        <v>0.21051217573523118</v>
      </c>
      <c r="JV187">
        <v>5.9141502338112321E-2</v>
      </c>
      <c r="JW187">
        <v>1</v>
      </c>
      <c r="JX187" t="s">
        <v>3038</v>
      </c>
      <c r="JY187" t="s">
        <v>3039</v>
      </c>
      <c r="JZ187">
        <v>1.6519048596901776E-2</v>
      </c>
      <c r="KA187">
        <v>5.9141502338112321E-2</v>
      </c>
      <c r="KB187">
        <v>1</v>
      </c>
      <c r="KC187" t="s">
        <v>3040</v>
      </c>
      <c r="KD187" t="s">
        <v>3041</v>
      </c>
      <c r="KE187">
        <v>0.18807692151359676</v>
      </c>
      <c r="KF187">
        <v>5.9141502338112321E-2</v>
      </c>
    </row>
    <row r="188" spans="1:297">
      <c r="A188" t="str">
        <f>[1]Overview!E269</f>
        <v>a562200</v>
      </c>
      <c r="B188" t="str">
        <f>IF([1]Overview!W269&lt;&gt;"",[1]Overview!W269,"")</f>
        <v/>
      </c>
      <c r="C188" t="str">
        <f>[1]Overview!B269</f>
        <v>5622.00: Damenschuhe</v>
      </c>
      <c r="D188" t="str">
        <f t="shared" si="2"/>
        <v/>
      </c>
      <c r="F188">
        <f>[1]Overview!S269</f>
        <v>-1</v>
      </c>
      <c r="I188" s="166"/>
    </row>
    <row r="189" spans="1:297">
      <c r="A189" t="str">
        <f>[1]Overview!E270</f>
        <v>a5623</v>
      </c>
      <c r="B189" t="str">
        <f>IF([1]Overview!W270&lt;&gt;"",[1]Overview!W270,"")</f>
        <v/>
      </c>
      <c r="C189" t="str">
        <f>[1]Overview!B270</f>
        <v>5623: Kinder- und Bébéschuhe</v>
      </c>
      <c r="D189" s="159">
        <f>5.94290024606893E-07*0.56275131001441</f>
        <v>3.34437489876025E-7</v>
      </c>
      <c r="F189">
        <f>[1]Overview!S270</f>
        <v>0</v>
      </c>
      <c r="H189">
        <v>1</v>
      </c>
      <c r="I189" t="s">
        <v>3503</v>
      </c>
      <c r="J189" t="s">
        <v>3504</v>
      </c>
      <c r="K189">
        <v>1</v>
      </c>
      <c r="L189">
        <v>4.3788657207277501E-3</v>
      </c>
      <c r="M189">
        <v>1</v>
      </c>
      <c r="N189" t="s">
        <v>3505</v>
      </c>
      <c r="O189" t="s">
        <v>3506</v>
      </c>
      <c r="P189">
        <v>1</v>
      </c>
      <c r="Q189">
        <v>0.33494787341606003</v>
      </c>
      <c r="R189">
        <v>1</v>
      </c>
      <c r="S189" t="s">
        <v>3507</v>
      </c>
      <c r="T189" t="s">
        <v>3508</v>
      </c>
      <c r="U189">
        <v>1</v>
      </c>
      <c r="V189">
        <v>6.8019657135041899E-3</v>
      </c>
      <c r="W189">
        <v>1</v>
      </c>
      <c r="X189" t="s">
        <v>3509</v>
      </c>
      <c r="Y189" t="s">
        <v>3510</v>
      </c>
      <c r="Z189">
        <v>1</v>
      </c>
      <c r="AA189">
        <v>2.0236842996466001E-3</v>
      </c>
      <c r="AB189">
        <v>1</v>
      </c>
      <c r="AC189" t="s">
        <v>3511</v>
      </c>
      <c r="AD189" t="s">
        <v>3512</v>
      </c>
      <c r="AE189">
        <v>1</v>
      </c>
      <c r="AF189" s="159">
        <v>2.8108665160842898E-5</v>
      </c>
      <c r="AG189">
        <v>1</v>
      </c>
      <c r="AH189" t="s">
        <v>3513</v>
      </c>
      <c r="AI189" t="s">
        <v>3514</v>
      </c>
      <c r="AJ189">
        <v>1</v>
      </c>
      <c r="AK189">
        <v>4.9239205528463198E-2</v>
      </c>
      <c r="AL189">
        <v>1</v>
      </c>
      <c r="AM189" t="s">
        <v>3515</v>
      </c>
      <c r="AN189" t="s">
        <v>3516</v>
      </c>
      <c r="AO189">
        <v>1</v>
      </c>
      <c r="AP189">
        <v>5.0041076770180996E-4</v>
      </c>
      <c r="AQ189">
        <v>1</v>
      </c>
      <c r="AR189" t="s">
        <v>3517</v>
      </c>
      <c r="AS189" t="s">
        <v>3518</v>
      </c>
      <c r="AT189">
        <v>1</v>
      </c>
      <c r="AU189" s="159">
        <v>1.04505083966008E-5</v>
      </c>
      <c r="AV189">
        <v>1</v>
      </c>
      <c r="AW189" t="s">
        <v>3519</v>
      </c>
      <c r="AX189" t="s">
        <v>3520</v>
      </c>
      <c r="AY189">
        <v>1</v>
      </c>
      <c r="AZ189">
        <v>8.45586338141875E-3</v>
      </c>
      <c r="BA189">
        <v>1</v>
      </c>
      <c r="BB189" t="s">
        <v>3521</v>
      </c>
      <c r="BC189" t="s">
        <v>3522</v>
      </c>
      <c r="BD189">
        <v>1</v>
      </c>
      <c r="BE189" s="159">
        <v>1.14315833227689E-5</v>
      </c>
      <c r="BF189">
        <v>1</v>
      </c>
      <c r="BG189" t="s">
        <v>3523</v>
      </c>
      <c r="BH189" t="s">
        <v>3524</v>
      </c>
      <c r="BI189">
        <v>1</v>
      </c>
      <c r="BJ189">
        <v>3.3149244137175703E-2</v>
      </c>
      <c r="BK189">
        <v>1</v>
      </c>
      <c r="BL189" t="s">
        <v>3525</v>
      </c>
      <c r="BM189" t="s">
        <v>3526</v>
      </c>
      <c r="BN189">
        <v>1</v>
      </c>
      <c r="BO189">
        <v>7.10385694233147E-4</v>
      </c>
      <c r="BP189">
        <v>1</v>
      </c>
      <c r="BQ189" t="s">
        <v>3527</v>
      </c>
      <c r="BR189" t="s">
        <v>3528</v>
      </c>
      <c r="BS189">
        <v>1</v>
      </c>
      <c r="BT189">
        <v>1.64756998993555E-3</v>
      </c>
      <c r="BU189">
        <v>1</v>
      </c>
      <c r="BV189" t="s">
        <v>3529</v>
      </c>
      <c r="BW189" t="s">
        <v>3530</v>
      </c>
      <c r="BX189">
        <v>1</v>
      </c>
      <c r="BY189">
        <v>6.05187677883461E-3</v>
      </c>
      <c r="BZ189">
        <v>1</v>
      </c>
      <c r="CA189" t="s">
        <v>3531</v>
      </c>
      <c r="CB189" t="s">
        <v>3532</v>
      </c>
      <c r="CC189">
        <v>1</v>
      </c>
      <c r="CD189">
        <v>1.46197567452278E-3</v>
      </c>
      <c r="CE189">
        <v>1</v>
      </c>
      <c r="CF189" t="s">
        <v>3533</v>
      </c>
      <c r="CG189" t="s">
        <v>3534</v>
      </c>
      <c r="CH189">
        <v>1</v>
      </c>
      <c r="CI189">
        <v>1.76618925470768E-4</v>
      </c>
      <c r="CJ189">
        <v>1</v>
      </c>
      <c r="CK189" t="s">
        <v>3535</v>
      </c>
      <c r="CL189" t="s">
        <v>3536</v>
      </c>
      <c r="CM189">
        <v>1</v>
      </c>
      <c r="CN189" s="159">
        <v>5.7628346184291599E-5</v>
      </c>
      <c r="CO189">
        <v>1</v>
      </c>
      <c r="CP189" t="s">
        <v>3537</v>
      </c>
      <c r="CQ189" t="s">
        <v>3538</v>
      </c>
      <c r="CR189">
        <v>1</v>
      </c>
      <c r="CS189">
        <v>2.7011592070452599E-4</v>
      </c>
      <c r="CT189">
        <v>1</v>
      </c>
      <c r="CU189" t="s">
        <v>3539</v>
      </c>
      <c r="CV189" t="s">
        <v>3540</v>
      </c>
      <c r="CW189">
        <v>1</v>
      </c>
      <c r="CX189">
        <v>1.8979637418740801E-3</v>
      </c>
      <c r="CY189">
        <v>1</v>
      </c>
      <c r="CZ189" t="s">
        <v>3541</v>
      </c>
      <c r="DA189" t="s">
        <v>3542</v>
      </c>
      <c r="DB189">
        <v>1</v>
      </c>
      <c r="DC189">
        <v>2.2532279671049101E-3</v>
      </c>
      <c r="DD189">
        <v>1</v>
      </c>
      <c r="DE189" t="s">
        <v>3543</v>
      </c>
      <c r="DF189" t="s">
        <v>3544</v>
      </c>
      <c r="DG189">
        <v>1</v>
      </c>
      <c r="DH189">
        <v>9.3593511839638495E-3</v>
      </c>
      <c r="DI189">
        <v>1</v>
      </c>
      <c r="DJ189" t="s">
        <v>3545</v>
      </c>
      <c r="DK189" t="s">
        <v>3546</v>
      </c>
      <c r="DL189">
        <v>1</v>
      </c>
      <c r="DM189">
        <v>3.9339361703218898E-4</v>
      </c>
      <c r="DN189">
        <v>1</v>
      </c>
      <c r="DO189" t="s">
        <v>3547</v>
      </c>
      <c r="DP189" t="s">
        <v>3548</v>
      </c>
      <c r="DQ189">
        <v>1</v>
      </c>
      <c r="DR189">
        <v>6.6059951104400104E-3</v>
      </c>
      <c r="DS189">
        <v>1</v>
      </c>
      <c r="DT189" t="s">
        <v>3549</v>
      </c>
      <c r="DU189" t="s">
        <v>3550</v>
      </c>
      <c r="DV189">
        <v>1</v>
      </c>
      <c r="DW189" s="159">
        <v>6.7243277989030795E-5</v>
      </c>
      <c r="DX189">
        <v>1</v>
      </c>
      <c r="DY189" t="s">
        <v>3551</v>
      </c>
      <c r="DZ189" t="s">
        <v>3552</v>
      </c>
      <c r="EA189">
        <v>1</v>
      </c>
      <c r="EB189">
        <v>0.175344646734436</v>
      </c>
      <c r="EC189">
        <v>1</v>
      </c>
      <c r="ED189" t="s">
        <v>3553</v>
      </c>
      <c r="EE189" t="s">
        <v>3554</v>
      </c>
      <c r="EF189">
        <v>1</v>
      </c>
      <c r="EG189">
        <v>3.96792971096346E-4</v>
      </c>
      <c r="EH189">
        <v>1</v>
      </c>
      <c r="EI189" t="s">
        <v>3555</v>
      </c>
      <c r="EJ189" t="s">
        <v>3556</v>
      </c>
      <c r="EK189">
        <v>1</v>
      </c>
      <c r="EL189" s="159">
        <v>4.6029745268003299E-5</v>
      </c>
      <c r="EM189">
        <v>1</v>
      </c>
      <c r="EN189" t="s">
        <v>3557</v>
      </c>
      <c r="EO189" t="s">
        <v>3558</v>
      </c>
      <c r="EP189">
        <v>1</v>
      </c>
      <c r="EQ189">
        <v>1.16993940752168E-4</v>
      </c>
      <c r="ER189">
        <v>1</v>
      </c>
      <c r="ES189" t="s">
        <v>3559</v>
      </c>
      <c r="ET189" t="s">
        <v>3560</v>
      </c>
      <c r="EU189">
        <v>1</v>
      </c>
      <c r="EV189">
        <v>0.129524117415246</v>
      </c>
      <c r="EW189">
        <v>1</v>
      </c>
      <c r="EX189" t="s">
        <v>3561</v>
      </c>
      <c r="EY189" t="s">
        <v>3562</v>
      </c>
      <c r="EZ189">
        <v>1</v>
      </c>
      <c r="FA189">
        <v>1.18665761052575E-3</v>
      </c>
      <c r="FB189">
        <v>1</v>
      </c>
      <c r="FC189" t="s">
        <v>3563</v>
      </c>
      <c r="FD189" t="s">
        <v>3564</v>
      </c>
      <c r="FE189">
        <v>1</v>
      </c>
      <c r="FF189">
        <v>4.4482369068885697E-2</v>
      </c>
      <c r="FG189">
        <v>1</v>
      </c>
      <c r="FH189" t="s">
        <v>3565</v>
      </c>
      <c r="FI189" t="s">
        <v>3566</v>
      </c>
      <c r="FJ189">
        <v>1</v>
      </c>
      <c r="FK189">
        <v>5.4487238262180204E-4</v>
      </c>
      <c r="FL189">
        <v>1</v>
      </c>
      <c r="FM189" t="s">
        <v>3567</v>
      </c>
      <c r="FN189" t="s">
        <v>3568</v>
      </c>
      <c r="FO189">
        <v>1</v>
      </c>
      <c r="FP189" s="159">
        <v>5.6600887495524303E-5</v>
      </c>
      <c r="FQ189">
        <v>1</v>
      </c>
      <c r="FR189" t="s">
        <v>3569</v>
      </c>
      <c r="FS189" t="s">
        <v>3570</v>
      </c>
      <c r="FT189">
        <v>1</v>
      </c>
      <c r="FU189">
        <v>2.0567309779166701E-3</v>
      </c>
      <c r="FV189">
        <v>1</v>
      </c>
      <c r="FW189" t="s">
        <v>3571</v>
      </c>
      <c r="FX189" t="s">
        <v>3572</v>
      </c>
      <c r="FY189">
        <v>1</v>
      </c>
      <c r="FZ189">
        <v>2.8440153607366802E-3</v>
      </c>
      <c r="GA189">
        <v>1</v>
      </c>
      <c r="GB189" t="s">
        <v>3573</v>
      </c>
      <c r="GC189" t="s">
        <v>3574</v>
      </c>
      <c r="GD189">
        <v>1</v>
      </c>
      <c r="GE189">
        <v>2.2528209079074901E-3</v>
      </c>
      <c r="GF189">
        <v>1</v>
      </c>
      <c r="GG189" t="s">
        <v>3575</v>
      </c>
      <c r="GH189" t="s">
        <v>3576</v>
      </c>
      <c r="GI189">
        <v>1</v>
      </c>
      <c r="GJ189" s="159">
        <v>1.34736017922946E-6</v>
      </c>
      <c r="GK189">
        <v>1</v>
      </c>
      <c r="GL189" t="s">
        <v>3577</v>
      </c>
      <c r="GM189" t="s">
        <v>3578</v>
      </c>
      <c r="GN189">
        <v>1</v>
      </c>
      <c r="GO189">
        <v>1.64868626640435E-4</v>
      </c>
      <c r="GP189">
        <v>1</v>
      </c>
      <c r="GQ189" t="s">
        <v>3579</v>
      </c>
      <c r="GR189" t="s">
        <v>3580</v>
      </c>
      <c r="GS189">
        <v>1</v>
      </c>
      <c r="GT189" s="159">
        <v>7.5139479780426603E-6</v>
      </c>
      <c r="GU189">
        <v>1</v>
      </c>
      <c r="GV189" t="s">
        <v>3581</v>
      </c>
      <c r="GW189" t="s">
        <v>3582</v>
      </c>
      <c r="GX189">
        <v>1</v>
      </c>
      <c r="GY189" s="159">
        <v>6.2338046115283899E-5</v>
      </c>
      <c r="GZ189">
        <v>1</v>
      </c>
      <c r="HA189" t="s">
        <v>3583</v>
      </c>
      <c r="HB189" t="s">
        <v>3584</v>
      </c>
      <c r="HC189">
        <v>1</v>
      </c>
      <c r="HD189">
        <v>4.1541343068472898E-4</v>
      </c>
      <c r="HE189">
        <v>1</v>
      </c>
      <c r="HF189" t="s">
        <v>3585</v>
      </c>
      <c r="HG189" t="s">
        <v>3586</v>
      </c>
      <c r="HH189">
        <v>1</v>
      </c>
      <c r="HI189">
        <v>1.33075480020819E-3</v>
      </c>
      <c r="HJ189">
        <v>1</v>
      </c>
      <c r="HK189" t="s">
        <v>3587</v>
      </c>
      <c r="HL189" t="s">
        <v>3588</v>
      </c>
      <c r="HM189">
        <v>1</v>
      </c>
      <c r="HN189">
        <v>0.15586385999617</v>
      </c>
      <c r="HO189">
        <v>1</v>
      </c>
      <c r="HP189" t="s">
        <v>3589</v>
      </c>
      <c r="HQ189" t="s">
        <v>3590</v>
      </c>
      <c r="HR189">
        <v>1</v>
      </c>
      <c r="HS189">
        <v>4.8723545209639098E-3</v>
      </c>
      <c r="HT189">
        <v>1</v>
      </c>
      <c r="HU189" t="s">
        <v>3591</v>
      </c>
      <c r="HV189" t="s">
        <v>3592</v>
      </c>
      <c r="HW189">
        <v>1</v>
      </c>
      <c r="HX189" s="159">
        <v>3.3564555266025299E-6</v>
      </c>
      <c r="HY189">
        <v>1</v>
      </c>
      <c r="HZ189" t="s">
        <v>3593</v>
      </c>
      <c r="IA189" t="s">
        <v>3594</v>
      </c>
      <c r="IB189">
        <v>1</v>
      </c>
      <c r="IC189">
        <v>7.0635835604708503E-3</v>
      </c>
      <c r="ID189">
        <v>1</v>
      </c>
      <c r="IE189" t="s">
        <v>3595</v>
      </c>
      <c r="IF189" t="s">
        <v>3596</v>
      </c>
      <c r="IG189">
        <v>1</v>
      </c>
      <c r="IH189">
        <v>8.6151130230479895E-4</v>
      </c>
      <c r="II189">
        <v>1</v>
      </c>
      <c r="IJ189" t="s">
        <v>3022</v>
      </c>
      <c r="IK189" t="s">
        <v>3023</v>
      </c>
      <c r="IL189">
        <v>0.13410149048418604</v>
      </c>
      <c r="IM189">
        <v>0.66687943483286893</v>
      </c>
      <c r="IN189">
        <v>1</v>
      </c>
      <c r="IO189" t="s">
        <v>3024</v>
      </c>
      <c r="IP189" t="s">
        <v>3025</v>
      </c>
      <c r="IQ189">
        <v>6.0459202846855024E-3</v>
      </c>
      <c r="IR189">
        <v>0.66687943483286893</v>
      </c>
      <c r="IS189">
        <v>1</v>
      </c>
      <c r="IT189" t="s">
        <v>3026</v>
      </c>
      <c r="IU189" t="s">
        <v>3027</v>
      </c>
      <c r="IV189">
        <v>0.48517634980715318</v>
      </c>
      <c r="IW189">
        <v>0.66687943483286893</v>
      </c>
      <c r="IX189">
        <v>1</v>
      </c>
      <c r="IY189" t="s">
        <v>3028</v>
      </c>
      <c r="IZ189" t="s">
        <v>3029</v>
      </c>
      <c r="JA189">
        <v>0.37467623942397527</v>
      </c>
      <c r="JB189">
        <v>0.66687943483286893</v>
      </c>
      <c r="JC189">
        <v>1</v>
      </c>
      <c r="JD189" t="s">
        <v>3030</v>
      </c>
      <c r="JE189" t="s">
        <v>3031</v>
      </c>
      <c r="JF189">
        <v>0.1523454548262588</v>
      </c>
      <c r="JG189">
        <v>5.9141502338112321E-2</v>
      </c>
      <c r="JH189">
        <v>1</v>
      </c>
      <c r="JI189" t="s">
        <v>3032</v>
      </c>
      <c r="JJ189" t="s">
        <v>3033</v>
      </c>
      <c r="JK189">
        <v>0.40618597118973421</v>
      </c>
      <c r="JL189">
        <v>5.9141502338112321E-2</v>
      </c>
      <c r="JM189">
        <v>1</v>
      </c>
      <c r="JN189" t="s">
        <v>3034</v>
      </c>
      <c r="JO189" t="s">
        <v>3035</v>
      </c>
      <c r="JP189">
        <v>2.6360428138277162E-2</v>
      </c>
      <c r="JQ189">
        <v>5.9141502338112321E-2</v>
      </c>
      <c r="JR189">
        <v>1</v>
      </c>
      <c r="JS189" t="s">
        <v>3036</v>
      </c>
      <c r="JT189" t="s">
        <v>3037</v>
      </c>
      <c r="JU189">
        <v>0.21051217573523118</v>
      </c>
      <c r="JV189">
        <v>5.9141502338112321E-2</v>
      </c>
      <c r="JW189">
        <v>1</v>
      </c>
      <c r="JX189" t="s">
        <v>3038</v>
      </c>
      <c r="JY189" t="s">
        <v>3039</v>
      </c>
      <c r="JZ189">
        <v>1.6519048596901776E-2</v>
      </c>
      <c r="KA189">
        <v>5.9141502338112321E-2</v>
      </c>
      <c r="KB189">
        <v>1</v>
      </c>
      <c r="KC189" t="s">
        <v>3040</v>
      </c>
      <c r="KD189" t="s">
        <v>3041</v>
      </c>
      <c r="KE189">
        <v>0.18807692151359676</v>
      </c>
      <c r="KF189">
        <v>5.9141502338112321E-2</v>
      </c>
    </row>
    <row r="190" spans="1:297">
      <c r="A190" t="str">
        <f>[1]Overview!E271</f>
        <v>a562300</v>
      </c>
      <c r="B190" t="str">
        <f>IF([1]Overview!W271&lt;&gt;"",[1]Overview!W271,"")</f>
        <v/>
      </c>
      <c r="C190" t="str">
        <f>[1]Overview!B271</f>
        <v>5623.00: Kinder- und Bébéschuhe</v>
      </c>
      <c r="D190" t="str">
        <f t="shared" si="2"/>
        <v/>
      </c>
      <c r="F190">
        <f>[1]Overview!S271</f>
        <v>-1</v>
      </c>
      <c r="H190" s="159"/>
      <c r="I190" s="159"/>
    </row>
    <row r="191" spans="1:297">
      <c r="A191" t="str">
        <f>[1]Overview!E272</f>
        <v>a5624</v>
      </c>
      <c r="B191" t="str">
        <f>IF([1]Overview!W272&lt;&gt;"",[1]Overview!W272,"")</f>
        <v/>
      </c>
      <c r="C191" t="str">
        <f>[1]Overview!B272</f>
        <v>5624: Reparaturen und Miete von Schuhen</v>
      </c>
      <c r="D191" s="159">
        <f>5.94290024606893E-07*0.952854993450579</f>
        <v>5.6627221750454544E-7</v>
      </c>
      <c r="F191">
        <f>[1]Overview!S272</f>
        <v>0</v>
      </c>
      <c r="H191">
        <v>1</v>
      </c>
      <c r="I191" s="166" t="s">
        <v>3422</v>
      </c>
      <c r="J191" t="s">
        <v>3423</v>
      </c>
      <c r="K191">
        <v>1</v>
      </c>
      <c r="L191" s="159">
        <v>3.3620333022700199E-7</v>
      </c>
      <c r="M191">
        <v>1</v>
      </c>
      <c r="N191" t="s">
        <v>3424</v>
      </c>
      <c r="O191" t="s">
        <v>3425</v>
      </c>
      <c r="P191">
        <v>1</v>
      </c>
      <c r="Q191" s="159">
        <v>2.4162596745060701E-6</v>
      </c>
      <c r="R191">
        <v>1</v>
      </c>
      <c r="S191" t="s">
        <v>3426</v>
      </c>
      <c r="T191" t="s">
        <v>3427</v>
      </c>
      <c r="U191">
        <v>1</v>
      </c>
      <c r="V191" s="159">
        <v>5.6279313591402702E-6</v>
      </c>
      <c r="W191">
        <v>1</v>
      </c>
      <c r="X191" t="s">
        <v>3428</v>
      </c>
      <c r="Y191" t="s">
        <v>3429</v>
      </c>
      <c r="Z191">
        <v>1</v>
      </c>
      <c r="AA191" s="159">
        <v>8.1081250196037694E-5</v>
      </c>
      <c r="AB191">
        <v>1</v>
      </c>
      <c r="AC191" t="s">
        <v>3430</v>
      </c>
      <c r="AD191" t="s">
        <v>3431</v>
      </c>
      <c r="AE191">
        <v>1</v>
      </c>
      <c r="AF191">
        <v>3.3496241310027898E-4</v>
      </c>
      <c r="AG191">
        <v>1</v>
      </c>
      <c r="AH191" t="s">
        <v>3432</v>
      </c>
      <c r="AI191" t="s">
        <v>3433</v>
      </c>
      <c r="AJ191">
        <v>1</v>
      </c>
      <c r="AK191" s="159">
        <v>4.13576141021054E-5</v>
      </c>
      <c r="AL191">
        <v>1</v>
      </c>
      <c r="AM191" t="s">
        <v>3434</v>
      </c>
      <c r="AN191" t="s">
        <v>3435</v>
      </c>
      <c r="AO191">
        <v>1</v>
      </c>
      <c r="AP191" s="159">
        <v>3.8489811701076697E-5</v>
      </c>
      <c r="AQ191">
        <v>1</v>
      </c>
      <c r="AR191" t="s">
        <v>3436</v>
      </c>
      <c r="AS191" t="s">
        <v>3437</v>
      </c>
      <c r="AT191">
        <v>1</v>
      </c>
      <c r="AU191">
        <v>4.5821609363883503E-4</v>
      </c>
      <c r="AV191">
        <v>1</v>
      </c>
      <c r="AW191" t="s">
        <v>3438</v>
      </c>
      <c r="AX191" t="s">
        <v>3439</v>
      </c>
      <c r="AY191">
        <v>1</v>
      </c>
      <c r="AZ191">
        <v>3.79018353554E-4</v>
      </c>
      <c r="BA191">
        <v>1</v>
      </c>
      <c r="BB191" t="s">
        <v>3440</v>
      </c>
      <c r="BC191" t="s">
        <v>3441</v>
      </c>
      <c r="BD191">
        <v>1</v>
      </c>
      <c r="BE191">
        <v>1.58507167912725E-2</v>
      </c>
      <c r="BF191">
        <v>1</v>
      </c>
      <c r="BG191" t="s">
        <v>3442</v>
      </c>
      <c r="BH191" t="s">
        <v>3443</v>
      </c>
      <c r="BI191">
        <v>1</v>
      </c>
      <c r="BJ191" s="159">
        <v>4.3952211941818896E-6</v>
      </c>
      <c r="BK191">
        <v>1</v>
      </c>
      <c r="BL191" t="s">
        <v>3444</v>
      </c>
      <c r="BM191" t="s">
        <v>3445</v>
      </c>
      <c r="BN191">
        <v>1</v>
      </c>
      <c r="BO191" s="159">
        <v>2.8787355983334001E-5</v>
      </c>
      <c r="BP191">
        <v>1</v>
      </c>
      <c r="BQ191" t="s">
        <v>3446</v>
      </c>
      <c r="BR191" t="s">
        <v>3447</v>
      </c>
      <c r="BS191">
        <v>1</v>
      </c>
      <c r="BT191" s="159">
        <v>2.6596981760146501E-5</v>
      </c>
      <c r="BU191">
        <v>1</v>
      </c>
      <c r="BV191" t="s">
        <v>3448</v>
      </c>
      <c r="BW191" t="s">
        <v>3449</v>
      </c>
      <c r="BX191">
        <v>1</v>
      </c>
      <c r="BY191">
        <v>1.86713712723216E-3</v>
      </c>
      <c r="BZ191">
        <v>1</v>
      </c>
      <c r="CA191" t="s">
        <v>3028</v>
      </c>
      <c r="CB191" t="s">
        <v>3450</v>
      </c>
      <c r="CC191">
        <v>1</v>
      </c>
      <c r="CD191">
        <v>0.96859874435905702</v>
      </c>
      <c r="CE191">
        <v>1</v>
      </c>
      <c r="CF191" t="s">
        <v>3451</v>
      </c>
      <c r="CG191" t="s">
        <v>3452</v>
      </c>
      <c r="CH191">
        <v>1</v>
      </c>
      <c r="CI191" s="159">
        <v>2.1884444346778801E-8</v>
      </c>
      <c r="CJ191">
        <v>1</v>
      </c>
      <c r="CK191" t="s">
        <v>3453</v>
      </c>
      <c r="CL191" t="s">
        <v>3454</v>
      </c>
      <c r="CM191">
        <v>1</v>
      </c>
      <c r="CN191" s="159">
        <v>1.2435111060315701E-6</v>
      </c>
      <c r="CO191">
        <v>1</v>
      </c>
      <c r="CP191" t="s">
        <v>3455</v>
      </c>
      <c r="CQ191" t="s">
        <v>3456</v>
      </c>
      <c r="CR191">
        <v>1</v>
      </c>
      <c r="CS191" s="159">
        <v>7.5974245629168402E-7</v>
      </c>
      <c r="CT191">
        <v>1</v>
      </c>
      <c r="CU191" t="s">
        <v>3457</v>
      </c>
      <c r="CV191" t="s">
        <v>3458</v>
      </c>
      <c r="CW191">
        <v>1</v>
      </c>
      <c r="CX191">
        <v>4.2317302130739503E-4</v>
      </c>
      <c r="CY191">
        <v>1</v>
      </c>
      <c r="CZ191" t="s">
        <v>3459</v>
      </c>
      <c r="DA191" t="s">
        <v>3460</v>
      </c>
      <c r="DB191">
        <v>1</v>
      </c>
      <c r="DC191">
        <v>1.2509543407259701E-3</v>
      </c>
      <c r="DD191">
        <v>1</v>
      </c>
      <c r="DE191" t="s">
        <v>3461</v>
      </c>
      <c r="DF191" t="s">
        <v>3462</v>
      </c>
      <c r="DG191">
        <v>1</v>
      </c>
      <c r="DH191" s="159">
        <v>3.0736732965968902E-6</v>
      </c>
      <c r="DI191">
        <v>1</v>
      </c>
      <c r="DJ191" t="s">
        <v>3463</v>
      </c>
      <c r="DK191" t="s">
        <v>3464</v>
      </c>
      <c r="DL191">
        <v>1</v>
      </c>
      <c r="DM191" s="159">
        <v>1.7994766161176899E-6</v>
      </c>
      <c r="DN191">
        <v>1</v>
      </c>
      <c r="DO191" t="s">
        <v>3465</v>
      </c>
      <c r="DP191" t="s">
        <v>3466</v>
      </c>
      <c r="DQ191">
        <v>1</v>
      </c>
      <c r="DR191" s="159">
        <v>1.7502133935045999E-6</v>
      </c>
      <c r="DS191">
        <v>1</v>
      </c>
      <c r="DT191" t="s">
        <v>3467</v>
      </c>
      <c r="DU191" t="s">
        <v>3468</v>
      </c>
      <c r="DV191">
        <v>1</v>
      </c>
      <c r="DW191" s="159">
        <v>1.0478635823219599E-5</v>
      </c>
      <c r="DX191">
        <v>1</v>
      </c>
      <c r="DY191" t="s">
        <v>3469</v>
      </c>
      <c r="DZ191" t="s">
        <v>3470</v>
      </c>
      <c r="EA191">
        <v>1</v>
      </c>
      <c r="EB191" s="159">
        <v>1.1219412648961299E-6</v>
      </c>
      <c r="EC191">
        <v>1</v>
      </c>
      <c r="ED191" t="s">
        <v>3471</v>
      </c>
      <c r="EE191" t="s">
        <v>3472</v>
      </c>
      <c r="EF191">
        <v>1</v>
      </c>
      <c r="EG191" s="159">
        <v>7.8962601353226594E-5</v>
      </c>
      <c r="EH191">
        <v>1</v>
      </c>
      <c r="EI191" t="s">
        <v>3473</v>
      </c>
      <c r="EJ191" t="s">
        <v>3474</v>
      </c>
      <c r="EK191">
        <v>1</v>
      </c>
      <c r="EL191">
        <v>3.6760007929122502E-3</v>
      </c>
      <c r="EM191">
        <v>1</v>
      </c>
      <c r="EN191" t="s">
        <v>3475</v>
      </c>
      <c r="EO191" t="s">
        <v>3476</v>
      </c>
      <c r="EP191">
        <v>1</v>
      </c>
      <c r="EQ191">
        <v>1.69336754479922E-4</v>
      </c>
      <c r="ER191">
        <v>1</v>
      </c>
      <c r="ES191" t="s">
        <v>3477</v>
      </c>
      <c r="ET191" t="s">
        <v>3478</v>
      </c>
      <c r="EU191">
        <v>1</v>
      </c>
      <c r="EV191">
        <v>6.5775098895098103E-4</v>
      </c>
      <c r="EW191">
        <v>1</v>
      </c>
      <c r="EX191" t="s">
        <v>3479</v>
      </c>
      <c r="EY191" t="s">
        <v>3480</v>
      </c>
      <c r="EZ191">
        <v>1</v>
      </c>
      <c r="FA191" s="159">
        <v>5.4317504024994103E-6</v>
      </c>
      <c r="FB191">
        <v>1</v>
      </c>
      <c r="FC191" t="s">
        <v>3481</v>
      </c>
      <c r="FD191" t="s">
        <v>3482</v>
      </c>
      <c r="FE191">
        <v>1</v>
      </c>
      <c r="FF191" s="159">
        <v>5.2870329349712101E-5</v>
      </c>
      <c r="FG191">
        <v>1</v>
      </c>
      <c r="FH191" t="s">
        <v>3483</v>
      </c>
      <c r="FI191" t="s">
        <v>3484</v>
      </c>
      <c r="FJ191">
        <v>1</v>
      </c>
      <c r="FK191" s="159">
        <v>1.7170359422359399E-6</v>
      </c>
      <c r="FL191">
        <v>1</v>
      </c>
      <c r="FM191" t="s">
        <v>3485</v>
      </c>
      <c r="FN191" t="s">
        <v>3486</v>
      </c>
      <c r="FO191">
        <v>1</v>
      </c>
      <c r="FP191" s="159">
        <v>9.6363963525722894E-7</v>
      </c>
      <c r="FQ191">
        <v>1</v>
      </c>
      <c r="FR191" t="s">
        <v>3487</v>
      </c>
      <c r="FS191" t="s">
        <v>3488</v>
      </c>
      <c r="FT191">
        <v>1</v>
      </c>
      <c r="FU191" s="159">
        <v>2.5976299547149299E-5</v>
      </c>
      <c r="FV191">
        <v>1</v>
      </c>
      <c r="FW191" t="s">
        <v>3489</v>
      </c>
      <c r="FX191" t="s">
        <v>3490</v>
      </c>
      <c r="FY191">
        <v>1</v>
      </c>
      <c r="FZ191">
        <v>1.5785958676786799E-3</v>
      </c>
      <c r="GA191">
        <v>1</v>
      </c>
      <c r="GB191" t="s">
        <v>3491</v>
      </c>
      <c r="GC191" t="s">
        <v>3492</v>
      </c>
      <c r="GD191">
        <v>1</v>
      </c>
      <c r="GE191" s="159">
        <v>4.9490084914013597E-6</v>
      </c>
      <c r="GF191">
        <v>1</v>
      </c>
      <c r="GG191" t="s">
        <v>3493</v>
      </c>
      <c r="GH191" t="s">
        <v>3494</v>
      </c>
      <c r="GI191">
        <v>1</v>
      </c>
      <c r="GJ191" s="159">
        <v>2.1876498808897498E-6</v>
      </c>
      <c r="GK191">
        <v>1</v>
      </c>
      <c r="GL191" t="s">
        <v>3495</v>
      </c>
      <c r="GM191" t="s">
        <v>3496</v>
      </c>
      <c r="GN191">
        <v>1</v>
      </c>
      <c r="GO191" s="159">
        <v>3.4530052182925098E-5</v>
      </c>
      <c r="GP191">
        <v>1</v>
      </c>
      <c r="GQ191" t="s">
        <v>3497</v>
      </c>
      <c r="GR191" t="s">
        <v>3498</v>
      </c>
      <c r="GS191">
        <v>1</v>
      </c>
      <c r="GT191">
        <v>4.2275194903614597E-3</v>
      </c>
      <c r="GU191">
        <v>1</v>
      </c>
      <c r="GV191" t="s">
        <v>3499</v>
      </c>
      <c r="GW191" t="s">
        <v>3500</v>
      </c>
      <c r="GX191">
        <v>1</v>
      </c>
      <c r="GY191" s="159">
        <v>6.5027239090500097E-5</v>
      </c>
      <c r="GZ191">
        <v>1</v>
      </c>
      <c r="HA191" t="s">
        <v>3501</v>
      </c>
      <c r="HB191" t="s">
        <v>3502</v>
      </c>
      <c r="HC191">
        <v>1</v>
      </c>
      <c r="HD191" s="159">
        <v>5.9202921506360197E-6</v>
      </c>
    </row>
    <row r="192" spans="1:297">
      <c r="A192" t="str">
        <f>[1]Overview!E273</f>
        <v>a562400</v>
      </c>
      <c r="B192" t="str">
        <f>IF([1]Overview!W273&lt;&gt;"",[1]Overview!W273,"")</f>
        <v/>
      </c>
      <c r="C192" t="str">
        <f>[1]Overview!B273</f>
        <v>5624.00: Reparaturen und Miete von Schuhen, Zubehör für Schuhe</v>
      </c>
      <c r="D192" t="str">
        <f t="shared" si="2"/>
        <v/>
      </c>
      <c r="F192">
        <f>[1]Overview!S273</f>
        <v>-1</v>
      </c>
      <c r="I192" s="166"/>
    </row>
    <row r="193" spans="1:212">
      <c r="A193" t="str">
        <f>[1]Overview!E274</f>
        <v>a57</v>
      </c>
      <c r="B193" t="str">
        <f>IF([1]Overview!W274&lt;&gt;"",[1]Overview!W274,"")</f>
        <v/>
      </c>
      <c r="C193" t="str">
        <f>[1]Overview!B274</f>
        <v>57: Wohnen und Energie</v>
      </c>
      <c r="D193" t="str">
        <f t="shared" si="2"/>
        <v/>
      </c>
      <c r="F193">
        <f>[1]Overview!S274</f>
        <v>-1</v>
      </c>
      <c r="I193" s="166"/>
    </row>
    <row r="194" spans="1:212">
      <c r="A194" t="str">
        <f>[1]Overview!E275</f>
        <v>a571</v>
      </c>
      <c r="B194" t="str">
        <f>IF([1]Overview!W275&lt;&gt;"",[1]Overview!W275,"")</f>
        <v/>
      </c>
      <c r="C194" t="str">
        <f>[1]Overview!B275</f>
        <v>571: Miete, Hypothekarzinsen, Nebenkosten und Energie des Hauptwohnsitzes</v>
      </c>
      <c r="D194" t="str">
        <f t="shared" ref="D194:D255" si="3">IF(B194&lt;&gt;"",1,"")</f>
        <v/>
      </c>
      <c r="F194">
        <f>[1]Overview!S275</f>
        <v>-1</v>
      </c>
      <c r="I194" s="166"/>
    </row>
    <row r="195" spans="1:212">
      <c r="A195" t="str">
        <f>[1]Overview!E276</f>
        <v>a5711</v>
      </c>
      <c r="B195" t="str">
        <f>IF([1]Overview!W276&lt;&gt;"",[1]Overview!W276,"")</f>
        <v/>
      </c>
      <c r="C195" t="str">
        <f>[1]Overview!B276</f>
        <v>5711: Nettomiete oder Hypothekarzinsen des Hauptwohnsitzes</v>
      </c>
      <c r="D195" t="str">
        <f t="shared" si="3"/>
        <v/>
      </c>
      <c r="F195">
        <f>[1]Overview!S276</f>
        <v>-1</v>
      </c>
      <c r="H195" s="159"/>
      <c r="I195" s="159"/>
    </row>
    <row r="196" spans="1:212">
      <c r="A196" t="str">
        <f>[1]Overview!E277</f>
        <v>a571100</v>
      </c>
      <c r="B196" t="str">
        <f>IF([1]Overview!W277&lt;&gt;"",[1]Overview!W277,"")</f>
        <v/>
      </c>
      <c r="C196" t="str">
        <f>[1]Overview!B277</f>
        <v>5711.00: Nettomiete oder Hypothekarzinsen des Hauptwohnsitzes</v>
      </c>
      <c r="D196" t="str">
        <f t="shared" si="3"/>
        <v/>
      </c>
      <c r="F196">
        <f>[1]Overview!S277</f>
        <v>-1</v>
      </c>
      <c r="I196" s="166"/>
    </row>
    <row r="197" spans="1:212">
      <c r="A197" t="str">
        <f>[1]Overview!E278</f>
        <v>a5712</v>
      </c>
      <c r="B197" t="str">
        <f>IF([1]Overview!W278&lt;&gt;"",[1]Overview!W278,"")</f>
        <v/>
      </c>
      <c r="C197" t="str">
        <f>[1]Overview!B278</f>
        <v>5712: Nebenkosten des Hauptwohnsitzes</v>
      </c>
      <c r="D197" t="str">
        <f t="shared" si="3"/>
        <v/>
      </c>
      <c r="F197">
        <f>[1]Overview!S278</f>
        <v>-1</v>
      </c>
      <c r="I197" s="166"/>
    </row>
    <row r="198" spans="1:212">
      <c r="A198" t="str">
        <f>[1]Overview!E279</f>
        <v>a571201</v>
      </c>
      <c r="B198" t="str">
        <f>IF([1]Overview!W279&lt;&gt;"",[1]Overview!W279,"")</f>
        <v/>
      </c>
      <c r="C198" t="str">
        <f>[1]Overview!B279</f>
        <v>5712.01: Nebenkosten pauschal des Hauptwohnsitzes</v>
      </c>
      <c r="D198" t="str">
        <f t="shared" si="3"/>
        <v/>
      </c>
      <c r="F198" s="160">
        <f>[1]Overview!S279</f>
        <v>-1</v>
      </c>
      <c r="I198" s="166"/>
    </row>
    <row r="199" spans="1:212">
      <c r="A199" t="str">
        <f>[1]Overview!E280</f>
        <v>a571202</v>
      </c>
      <c r="B199" t="str">
        <f>IF([1]Overview!W280&lt;&gt;"",[1]Overview!W280,"")</f>
        <v>mx571202</v>
      </c>
      <c r="C199" t="str">
        <f>[1]Overview!B280</f>
        <v>5712.02: Kehrichtabfuhrgebühren des Hauptwohnsitzes</v>
      </c>
      <c r="D199">
        <v>-4.4400000000000004</v>
      </c>
      <c r="F199">
        <f>[1]Overview!S280</f>
        <v>0</v>
      </c>
      <c r="H199">
        <v>1</v>
      </c>
      <c r="I199" s="166" t="s">
        <v>947</v>
      </c>
      <c r="J199" t="s">
        <v>3597</v>
      </c>
      <c r="K199">
        <v>1</v>
      </c>
      <c r="L199">
        <v>1</v>
      </c>
    </row>
    <row r="200" spans="1:212">
      <c r="A200" t="str">
        <f>[1]Overview!E281</f>
        <v>a571203</v>
      </c>
      <c r="B200" t="str">
        <f>IF([1]Overview!W281&lt;&gt;"",[1]Overview!W281,"")</f>
        <v>mx571203</v>
      </c>
      <c r="C200" t="str">
        <f>[1]Overview!B281</f>
        <v>5712.03: Abwassergebühren des Hauptwohnsitzes</v>
      </c>
      <c r="D200">
        <v>-1</v>
      </c>
      <c r="E200" t="s">
        <v>3598</v>
      </c>
      <c r="F200">
        <f>[1]Overview!S281</f>
        <v>0</v>
      </c>
      <c r="H200" s="165">
        <v>0</v>
      </c>
      <c r="I200" s="159" t="s">
        <v>3599</v>
      </c>
      <c r="J200" t="s">
        <v>3600</v>
      </c>
      <c r="K200">
        <v>1</v>
      </c>
      <c r="L200">
        <v>1</v>
      </c>
      <c r="M200">
        <v>0</v>
      </c>
      <c r="N200" t="s">
        <v>3601</v>
      </c>
      <c r="O200" t="s">
        <v>3602</v>
      </c>
      <c r="P200">
        <v>1</v>
      </c>
      <c r="Q200">
        <v>1</v>
      </c>
      <c r="R200">
        <v>1</v>
      </c>
      <c r="S200" t="s">
        <v>3603</v>
      </c>
      <c r="T200" t="s">
        <v>3604</v>
      </c>
      <c r="U200">
        <v>1</v>
      </c>
      <c r="V200">
        <v>1</v>
      </c>
      <c r="W200">
        <v>0</v>
      </c>
      <c r="X200" t="s">
        <v>3605</v>
      </c>
      <c r="Y200" t="s">
        <v>3606</v>
      </c>
      <c r="Z200">
        <v>1</v>
      </c>
      <c r="AA200">
        <v>1</v>
      </c>
      <c r="AB200">
        <v>0</v>
      </c>
      <c r="AC200" t="s">
        <v>3607</v>
      </c>
      <c r="AD200" t="s">
        <v>3608</v>
      </c>
      <c r="AE200">
        <v>1</v>
      </c>
      <c r="AF200">
        <v>1</v>
      </c>
    </row>
    <row r="201" spans="1:212">
      <c r="A201" t="str">
        <f>[1]Overview!E282</f>
        <v>a571204</v>
      </c>
      <c r="B201" t="str">
        <f>IF([1]Overview!W282&lt;&gt;"",[1]Overview!W282,"")</f>
        <v>mx571204</v>
      </c>
      <c r="C201" t="str">
        <f>[1]Overview!B282</f>
        <v>5712.04: Wasserzins des Hauptwohnsitzes</v>
      </c>
      <c r="D201">
        <f>1000</f>
        <v>1000</v>
      </c>
      <c r="F201">
        <f>[1]Overview!S282</f>
        <v>0</v>
      </c>
      <c r="H201">
        <v>1</v>
      </c>
      <c r="I201" s="166" t="s">
        <v>3609</v>
      </c>
      <c r="J201" t="s">
        <v>3610</v>
      </c>
      <c r="K201">
        <v>1</v>
      </c>
      <c r="L201">
        <v>1</v>
      </c>
    </row>
    <row r="202" spans="1:212">
      <c r="A202" t="str">
        <f>[1]Overview!E283</f>
        <v>a571205</v>
      </c>
      <c r="B202" t="str">
        <f>IF([1]Overview!W283&lt;&gt;"",[1]Overview!W283,"")</f>
        <v/>
      </c>
      <c r="C202" t="str">
        <f>[1]Overview!B283</f>
        <v>5712.05: Laufende Unterhaltskosten des Hauptwohnsitzes</v>
      </c>
      <c r="D202" s="159">
        <f>5.94290024606893E-07*0.976208845404577</f>
        <v>5.8015117875695258E-7</v>
      </c>
      <c r="F202">
        <f>[1]Overview!S283</f>
        <v>0</v>
      </c>
      <c r="H202">
        <v>1</v>
      </c>
      <c r="I202" s="166" t="s">
        <v>3611</v>
      </c>
      <c r="J202" t="s">
        <v>3612</v>
      </c>
      <c r="K202">
        <v>1</v>
      </c>
      <c r="L202" s="159">
        <v>3.45972779099356E-7</v>
      </c>
      <c r="M202">
        <v>1</v>
      </c>
      <c r="N202" t="s">
        <v>3613</v>
      </c>
      <c r="O202" t="s">
        <v>3614</v>
      </c>
      <c r="P202">
        <v>1</v>
      </c>
      <c r="Q202">
        <v>0.98672770153342804</v>
      </c>
      <c r="R202">
        <v>1</v>
      </c>
      <c r="S202" t="s">
        <v>3615</v>
      </c>
      <c r="T202" t="s">
        <v>3616</v>
      </c>
      <c r="U202">
        <v>1</v>
      </c>
      <c r="V202">
        <v>4.0616668409015301E-3</v>
      </c>
      <c r="W202">
        <v>1</v>
      </c>
      <c r="X202" t="s">
        <v>3617</v>
      </c>
      <c r="Y202" t="s">
        <v>3618</v>
      </c>
      <c r="Z202">
        <v>1</v>
      </c>
      <c r="AA202">
        <v>1.8773432379630401E-4</v>
      </c>
      <c r="AB202">
        <v>1</v>
      </c>
      <c r="AC202" t="s">
        <v>3619</v>
      </c>
      <c r="AD202" t="s">
        <v>3620</v>
      </c>
      <c r="AE202">
        <v>1</v>
      </c>
      <c r="AF202" s="159">
        <v>4.23455029430478E-5</v>
      </c>
      <c r="AG202">
        <v>1</v>
      </c>
      <c r="AH202" t="s">
        <v>3621</v>
      </c>
      <c r="AI202" t="s">
        <v>3622</v>
      </c>
      <c r="AJ202">
        <v>1</v>
      </c>
      <c r="AK202" s="159">
        <v>4.62679187640654E-5</v>
      </c>
      <c r="AL202">
        <v>1</v>
      </c>
      <c r="AM202" t="s">
        <v>3623</v>
      </c>
      <c r="AN202" t="s">
        <v>3624</v>
      </c>
      <c r="AO202">
        <v>1</v>
      </c>
      <c r="AP202" s="159">
        <v>7.1340526779467997E-10</v>
      </c>
      <c r="AQ202">
        <v>1</v>
      </c>
      <c r="AR202" t="s">
        <v>3625</v>
      </c>
      <c r="AS202" t="s">
        <v>3626</v>
      </c>
      <c r="AT202">
        <v>1</v>
      </c>
      <c r="AU202">
        <v>1.7270719013758799E-4</v>
      </c>
      <c r="AV202">
        <v>1</v>
      </c>
      <c r="AW202" t="s">
        <v>3627</v>
      </c>
      <c r="AX202" t="s">
        <v>3628</v>
      </c>
      <c r="AY202">
        <v>1</v>
      </c>
      <c r="AZ202">
        <v>5.5793004516701097E-4</v>
      </c>
      <c r="BA202">
        <v>1</v>
      </c>
      <c r="BB202" t="s">
        <v>3629</v>
      </c>
      <c r="BC202" t="s">
        <v>3630</v>
      </c>
      <c r="BD202">
        <v>1</v>
      </c>
      <c r="BE202">
        <v>1.8168626512039701E-4</v>
      </c>
      <c r="BF202">
        <v>1</v>
      </c>
      <c r="BG202" t="s">
        <v>3631</v>
      </c>
      <c r="BH202" t="s">
        <v>3632</v>
      </c>
      <c r="BI202">
        <v>1</v>
      </c>
      <c r="BJ202" s="159">
        <v>9.1344963503888095E-5</v>
      </c>
      <c r="BK202">
        <v>1</v>
      </c>
      <c r="BL202" t="s">
        <v>3633</v>
      </c>
      <c r="BM202" t="s">
        <v>3634</v>
      </c>
      <c r="BN202">
        <v>1</v>
      </c>
      <c r="BO202">
        <v>1.1081279989760101E-4</v>
      </c>
      <c r="BP202">
        <v>1</v>
      </c>
      <c r="BQ202" t="s">
        <v>3635</v>
      </c>
      <c r="BR202" t="s">
        <v>3636</v>
      </c>
      <c r="BS202">
        <v>1</v>
      </c>
      <c r="BT202" s="159">
        <v>1.6672136082484E-6</v>
      </c>
      <c r="BU202">
        <v>1</v>
      </c>
      <c r="BV202" t="s">
        <v>3637</v>
      </c>
      <c r="BW202" t="s">
        <v>3638</v>
      </c>
      <c r="BX202">
        <v>1</v>
      </c>
      <c r="BY202">
        <v>1.38647298698822E-3</v>
      </c>
      <c r="BZ202">
        <v>1</v>
      </c>
      <c r="CA202" t="s">
        <v>3639</v>
      </c>
      <c r="CB202" t="s">
        <v>3640</v>
      </c>
      <c r="CC202">
        <v>1</v>
      </c>
      <c r="CD202" s="159">
        <v>8.6242309300740804E-6</v>
      </c>
      <c r="CE202">
        <v>1</v>
      </c>
      <c r="CF202" t="s">
        <v>3641</v>
      </c>
      <c r="CG202" t="s">
        <v>3642</v>
      </c>
      <c r="CH202">
        <v>1</v>
      </c>
      <c r="CI202">
        <v>2.0971930567476298E-3</v>
      </c>
      <c r="CJ202">
        <v>1</v>
      </c>
      <c r="CK202" t="s">
        <v>3643</v>
      </c>
      <c r="CL202" t="s">
        <v>3644</v>
      </c>
      <c r="CM202">
        <v>1</v>
      </c>
      <c r="CN202" s="159">
        <v>6.8388243412813604E-6</v>
      </c>
      <c r="CO202">
        <v>1</v>
      </c>
      <c r="CP202" t="s">
        <v>3645</v>
      </c>
      <c r="CQ202" t="s">
        <v>3646</v>
      </c>
      <c r="CR202">
        <v>1</v>
      </c>
      <c r="CS202" s="159">
        <v>2.6664090955305099E-6</v>
      </c>
      <c r="CT202">
        <v>1</v>
      </c>
      <c r="CU202" t="s">
        <v>3647</v>
      </c>
      <c r="CV202" t="s">
        <v>3648</v>
      </c>
      <c r="CW202">
        <v>1</v>
      </c>
      <c r="CX202">
        <v>7.8214646806442202E-4</v>
      </c>
      <c r="CY202">
        <v>1</v>
      </c>
      <c r="CZ202" t="s">
        <v>3649</v>
      </c>
      <c r="DA202" t="s">
        <v>3650</v>
      </c>
      <c r="DB202">
        <v>1</v>
      </c>
      <c r="DC202">
        <v>1.38491389840538E-3</v>
      </c>
      <c r="DD202">
        <v>1</v>
      </c>
      <c r="DE202" t="s">
        <v>3651</v>
      </c>
      <c r="DF202" t="s">
        <v>3652</v>
      </c>
      <c r="DG202">
        <v>1</v>
      </c>
      <c r="DH202" s="159">
        <v>3.3757224518774401E-6</v>
      </c>
      <c r="DI202">
        <v>1</v>
      </c>
      <c r="DJ202" t="s">
        <v>3653</v>
      </c>
      <c r="DK202" t="s">
        <v>3654</v>
      </c>
      <c r="DL202">
        <v>1</v>
      </c>
      <c r="DM202">
        <v>1.9747386821803101E-4</v>
      </c>
      <c r="DN202">
        <v>1</v>
      </c>
      <c r="DO202" t="s">
        <v>3655</v>
      </c>
      <c r="DP202" t="s">
        <v>3656</v>
      </c>
      <c r="DQ202">
        <v>1</v>
      </c>
      <c r="DR202" s="159">
        <v>2.0067491682377201E-6</v>
      </c>
      <c r="DS202">
        <v>1</v>
      </c>
      <c r="DT202" t="s">
        <v>3657</v>
      </c>
      <c r="DU202" t="s">
        <v>3658</v>
      </c>
      <c r="DV202">
        <v>1</v>
      </c>
      <c r="DW202">
        <v>3.5006447580872399E-4</v>
      </c>
      <c r="DX202">
        <v>1</v>
      </c>
      <c r="DY202" t="s">
        <v>3659</v>
      </c>
      <c r="DZ202" t="s">
        <v>3660</v>
      </c>
      <c r="EA202">
        <v>1</v>
      </c>
      <c r="EB202">
        <v>1.49584821310081E-4</v>
      </c>
      <c r="EC202">
        <v>1</v>
      </c>
      <c r="ED202" t="s">
        <v>3661</v>
      </c>
      <c r="EE202" t="s">
        <v>3662</v>
      </c>
      <c r="EF202">
        <v>1</v>
      </c>
      <c r="EG202" s="159">
        <v>7.1657728203854298E-7</v>
      </c>
      <c r="EH202">
        <v>1</v>
      </c>
      <c r="EI202" t="s">
        <v>3663</v>
      </c>
      <c r="EJ202" t="s">
        <v>3664</v>
      </c>
      <c r="EK202">
        <v>1</v>
      </c>
      <c r="EL202">
        <v>8.4191191228128305E-4</v>
      </c>
      <c r="EM202">
        <v>1</v>
      </c>
      <c r="EN202" t="s">
        <v>3665</v>
      </c>
      <c r="EO202" t="s">
        <v>3666</v>
      </c>
      <c r="EP202">
        <v>1</v>
      </c>
      <c r="EQ202" s="159">
        <v>1.5651463796966899E-6</v>
      </c>
      <c r="ER202">
        <v>1</v>
      </c>
      <c r="ES202" t="s">
        <v>3667</v>
      </c>
      <c r="ET202" t="s">
        <v>3668</v>
      </c>
      <c r="EU202">
        <v>1</v>
      </c>
      <c r="EV202" s="159">
        <v>1.7296401036430601E-7</v>
      </c>
      <c r="EW202">
        <v>1</v>
      </c>
      <c r="EX202" t="s">
        <v>3669</v>
      </c>
      <c r="EY202" t="s">
        <v>3670</v>
      </c>
      <c r="EZ202">
        <v>1</v>
      </c>
      <c r="FA202" s="159">
        <v>4.1704961473529102E-5</v>
      </c>
      <c r="FB202">
        <v>1</v>
      </c>
      <c r="FC202" t="s">
        <v>3671</v>
      </c>
      <c r="FD202" t="s">
        <v>3672</v>
      </c>
      <c r="FE202">
        <v>1</v>
      </c>
      <c r="FF202">
        <v>2.3878273272798299E-4</v>
      </c>
      <c r="FG202">
        <v>1</v>
      </c>
      <c r="FH202" t="s">
        <v>3673</v>
      </c>
      <c r="FI202" t="s">
        <v>3674</v>
      </c>
      <c r="FJ202">
        <v>1</v>
      </c>
      <c r="FK202" s="159">
        <v>4.1051306019808503E-5</v>
      </c>
      <c r="FL202">
        <v>1</v>
      </c>
      <c r="FM202" t="s">
        <v>3675</v>
      </c>
      <c r="FN202" t="s">
        <v>3676</v>
      </c>
      <c r="FO202">
        <v>1</v>
      </c>
      <c r="FP202" s="159">
        <v>1.9439379747439099E-5</v>
      </c>
      <c r="FQ202">
        <v>1</v>
      </c>
      <c r="FR202" t="s">
        <v>3677</v>
      </c>
      <c r="FS202" t="s">
        <v>3678</v>
      </c>
      <c r="FT202">
        <v>1</v>
      </c>
      <c r="FU202" s="159">
        <v>1.7277196847440299E-5</v>
      </c>
      <c r="FV202">
        <v>1</v>
      </c>
      <c r="FW202" t="s">
        <v>3679</v>
      </c>
      <c r="FX202" t="s">
        <v>3680</v>
      </c>
      <c r="FY202">
        <v>1</v>
      </c>
      <c r="FZ202" s="159">
        <v>2.0023089047801501E-7</v>
      </c>
      <c r="GA202">
        <v>1</v>
      </c>
      <c r="GB202" t="s">
        <v>3681</v>
      </c>
      <c r="GC202" t="s">
        <v>3682</v>
      </c>
      <c r="GD202">
        <v>1</v>
      </c>
      <c r="GE202" s="159">
        <v>2.32200482599032E-7</v>
      </c>
      <c r="GF202">
        <v>1</v>
      </c>
      <c r="GG202" t="s">
        <v>3683</v>
      </c>
      <c r="GH202" t="s">
        <v>3684</v>
      </c>
      <c r="GI202">
        <v>1</v>
      </c>
      <c r="GJ202">
        <v>2.43372596875647E-4</v>
      </c>
      <c r="GO202" s="159"/>
      <c r="GY202" s="159"/>
      <c r="HD202" s="159"/>
    </row>
    <row r="203" spans="1:212">
      <c r="A203" t="str">
        <f>[1]Overview!E284</f>
        <v>a5713</v>
      </c>
      <c r="B203" t="str">
        <f>IF([1]Overview!W284&lt;&gt;"",[1]Overview!W284,"")</f>
        <v/>
      </c>
      <c r="C203" t="str">
        <f>[1]Overview!B284</f>
        <v>5713: Energie des Hauptwohnsitzes</v>
      </c>
      <c r="D203" t="str">
        <f t="shared" si="3"/>
        <v/>
      </c>
      <c r="F203">
        <f>[1]Overview!S284</f>
        <v>-1</v>
      </c>
      <c r="I203" s="166"/>
    </row>
    <row r="204" spans="1:212">
      <c r="A204" t="str">
        <f>[1]Overview!E285</f>
        <v>a571301</v>
      </c>
      <c r="B204" t="str">
        <f>IF([1]Overview!W285&lt;&gt;"",[1]Overview!W285,"")</f>
        <v>mx571301</v>
      </c>
      <c r="C204" t="str">
        <f>[1]Overview!B285</f>
        <v>5713.01: Elektrizität des Hauptwohnsitzes</v>
      </c>
      <c r="D204">
        <v>1</v>
      </c>
      <c r="F204">
        <f>[1]Overview!S285</f>
        <v>0</v>
      </c>
      <c r="H204">
        <v>1</v>
      </c>
      <c r="I204" s="166" t="s">
        <v>3685</v>
      </c>
      <c r="J204" t="s">
        <v>3686</v>
      </c>
      <c r="K204">
        <v>1</v>
      </c>
      <c r="L204">
        <v>1</v>
      </c>
    </row>
    <row r="205" spans="1:212">
      <c r="A205" t="str">
        <f>[1]Overview!E286</f>
        <v>a571302</v>
      </c>
      <c r="B205" t="str">
        <f>IF([1]Overview!W286&lt;&gt;"",[1]Overview!W286,"")</f>
        <v>mx571302</v>
      </c>
      <c r="C205" t="str">
        <f>[1]Overview!B286</f>
        <v>5713.02: Gas und andere Brennstoffe des Hauptwohnsitzes</v>
      </c>
      <c r="D205">
        <v>1</v>
      </c>
      <c r="E205" t="s">
        <v>3687</v>
      </c>
      <c r="F205">
        <f>[1]Overview!S286</f>
        <v>0</v>
      </c>
      <c r="H205">
        <v>1</v>
      </c>
      <c r="I205" s="159" t="s">
        <v>3688</v>
      </c>
      <c r="J205" s="163" t="s">
        <v>3689</v>
      </c>
      <c r="K205">
        <v>1.02</v>
      </c>
      <c r="L205" s="166">
        <f>SUM('[1]Shares of heat energy carriers'!C4:C6)/(SUM('[1]Shares of heat energy carriers'!B4:B6)+SUM('[1]Shares of heat energy carriers'!C4:C6)+SUM('[1]Shares of heat energy carriers'!E4:E6))</f>
        <v>0.26800714198758269</v>
      </c>
      <c r="M205">
        <v>1</v>
      </c>
      <c r="N205" t="s">
        <v>3690</v>
      </c>
      <c r="O205" t="s">
        <v>3691</v>
      </c>
      <c r="P205">
        <v>0.94</v>
      </c>
      <c r="Q205" s="166">
        <f>0.5*SUM('[1]Shares of heat energy carriers'!B4:B6)/(SUM('[1]Shares of heat energy carriers'!B4:B6)+SUM('[1]Shares of heat energy carriers'!C4:C6)+SUM('[1]Shares of heat energy carriers'!E4:E6))</f>
        <v>0.30886052834476324</v>
      </c>
      <c r="R205">
        <v>1</v>
      </c>
      <c r="S205" t="s">
        <v>3692</v>
      </c>
      <c r="T205" t="s">
        <v>3693</v>
      </c>
      <c r="U205">
        <v>1</v>
      </c>
      <c r="V205" s="166">
        <f>Q205</f>
        <v>0.30886052834476324</v>
      </c>
      <c r="W205">
        <v>1</v>
      </c>
      <c r="X205" t="s">
        <v>3694</v>
      </c>
      <c r="Y205" t="s">
        <v>3695</v>
      </c>
      <c r="Z205">
        <v>0.75187969924812026</v>
      </c>
      <c r="AA205" s="166">
        <f>0.25*SUM('[1]Shares of heat energy carriers'!E4:E6)/(SUM('[1]Shares of heat energy carriers'!B4:B6)+SUM('[1]Shares of heat energy carriers'!C4:C6)+SUM('[1]Shares of heat energy carriers'!E4:E6))</f>
        <v>2.8567950330722722E-2</v>
      </c>
      <c r="AB205">
        <v>1</v>
      </c>
      <c r="AC205" t="s">
        <v>3696</v>
      </c>
      <c r="AD205" t="s">
        <v>3697</v>
      </c>
      <c r="AE205" s="166">
        <v>0.68027210884353739</v>
      </c>
      <c r="AF205" s="166">
        <f>AA205</f>
        <v>2.8567950330722722E-2</v>
      </c>
      <c r="AG205">
        <v>1</v>
      </c>
      <c r="AH205" t="s">
        <v>3698</v>
      </c>
      <c r="AI205" t="s">
        <v>3699</v>
      </c>
      <c r="AJ205" s="166">
        <v>0.81967213114754101</v>
      </c>
      <c r="AK205" s="166">
        <f>AF205</f>
        <v>2.8567950330722722E-2</v>
      </c>
      <c r="AL205">
        <v>1</v>
      </c>
      <c r="AM205" t="s">
        <v>3700</v>
      </c>
      <c r="AN205" t="s">
        <v>3701</v>
      </c>
      <c r="AO205">
        <v>0.8</v>
      </c>
      <c r="AP205">
        <f>0.72*0.25*SUM('[1]Shares of heat energy carriers'!E4:E6)/(SUM('[1]Shares of heat energy carriers'!B4:B6)+SUM('[1]Shares of heat energy carriers'!C4:C6)+SUM('[1]Shares of heat energy carriers'!E4:E6))</f>
        <v>2.0568924238120359E-2</v>
      </c>
      <c r="AQ205">
        <v>1</v>
      </c>
      <c r="AR205" t="s">
        <v>3702</v>
      </c>
      <c r="AS205" t="s">
        <v>3703</v>
      </c>
      <c r="AT205">
        <v>0.8</v>
      </c>
      <c r="AU205">
        <f>0.28*0.25*SUM('[1]Shares of heat energy carriers'!E4:E6)/(SUM('[1]Shares of heat energy carriers'!B4:B6)+SUM('[1]Shares of heat energy carriers'!C4:C6)+SUM('[1]Shares of heat energy carriers'!E4:E6))</f>
        <v>7.9990260926023626E-3</v>
      </c>
    </row>
    <row r="206" spans="1:212">
      <c r="A206" t="str">
        <f>[1]Overview!E287</f>
        <v>a571303</v>
      </c>
      <c r="B206" t="str">
        <f>IF([1]Overview!W287&lt;&gt;"",[1]Overview!W287,"")</f>
        <v>mx571303</v>
      </c>
      <c r="C206" t="str">
        <f>[1]Overview!B287</f>
        <v>5713.03: Zentralheizung oder Fernwärme des Hauptwohnsitzes</v>
      </c>
      <c r="D206">
        <v>1</v>
      </c>
      <c r="E206" t="s">
        <v>3687</v>
      </c>
      <c r="F206">
        <f>[1]Overview!S287</f>
        <v>0</v>
      </c>
      <c r="H206">
        <v>1</v>
      </c>
      <c r="I206" s="159" t="s">
        <v>3688</v>
      </c>
      <c r="J206" t="s">
        <v>3704</v>
      </c>
      <c r="K206">
        <v>1.02</v>
      </c>
      <c r="L206" s="166">
        <f>SUM('[1]Shares of heat energy carriers'!C4:C6)/(SUM('[1]Shares of heat energy carriers'!B4:B6)+SUM('[1]Shares of heat energy carriers'!C4:C6)+SUM('[1]Shares of heat energy carriers'!E4:E6))</f>
        <v>0.26800714198758269</v>
      </c>
      <c r="M206">
        <v>1</v>
      </c>
      <c r="N206" t="s">
        <v>3690</v>
      </c>
      <c r="O206" t="s">
        <v>3691</v>
      </c>
      <c r="P206">
        <v>0.94</v>
      </c>
      <c r="Q206" s="166">
        <f>0.5*SUM('[1]Shares of heat energy carriers'!B4:B6)/(SUM('[1]Shares of heat energy carriers'!B4:B6)+SUM('[1]Shares of heat energy carriers'!C4:C6)+SUM('[1]Shares of heat energy carriers'!E4:E6))</f>
        <v>0.30886052834476324</v>
      </c>
      <c r="R206">
        <v>1</v>
      </c>
      <c r="S206" t="s">
        <v>3692</v>
      </c>
      <c r="T206" t="s">
        <v>3693</v>
      </c>
      <c r="U206">
        <v>1</v>
      </c>
      <c r="V206" s="166">
        <f>Q206</f>
        <v>0.30886052834476324</v>
      </c>
      <c r="W206">
        <v>1</v>
      </c>
      <c r="X206" t="s">
        <v>3694</v>
      </c>
      <c r="Y206" t="s">
        <v>3695</v>
      </c>
      <c r="Z206">
        <v>0.75187969924812026</v>
      </c>
      <c r="AA206" s="166">
        <f>0.25*SUM('[1]Shares of heat energy carriers'!E4:E6)/(SUM('[1]Shares of heat energy carriers'!B4:B6)+SUM('[1]Shares of heat energy carriers'!C4:C6)+SUM('[1]Shares of heat energy carriers'!E4:E6))</f>
        <v>2.8567950330722722E-2</v>
      </c>
      <c r="AB206">
        <v>1</v>
      </c>
      <c r="AC206" t="s">
        <v>3696</v>
      </c>
      <c r="AD206" t="s">
        <v>3697</v>
      </c>
      <c r="AE206" s="166">
        <v>0.68027210884353739</v>
      </c>
      <c r="AF206" s="166">
        <f>AA206</f>
        <v>2.8567950330722722E-2</v>
      </c>
      <c r="AG206">
        <v>1</v>
      </c>
      <c r="AH206" t="s">
        <v>3698</v>
      </c>
      <c r="AI206" t="s">
        <v>3699</v>
      </c>
      <c r="AJ206" s="166">
        <v>0.81967213114754101</v>
      </c>
      <c r="AK206" s="166">
        <f>AF206</f>
        <v>2.8567950330722722E-2</v>
      </c>
      <c r="AL206">
        <v>1</v>
      </c>
      <c r="AM206" t="s">
        <v>3700</v>
      </c>
      <c r="AN206" t="s">
        <v>3701</v>
      </c>
      <c r="AO206">
        <v>0.8</v>
      </c>
      <c r="AP206">
        <f>0.72*0.25*SUM('[1]Shares of heat energy carriers'!E4:E6)/(SUM('[1]Shares of heat energy carriers'!B4:B6)+SUM('[1]Shares of heat energy carriers'!C4:C6)+SUM('[1]Shares of heat energy carriers'!E4:E6))</f>
        <v>2.0568924238120359E-2</v>
      </c>
      <c r="AQ206">
        <v>1</v>
      </c>
      <c r="AR206" t="s">
        <v>3702</v>
      </c>
      <c r="AS206" t="s">
        <v>3703</v>
      </c>
      <c r="AT206">
        <v>0.8</v>
      </c>
      <c r="AU206">
        <f>0.28*0.25*SUM('[1]Shares of heat energy carriers'!E4:E6)/(SUM('[1]Shares of heat energy carriers'!B4:B6)+SUM('[1]Shares of heat energy carriers'!C4:C6)+SUM('[1]Shares of heat energy carriers'!E4:E6))</f>
        <v>7.9990260926023626E-3</v>
      </c>
    </row>
    <row r="207" spans="1:212">
      <c r="A207" t="str">
        <f>[1]Overview!E288</f>
        <v>a572</v>
      </c>
      <c r="B207" t="str">
        <f>IF([1]Overview!W288&lt;&gt;"",[1]Overview!W288,"")</f>
        <v/>
      </c>
      <c r="C207" t="str">
        <f>[1]Overview!B288</f>
        <v>572: Miete, Hypothekarzinsen, Nebenkosten und Energie der Nebenwohnsitze</v>
      </c>
      <c r="D207" t="str">
        <f t="shared" si="3"/>
        <v/>
      </c>
      <c r="F207">
        <f>[1]Overview!S288</f>
        <v>-1</v>
      </c>
      <c r="I207" s="166"/>
    </row>
    <row r="208" spans="1:212">
      <c r="A208" t="str">
        <f>[1]Overview!E289</f>
        <v>a5721</v>
      </c>
      <c r="B208" t="str">
        <f>IF([1]Overview!W289&lt;&gt;"",[1]Overview!W289,"")</f>
        <v/>
      </c>
      <c r="C208" t="str">
        <f>[1]Overview!B289</f>
        <v>5721: Nettomiete und Hypothekarzinsen der Nebenwohnsitze</v>
      </c>
      <c r="D208" t="str">
        <f t="shared" si="3"/>
        <v/>
      </c>
      <c r="F208">
        <f>[1]Overview!S289</f>
        <v>-1</v>
      </c>
      <c r="I208" s="166"/>
    </row>
    <row r="209" spans="1:297">
      <c r="A209" t="str">
        <f>[1]Overview!E290</f>
        <v>a572100</v>
      </c>
      <c r="B209" t="str">
        <f>IF([1]Overview!W290&lt;&gt;"",[1]Overview!W290,"")</f>
        <v/>
      </c>
      <c r="C209" t="str">
        <f>[1]Overview!B290</f>
        <v>5721.00: Nettomiete und Hypothekarzinsen der Nebenwohnsitze</v>
      </c>
      <c r="D209" t="str">
        <f t="shared" si="3"/>
        <v/>
      </c>
      <c r="F209">
        <f>[1]Overview!S290</f>
        <v>-1</v>
      </c>
      <c r="I209" s="166"/>
    </row>
    <row r="210" spans="1:297">
      <c r="A210" t="str">
        <f>[1]Overview!E291</f>
        <v>a5722</v>
      </c>
      <c r="B210" t="str">
        <f>IF([1]Overview!W291&lt;&gt;"",[1]Overview!W291,"")</f>
        <v/>
      </c>
      <c r="C210" t="str">
        <f>[1]Overview!B291</f>
        <v>5722: Nebenkosten der Nebenwohnsitze</v>
      </c>
      <c r="D210" t="str">
        <f t="shared" si="3"/>
        <v/>
      </c>
      <c r="F210">
        <f>[1]Overview!S291</f>
        <v>-1</v>
      </c>
      <c r="H210" s="159"/>
      <c r="I210" s="159"/>
    </row>
    <row r="211" spans="1:297">
      <c r="A211" t="str">
        <f>[1]Overview!E292</f>
        <v>a572200</v>
      </c>
      <c r="B211" t="str">
        <f>IF([1]Overview!W292&lt;&gt;"",[1]Overview!W292,"")</f>
        <v/>
      </c>
      <c r="C211" t="str">
        <f>[1]Overview!B292</f>
        <v>5722.00: Nebenkosten der Nebenwohnsitze</v>
      </c>
      <c r="D211" t="str">
        <f t="shared" si="3"/>
        <v/>
      </c>
      <c r="F211" s="160">
        <f>[1]Overview!S292</f>
        <v>-1</v>
      </c>
      <c r="I211" s="166"/>
    </row>
    <row r="212" spans="1:297">
      <c r="A212" t="str">
        <f>[1]Overview!E293</f>
        <v>a5723</v>
      </c>
      <c r="B212" t="s">
        <v>3705</v>
      </c>
      <c r="C212" t="str">
        <f>[1]Overview!B293</f>
        <v>5723: Energie (Nebenwohnsitze)</v>
      </c>
      <c r="D212">
        <f t="shared" si="3"/>
        <v>1</v>
      </c>
      <c r="F212" s="160">
        <f>[1]Overview!S293</f>
        <v>-1</v>
      </c>
      <c r="I212" s="166"/>
    </row>
    <row r="213" spans="1:297">
      <c r="A213" t="str">
        <f>[1]Overview!E294</f>
        <v>a572300</v>
      </c>
      <c r="B213" t="str">
        <f>IF([1]Overview!W294&lt;&gt;"",[1]Overview!W294,"")</f>
        <v/>
      </c>
      <c r="C213" t="str">
        <f>[1]Overview!B294</f>
        <v>5723.00: Energie der Nebenwohnsitze</v>
      </c>
      <c r="D213" t="str">
        <f t="shared" si="3"/>
        <v/>
      </c>
      <c r="F213" s="160">
        <f>[1]Overview!S294</f>
        <v>-1</v>
      </c>
      <c r="I213" s="166"/>
    </row>
    <row r="214" spans="1:297">
      <c r="A214" t="str">
        <f>[1]Overview!E295</f>
        <v>a573</v>
      </c>
      <c r="B214" t="str">
        <f>IF([1]Overview!W295&lt;&gt;"",[1]Overview!W295,"")</f>
        <v/>
      </c>
      <c r="C214" t="str">
        <f>[1]Overview!B295</f>
        <v>573: Reparaturen und Unterhalt der Wohnung</v>
      </c>
      <c r="D214" s="159">
        <f>5.94290024606893E-07*0.967553288975793</f>
        <v>5.7500726791390418E-7</v>
      </c>
      <c r="F214">
        <f>[1]Overview!S295</f>
        <v>0</v>
      </c>
      <c r="H214">
        <v>1</v>
      </c>
      <c r="I214" s="166" t="s">
        <v>3706</v>
      </c>
      <c r="J214" t="s">
        <v>3707</v>
      </c>
      <c r="K214">
        <v>1</v>
      </c>
      <c r="L214" s="159">
        <v>1.12221357274086E-5</v>
      </c>
      <c r="M214">
        <v>1</v>
      </c>
      <c r="N214" t="s">
        <v>3708</v>
      </c>
      <c r="O214" t="s">
        <v>3709</v>
      </c>
      <c r="P214">
        <v>1</v>
      </c>
      <c r="Q214" s="159">
        <v>3.7451369001708101E-6</v>
      </c>
      <c r="R214">
        <v>1</v>
      </c>
      <c r="S214" t="s">
        <v>3710</v>
      </c>
      <c r="T214" t="s">
        <v>3711</v>
      </c>
      <c r="U214">
        <v>1</v>
      </c>
      <c r="V214" s="159">
        <v>1.93178351415017E-6</v>
      </c>
      <c r="W214">
        <v>1</v>
      </c>
      <c r="X214" t="s">
        <v>3712</v>
      </c>
      <c r="Y214" t="s">
        <v>3713</v>
      </c>
      <c r="Z214">
        <v>1</v>
      </c>
      <c r="AA214">
        <v>1.10686417042378E-4</v>
      </c>
      <c r="AB214">
        <v>1</v>
      </c>
      <c r="AC214" t="s">
        <v>3714</v>
      </c>
      <c r="AD214" t="s">
        <v>3715</v>
      </c>
      <c r="AE214">
        <v>1</v>
      </c>
      <c r="AF214">
        <v>1.3624466262338599E-3</v>
      </c>
      <c r="AG214">
        <v>1</v>
      </c>
      <c r="AH214" t="s">
        <v>3716</v>
      </c>
      <c r="AI214" t="s">
        <v>3717</v>
      </c>
      <c r="AJ214">
        <v>1</v>
      </c>
      <c r="AK214">
        <v>4.7500272950200002E-4</v>
      </c>
      <c r="AL214">
        <v>1</v>
      </c>
      <c r="AM214" t="s">
        <v>3718</v>
      </c>
      <c r="AN214" t="s">
        <v>3719</v>
      </c>
      <c r="AO214">
        <v>1</v>
      </c>
      <c r="AP214" s="159">
        <v>4.8792889096533102E-8</v>
      </c>
      <c r="AQ214">
        <v>1</v>
      </c>
      <c r="AR214" t="s">
        <v>3720</v>
      </c>
      <c r="AS214" t="s">
        <v>3721</v>
      </c>
      <c r="AT214">
        <v>1</v>
      </c>
      <c r="AU214">
        <v>5.7287930234797596E-4</v>
      </c>
      <c r="AV214">
        <v>1</v>
      </c>
      <c r="AW214" t="s">
        <v>3722</v>
      </c>
      <c r="AX214" t="s">
        <v>3723</v>
      </c>
      <c r="AY214">
        <v>1</v>
      </c>
      <c r="AZ214" s="159">
        <v>7.5717465263879798E-5</v>
      </c>
      <c r="BA214">
        <v>1</v>
      </c>
      <c r="BB214" t="s">
        <v>3724</v>
      </c>
      <c r="BC214" t="s">
        <v>3725</v>
      </c>
      <c r="BD214">
        <v>1</v>
      </c>
      <c r="BE214">
        <v>8.4080723601690395E-3</v>
      </c>
      <c r="BF214">
        <v>1</v>
      </c>
      <c r="BG214" t="s">
        <v>3726</v>
      </c>
      <c r="BH214" t="s">
        <v>3727</v>
      </c>
      <c r="BI214">
        <v>1</v>
      </c>
      <c r="BJ214" s="159">
        <v>1.8684584685053299E-5</v>
      </c>
      <c r="BK214">
        <v>1</v>
      </c>
      <c r="BL214" t="s">
        <v>3728</v>
      </c>
      <c r="BM214" t="s">
        <v>3729</v>
      </c>
      <c r="BN214">
        <v>1</v>
      </c>
      <c r="BO214" s="159">
        <v>3.76270746168111E-6</v>
      </c>
      <c r="BP214">
        <v>1</v>
      </c>
      <c r="BQ214" t="s">
        <v>3730</v>
      </c>
      <c r="BR214" t="s">
        <v>3731</v>
      </c>
      <c r="BS214">
        <v>1</v>
      </c>
      <c r="BT214" s="159">
        <v>4.5297476468874301E-5</v>
      </c>
      <c r="BU214">
        <v>1</v>
      </c>
      <c r="BV214" t="s">
        <v>3732</v>
      </c>
      <c r="BW214" t="s">
        <v>3733</v>
      </c>
      <c r="BX214">
        <v>1</v>
      </c>
      <c r="BY214">
        <v>1.02061769191315E-4</v>
      </c>
      <c r="BZ214">
        <v>1</v>
      </c>
      <c r="CA214" t="s">
        <v>3734</v>
      </c>
      <c r="CB214" t="s">
        <v>3735</v>
      </c>
      <c r="CC214">
        <v>1</v>
      </c>
      <c r="CD214">
        <v>3.4452906614083201E-4</v>
      </c>
      <c r="CE214">
        <v>1</v>
      </c>
      <c r="CF214" t="s">
        <v>3736</v>
      </c>
      <c r="CG214" t="s">
        <v>3737</v>
      </c>
      <c r="CH214">
        <v>1</v>
      </c>
      <c r="CI214" s="159">
        <v>4.1408814878299997E-5</v>
      </c>
      <c r="CJ214">
        <v>1</v>
      </c>
      <c r="CK214" t="s">
        <v>3738</v>
      </c>
      <c r="CL214" t="s">
        <v>3739</v>
      </c>
      <c r="CM214">
        <v>1</v>
      </c>
      <c r="CN214" s="159">
        <v>1.4855840945712799E-5</v>
      </c>
      <c r="CO214">
        <v>1</v>
      </c>
      <c r="CP214" t="s">
        <v>3740</v>
      </c>
      <c r="CQ214" t="s">
        <v>3741</v>
      </c>
      <c r="CR214">
        <v>1</v>
      </c>
      <c r="CS214">
        <v>3.5924357205143099E-4</v>
      </c>
      <c r="CT214">
        <v>1</v>
      </c>
      <c r="CU214" t="s">
        <v>3742</v>
      </c>
      <c r="CV214" t="s">
        <v>3743</v>
      </c>
      <c r="CW214">
        <v>1</v>
      </c>
      <c r="CX214" s="159">
        <v>8.3820116030471805E-5</v>
      </c>
      <c r="CY214">
        <v>1</v>
      </c>
      <c r="CZ214" t="s">
        <v>3744</v>
      </c>
      <c r="DA214" t="s">
        <v>3745</v>
      </c>
      <c r="DB214">
        <v>1</v>
      </c>
      <c r="DC214">
        <v>0.98381421984814299</v>
      </c>
      <c r="DD214">
        <v>1</v>
      </c>
      <c r="DE214" t="s">
        <v>3746</v>
      </c>
      <c r="DF214" t="s">
        <v>3747</v>
      </c>
      <c r="DG214">
        <v>1</v>
      </c>
      <c r="DH214">
        <v>5.4917038107440204E-4</v>
      </c>
      <c r="DI214">
        <v>1</v>
      </c>
      <c r="DJ214" t="s">
        <v>3748</v>
      </c>
      <c r="DK214" t="s">
        <v>3749</v>
      </c>
      <c r="DL214">
        <v>1</v>
      </c>
      <c r="DM214" s="159">
        <v>9.72250919525205E-5</v>
      </c>
      <c r="DN214">
        <v>1</v>
      </c>
      <c r="DO214" t="s">
        <v>3750</v>
      </c>
      <c r="DP214" t="s">
        <v>3751</v>
      </c>
      <c r="DQ214">
        <v>1</v>
      </c>
      <c r="DR214" s="159">
        <v>1.41467740309899E-5</v>
      </c>
      <c r="DS214">
        <v>1</v>
      </c>
      <c r="DT214" t="s">
        <v>3752</v>
      </c>
      <c r="DU214" t="s">
        <v>3753</v>
      </c>
      <c r="DV214">
        <v>1</v>
      </c>
      <c r="DW214">
        <v>1.70092264765161E-3</v>
      </c>
      <c r="DX214">
        <v>1</v>
      </c>
      <c r="DY214" t="s">
        <v>3754</v>
      </c>
      <c r="DZ214" t="s">
        <v>3755</v>
      </c>
      <c r="EA214">
        <v>1</v>
      </c>
      <c r="EB214" s="159">
        <v>3.3629482737610701E-5</v>
      </c>
      <c r="EC214">
        <v>1</v>
      </c>
      <c r="ED214" t="s">
        <v>3756</v>
      </c>
      <c r="EE214" t="s">
        <v>3757</v>
      </c>
      <c r="EF214">
        <v>1</v>
      </c>
      <c r="EG214" s="159">
        <v>5.0685734658159102E-5</v>
      </c>
      <c r="EH214">
        <v>1</v>
      </c>
      <c r="EI214" t="s">
        <v>3758</v>
      </c>
      <c r="EJ214" t="s">
        <v>3759</v>
      </c>
      <c r="EK214">
        <v>1</v>
      </c>
      <c r="EL214">
        <v>2.1592756175345799E-4</v>
      </c>
      <c r="EM214">
        <v>1</v>
      </c>
      <c r="EN214" t="s">
        <v>3760</v>
      </c>
      <c r="EO214" t="s">
        <v>3761</v>
      </c>
      <c r="EP214">
        <v>1</v>
      </c>
      <c r="EQ214" s="159">
        <v>1.74969382025537E-7</v>
      </c>
      <c r="ER214">
        <v>1</v>
      </c>
      <c r="ES214" t="s">
        <v>3762</v>
      </c>
      <c r="ET214" t="s">
        <v>3763</v>
      </c>
      <c r="EU214">
        <v>1</v>
      </c>
      <c r="EV214" s="159">
        <v>3.3767203196747701E-6</v>
      </c>
      <c r="EW214">
        <v>1</v>
      </c>
      <c r="EX214" t="s">
        <v>3764</v>
      </c>
      <c r="EY214" t="s">
        <v>3765</v>
      </c>
      <c r="EZ214">
        <v>1</v>
      </c>
      <c r="FA214" s="159">
        <v>2.5763085069002299E-5</v>
      </c>
      <c r="FB214">
        <v>1</v>
      </c>
      <c r="FC214" t="s">
        <v>3766</v>
      </c>
      <c r="FD214" t="s">
        <v>3767</v>
      </c>
      <c r="FE214">
        <v>1</v>
      </c>
      <c r="FF214" s="159">
        <v>3.3502049591242199E-6</v>
      </c>
      <c r="FG214">
        <v>1</v>
      </c>
      <c r="FH214" t="s">
        <v>3768</v>
      </c>
      <c r="FI214" t="s">
        <v>3769</v>
      </c>
      <c r="FJ214">
        <v>1</v>
      </c>
      <c r="FK214" s="159">
        <v>1.00149946262398E-5</v>
      </c>
      <c r="FL214">
        <v>1</v>
      </c>
      <c r="FM214" t="s">
        <v>3770</v>
      </c>
      <c r="FN214" t="s">
        <v>3771</v>
      </c>
      <c r="FO214">
        <v>1</v>
      </c>
      <c r="FP214">
        <v>7.5971594889008695E-4</v>
      </c>
      <c r="FQ214">
        <v>1</v>
      </c>
      <c r="FR214" t="s">
        <v>3772</v>
      </c>
      <c r="FS214" t="s">
        <v>3773</v>
      </c>
      <c r="FT214">
        <v>1</v>
      </c>
      <c r="FU214" s="159">
        <v>4.4251702995897999E-5</v>
      </c>
      <c r="FV214">
        <v>1</v>
      </c>
      <c r="FW214" t="s">
        <v>3774</v>
      </c>
      <c r="FX214" t="s">
        <v>3775</v>
      </c>
      <c r="FY214">
        <v>1</v>
      </c>
      <c r="FZ214" s="159">
        <v>5.3630464231343399E-6</v>
      </c>
      <c r="GA214">
        <v>1</v>
      </c>
      <c r="GB214" t="s">
        <v>3776</v>
      </c>
      <c r="GC214" t="s">
        <v>3777</v>
      </c>
      <c r="GD214">
        <v>1</v>
      </c>
      <c r="GE214" s="159">
        <v>9.0897066487759194E-5</v>
      </c>
      <c r="GF214">
        <v>1</v>
      </c>
      <c r="GG214" t="s">
        <v>3778</v>
      </c>
      <c r="GH214" t="s">
        <v>3779</v>
      </c>
      <c r="GI214">
        <v>1</v>
      </c>
      <c r="GJ214">
        <v>5.4574804140119495E-4</v>
      </c>
    </row>
    <row r="215" spans="1:297">
      <c r="A215" t="str">
        <f>[1]Overview!E296</f>
        <v>a5730</v>
      </c>
      <c r="B215" t="str">
        <f>IF([1]Overview!W296&lt;&gt;"",[1]Overview!W296,"")</f>
        <v/>
      </c>
      <c r="C215" t="str">
        <f>[1]Overview!B296</f>
        <v>5730: Reparaturen und Unterhalt der Wohnung</v>
      </c>
      <c r="D215" t="str">
        <f t="shared" si="3"/>
        <v/>
      </c>
      <c r="F215">
        <f>[1]Overview!S296</f>
        <v>-1</v>
      </c>
      <c r="H215" s="159"/>
      <c r="I215" s="159"/>
    </row>
    <row r="216" spans="1:297">
      <c r="A216" t="str">
        <f>[1]Overview!E297</f>
        <v>a573001</v>
      </c>
      <c r="B216" t="str">
        <f>IF([1]Overview!W297&lt;&gt;"",[1]Overview!W297,"")</f>
        <v/>
      </c>
      <c r="C216" t="str">
        <f>[1]Overview!B297</f>
        <v>5730.01: Baumaterial für selbst durchgeführte Reparaturen</v>
      </c>
      <c r="D216" t="str">
        <f t="shared" si="3"/>
        <v/>
      </c>
      <c r="F216">
        <f>[1]Overview!S297</f>
        <v>-1</v>
      </c>
      <c r="I216" s="166"/>
    </row>
    <row r="217" spans="1:297">
      <c r="A217" t="str">
        <f>[1]Overview!E298</f>
        <v>a573002</v>
      </c>
      <c r="B217" t="str">
        <f>IF([1]Overview!W298&lt;&gt;"",[1]Overview!W298,"")</f>
        <v/>
      </c>
      <c r="C217" t="str">
        <f>[1]Overview!B298</f>
        <v>5730.02: Reparaturen durch Dritte</v>
      </c>
      <c r="D217" t="str">
        <f t="shared" si="3"/>
        <v/>
      </c>
      <c r="F217">
        <f>[1]Overview!S298</f>
        <v>-1</v>
      </c>
      <c r="I217" s="166"/>
    </row>
    <row r="218" spans="1:297">
      <c r="A218" t="str">
        <f>[1]Overview!E299</f>
        <v>a58</v>
      </c>
      <c r="B218" t="str">
        <f>IF([1]Overview!W299&lt;&gt;"",[1]Overview!W299,"")</f>
        <v/>
      </c>
      <c r="C218" t="str">
        <f>[1]Overview!B299</f>
        <v>58: Wohnungseinrichtung und laufende Haushaltsführung</v>
      </c>
      <c r="D218" t="str">
        <f t="shared" si="3"/>
        <v/>
      </c>
      <c r="F218">
        <f>[1]Overview!S299</f>
        <v>-1</v>
      </c>
      <c r="I218" s="166"/>
    </row>
    <row r="219" spans="1:297">
      <c r="A219" t="str">
        <f>[1]Overview!E300</f>
        <v>a581</v>
      </c>
      <c r="B219" t="str">
        <f>IF([1]Overview!W300&lt;&gt;"",[1]Overview!W300,"")</f>
        <v/>
      </c>
      <c r="C219" t="str">
        <f>[1]Overview!B300</f>
        <v>581: Möbel, Dekoration und Bodenbeläge, inkl. Reparaturen</v>
      </c>
      <c r="D219" s="159">
        <f>5.94290024606893E-07*0.637172435764033</f>
        <v>3.7866522252904113E-7</v>
      </c>
      <c r="F219">
        <f>[1]Overview!S300</f>
        <v>0</v>
      </c>
      <c r="H219">
        <v>1</v>
      </c>
      <c r="I219" s="166" t="s">
        <v>3780</v>
      </c>
      <c r="J219" t="s">
        <v>3781</v>
      </c>
      <c r="K219">
        <v>1</v>
      </c>
      <c r="L219">
        <v>4.53777401823669E-4</v>
      </c>
      <c r="M219">
        <v>1</v>
      </c>
      <c r="N219" t="s">
        <v>3782</v>
      </c>
      <c r="O219" t="s">
        <v>3783</v>
      </c>
      <c r="P219">
        <v>1</v>
      </c>
      <c r="Q219">
        <v>8.9505647757235796E-2</v>
      </c>
      <c r="R219">
        <v>1</v>
      </c>
      <c r="S219" t="s">
        <v>3784</v>
      </c>
      <c r="T219" t="s">
        <v>3785</v>
      </c>
      <c r="U219">
        <v>1</v>
      </c>
      <c r="V219">
        <v>3.9904110026700301E-2</v>
      </c>
      <c r="W219">
        <v>1</v>
      </c>
      <c r="X219" t="s">
        <v>3786</v>
      </c>
      <c r="Y219" t="s">
        <v>3787</v>
      </c>
      <c r="Z219">
        <v>1</v>
      </c>
      <c r="AA219">
        <v>2.9333719440589401E-3</v>
      </c>
      <c r="AB219">
        <v>1</v>
      </c>
      <c r="AC219" t="s">
        <v>3788</v>
      </c>
      <c r="AD219" t="s">
        <v>3789</v>
      </c>
      <c r="AE219">
        <v>1</v>
      </c>
      <c r="AF219">
        <v>8.8640423229655693E-2</v>
      </c>
      <c r="AG219">
        <v>1</v>
      </c>
      <c r="AH219" t="s">
        <v>3790</v>
      </c>
      <c r="AI219" t="s">
        <v>3791</v>
      </c>
      <c r="AJ219">
        <v>1</v>
      </c>
      <c r="AK219" s="159">
        <v>3.8682349477992299E-7</v>
      </c>
      <c r="AL219">
        <v>1</v>
      </c>
      <c r="AM219" t="s">
        <v>3792</v>
      </c>
      <c r="AN219" t="s">
        <v>3793</v>
      </c>
      <c r="AO219">
        <v>1</v>
      </c>
      <c r="AP219">
        <v>1.0297083014276899E-3</v>
      </c>
      <c r="AQ219">
        <v>1</v>
      </c>
      <c r="AR219" t="s">
        <v>3794</v>
      </c>
      <c r="AS219" t="s">
        <v>3795</v>
      </c>
      <c r="AT219">
        <v>1</v>
      </c>
      <c r="AU219">
        <v>9.6922033558762401E-4</v>
      </c>
      <c r="AV219">
        <v>1</v>
      </c>
      <c r="AW219" t="s">
        <v>3796</v>
      </c>
      <c r="AX219" t="s">
        <v>3797</v>
      </c>
      <c r="AY219">
        <v>1</v>
      </c>
      <c r="AZ219" s="159">
        <v>9.8468978095414902E-5</v>
      </c>
      <c r="BA219">
        <v>1</v>
      </c>
      <c r="BB219" t="s">
        <v>3798</v>
      </c>
      <c r="BC219" t="s">
        <v>3799</v>
      </c>
      <c r="BD219">
        <v>1</v>
      </c>
      <c r="BE219">
        <v>1.1946692578818601E-4</v>
      </c>
      <c r="BF219">
        <v>1</v>
      </c>
      <c r="BG219" t="s">
        <v>3800</v>
      </c>
      <c r="BH219" t="s">
        <v>3801</v>
      </c>
      <c r="BI219">
        <v>1</v>
      </c>
      <c r="BJ219" s="159">
        <v>2.7294503255314899E-6</v>
      </c>
      <c r="BK219">
        <v>1</v>
      </c>
      <c r="BL219" t="s">
        <v>3802</v>
      </c>
      <c r="BM219" t="s">
        <v>3803</v>
      </c>
      <c r="BN219">
        <v>1</v>
      </c>
      <c r="BO219">
        <v>0.103146122793646</v>
      </c>
      <c r="BP219">
        <v>1</v>
      </c>
      <c r="BQ219" t="s">
        <v>3804</v>
      </c>
      <c r="BR219" t="s">
        <v>3805</v>
      </c>
      <c r="BS219">
        <v>1</v>
      </c>
      <c r="BT219">
        <v>2.2982266952862301E-2</v>
      </c>
      <c r="BU219">
        <v>1</v>
      </c>
      <c r="BV219" t="s">
        <v>3806</v>
      </c>
      <c r="BW219" t="s">
        <v>3807</v>
      </c>
      <c r="BX219">
        <v>1</v>
      </c>
      <c r="BY219" s="159">
        <v>1.5215068595310699E-6</v>
      </c>
      <c r="BZ219">
        <v>1</v>
      </c>
      <c r="CA219" t="s">
        <v>3808</v>
      </c>
      <c r="CB219" t="s">
        <v>3809</v>
      </c>
      <c r="CC219">
        <v>1</v>
      </c>
      <c r="CD219">
        <v>2.4468607627274302E-3</v>
      </c>
      <c r="CE219">
        <v>1</v>
      </c>
      <c r="CF219" t="s">
        <v>3810</v>
      </c>
      <c r="CG219" t="s">
        <v>3811</v>
      </c>
      <c r="CH219">
        <v>1</v>
      </c>
      <c r="CI219" s="159">
        <v>6.8887892638593202E-5</v>
      </c>
      <c r="CJ219">
        <v>1</v>
      </c>
      <c r="CK219" t="s">
        <v>3812</v>
      </c>
      <c r="CL219" t="s">
        <v>3813</v>
      </c>
      <c r="CM219">
        <v>1</v>
      </c>
      <c r="CN219">
        <v>6.2935662494540301E-4</v>
      </c>
      <c r="CO219">
        <v>1</v>
      </c>
      <c r="CP219" t="s">
        <v>3814</v>
      </c>
      <c r="CQ219" t="s">
        <v>3815</v>
      </c>
      <c r="CR219">
        <v>1</v>
      </c>
      <c r="CS219">
        <v>7.5874882304813199E-4</v>
      </c>
      <c r="CT219">
        <v>1</v>
      </c>
      <c r="CU219" t="s">
        <v>3816</v>
      </c>
      <c r="CV219" t="s">
        <v>3817</v>
      </c>
      <c r="CW219">
        <v>1</v>
      </c>
      <c r="CX219">
        <v>5.2716593857970503E-3</v>
      </c>
      <c r="CY219">
        <v>1</v>
      </c>
      <c r="CZ219" t="s">
        <v>3818</v>
      </c>
      <c r="DA219" t="s">
        <v>3819</v>
      </c>
      <c r="DB219">
        <v>1</v>
      </c>
      <c r="DC219">
        <v>3.2684610455395202E-4</v>
      </c>
      <c r="DD219">
        <v>1</v>
      </c>
      <c r="DE219" t="s">
        <v>3820</v>
      </c>
      <c r="DF219" t="s">
        <v>3821</v>
      </c>
      <c r="DG219">
        <v>1</v>
      </c>
      <c r="DH219">
        <v>2.4892366692327701E-2</v>
      </c>
      <c r="DI219">
        <v>1</v>
      </c>
      <c r="DJ219" t="s">
        <v>3822</v>
      </c>
      <c r="DK219" t="s">
        <v>3823</v>
      </c>
      <c r="DL219">
        <v>1</v>
      </c>
      <c r="DM219">
        <v>7.5016817095788198E-3</v>
      </c>
      <c r="DN219">
        <v>1</v>
      </c>
      <c r="DO219" t="s">
        <v>3824</v>
      </c>
      <c r="DP219" t="s">
        <v>3825</v>
      </c>
      <c r="DQ219">
        <v>1</v>
      </c>
      <c r="DR219">
        <v>6.4625792417480701E-4</v>
      </c>
      <c r="DS219">
        <v>1</v>
      </c>
      <c r="DT219" t="s">
        <v>3826</v>
      </c>
      <c r="DU219" t="s">
        <v>3827</v>
      </c>
      <c r="DV219">
        <v>1</v>
      </c>
      <c r="DW219" s="159">
        <v>4.08296364816317E-5</v>
      </c>
      <c r="DX219">
        <v>1</v>
      </c>
      <c r="DY219" t="s">
        <v>3828</v>
      </c>
      <c r="DZ219" t="s">
        <v>3829</v>
      </c>
      <c r="EA219">
        <v>1</v>
      </c>
      <c r="EB219">
        <v>5.5576980421935601E-3</v>
      </c>
      <c r="EC219">
        <v>1</v>
      </c>
      <c r="ED219" t="s">
        <v>3830</v>
      </c>
      <c r="EE219" t="s">
        <v>3831</v>
      </c>
      <c r="EF219">
        <v>1</v>
      </c>
      <c r="EG219">
        <v>3.78377260998E-3</v>
      </c>
      <c r="EH219">
        <v>1</v>
      </c>
      <c r="EI219" t="s">
        <v>3832</v>
      </c>
      <c r="EJ219" t="s">
        <v>3833</v>
      </c>
      <c r="EK219">
        <v>1</v>
      </c>
      <c r="EL219">
        <v>0.36500361780914597</v>
      </c>
      <c r="EM219">
        <v>1</v>
      </c>
      <c r="EN219" t="s">
        <v>3834</v>
      </c>
      <c r="EO219" t="s">
        <v>3835</v>
      </c>
      <c r="EP219">
        <v>1</v>
      </c>
      <c r="EQ219">
        <v>7.6048042852671E-4</v>
      </c>
      <c r="ER219">
        <v>1</v>
      </c>
      <c r="ES219" t="s">
        <v>3836</v>
      </c>
      <c r="ET219" t="s">
        <v>3837</v>
      </c>
      <c r="EU219">
        <v>1</v>
      </c>
      <c r="EV219">
        <v>8.7759773033336196E-4</v>
      </c>
      <c r="EW219">
        <v>1</v>
      </c>
      <c r="EX219" t="s">
        <v>3838</v>
      </c>
      <c r="EY219" t="s">
        <v>3839</v>
      </c>
      <c r="EZ219">
        <v>1</v>
      </c>
      <c r="FA219">
        <v>1.0487152888078799E-3</v>
      </c>
      <c r="FB219">
        <v>1</v>
      </c>
      <c r="FC219" t="s">
        <v>3840</v>
      </c>
      <c r="FD219" t="s">
        <v>3841</v>
      </c>
      <c r="FE219">
        <v>1</v>
      </c>
      <c r="FF219">
        <v>7.3446128310635499E-3</v>
      </c>
      <c r="FG219">
        <v>1</v>
      </c>
      <c r="FH219" t="s">
        <v>3842</v>
      </c>
      <c r="FI219" t="s">
        <v>3843</v>
      </c>
      <c r="FJ219">
        <v>1</v>
      </c>
      <c r="FK219" s="159">
        <v>6.3576794436549301E-7</v>
      </c>
      <c r="FL219">
        <v>1</v>
      </c>
      <c r="FM219" t="s">
        <v>3844</v>
      </c>
      <c r="FN219" t="s">
        <v>3845</v>
      </c>
      <c r="FO219">
        <v>1</v>
      </c>
      <c r="FP219">
        <v>5.2913332897485397E-4</v>
      </c>
      <c r="FQ219">
        <v>1</v>
      </c>
      <c r="FR219" t="s">
        <v>3846</v>
      </c>
      <c r="FS219" t="s">
        <v>3847</v>
      </c>
      <c r="FT219">
        <v>1</v>
      </c>
      <c r="FU219">
        <v>2.4500466953599701E-3</v>
      </c>
      <c r="FV219">
        <v>1</v>
      </c>
      <c r="FW219" t="s">
        <v>3848</v>
      </c>
      <c r="FX219" t="s">
        <v>3849</v>
      </c>
      <c r="FY219">
        <v>1</v>
      </c>
      <c r="FZ219">
        <v>1.4250894580109001E-3</v>
      </c>
      <c r="GA219">
        <v>1</v>
      </c>
      <c r="GB219" t="s">
        <v>3850</v>
      </c>
      <c r="GC219" t="s">
        <v>3851</v>
      </c>
      <c r="GD219">
        <v>1</v>
      </c>
      <c r="GE219">
        <v>4.8438353222116396E-3</v>
      </c>
      <c r="GF219">
        <v>1</v>
      </c>
      <c r="GG219" t="s">
        <v>3852</v>
      </c>
      <c r="GH219" t="s">
        <v>3853</v>
      </c>
      <c r="GI219">
        <v>1</v>
      </c>
      <c r="GJ219">
        <v>7.8691523037226208E-3</v>
      </c>
      <c r="GK219">
        <v>1</v>
      </c>
      <c r="GL219" t="s">
        <v>3854</v>
      </c>
      <c r="GM219" t="s">
        <v>3855</v>
      </c>
      <c r="GN219">
        <v>1</v>
      </c>
      <c r="GO219">
        <v>4.5270978102644899E-3</v>
      </c>
      <c r="GP219">
        <v>1</v>
      </c>
      <c r="GQ219" t="s">
        <v>3856</v>
      </c>
      <c r="GR219" t="s">
        <v>3857</v>
      </c>
      <c r="GS219">
        <v>1</v>
      </c>
      <c r="GT219">
        <v>1.4211602535776899E-4</v>
      </c>
      <c r="GU219">
        <v>1</v>
      </c>
      <c r="GV219" t="s">
        <v>3858</v>
      </c>
      <c r="GW219" t="s">
        <v>3859</v>
      </c>
      <c r="GX219">
        <v>1</v>
      </c>
      <c r="GY219">
        <v>6.4180753461462398E-3</v>
      </c>
      <c r="GZ219">
        <v>1</v>
      </c>
      <c r="HA219" t="s">
        <v>3860</v>
      </c>
      <c r="HB219" t="s">
        <v>3861</v>
      </c>
      <c r="HC219">
        <v>1</v>
      </c>
      <c r="HD219">
        <v>1.88147098501114E-3</v>
      </c>
      <c r="HE219">
        <v>1</v>
      </c>
      <c r="HF219" t="s">
        <v>3862</v>
      </c>
      <c r="HG219" t="s">
        <v>3863</v>
      </c>
      <c r="HH219">
        <v>1</v>
      </c>
      <c r="HI219">
        <v>5.3900253747337301E-4</v>
      </c>
      <c r="HJ219">
        <v>1</v>
      </c>
      <c r="HK219" t="s">
        <v>3864</v>
      </c>
      <c r="HL219" t="s">
        <v>3865</v>
      </c>
      <c r="HM219">
        <v>1</v>
      </c>
      <c r="HN219">
        <v>3.7772240850078999E-2</v>
      </c>
      <c r="HO219">
        <v>1</v>
      </c>
      <c r="HP219" t="s">
        <v>3866</v>
      </c>
      <c r="HQ219" t="s">
        <v>3867</v>
      </c>
      <c r="HR219">
        <v>1</v>
      </c>
      <c r="HS219">
        <v>0.101753386861862</v>
      </c>
      <c r="HT219">
        <v>1</v>
      </c>
      <c r="HU219" t="s">
        <v>3868</v>
      </c>
      <c r="HV219" t="s">
        <v>3869</v>
      </c>
      <c r="HW219">
        <v>1</v>
      </c>
      <c r="HX219">
        <v>3.3018809895403499E-3</v>
      </c>
      <c r="HY219">
        <v>1</v>
      </c>
      <c r="HZ219" t="s">
        <v>3870</v>
      </c>
      <c r="IA219" t="s">
        <v>3871</v>
      </c>
      <c r="IB219">
        <v>1</v>
      </c>
      <c r="IC219">
        <v>4.4025554297579601E-2</v>
      </c>
      <c r="ID219">
        <v>1</v>
      </c>
      <c r="IE219" t="s">
        <v>3872</v>
      </c>
      <c r="IF219" t="s">
        <v>3873</v>
      </c>
      <c r="IG219">
        <v>1</v>
      </c>
      <c r="IH219">
        <v>5.9617858603312301E-4</v>
      </c>
      <c r="II219">
        <v>1</v>
      </c>
      <c r="IJ219" t="s">
        <v>3874</v>
      </c>
      <c r="IK219" t="s">
        <v>3875</v>
      </c>
      <c r="IL219">
        <v>1</v>
      </c>
      <c r="IM219">
        <v>5.1778901105404996E-3</v>
      </c>
      <c r="IN219">
        <v>1</v>
      </c>
      <c r="IO219" t="s">
        <v>3022</v>
      </c>
      <c r="IP219" t="s">
        <v>3023</v>
      </c>
      <c r="IQ219">
        <v>0.13410149048418604</v>
      </c>
      <c r="IR219">
        <v>0.50371609605720391</v>
      </c>
      <c r="IS219">
        <v>1</v>
      </c>
      <c r="IT219" t="s">
        <v>3024</v>
      </c>
      <c r="IU219" t="s">
        <v>3025</v>
      </c>
      <c r="IV219">
        <v>6.0459202846855024E-3</v>
      </c>
      <c r="IW219">
        <v>0.50371609605720391</v>
      </c>
      <c r="IX219">
        <v>1</v>
      </c>
      <c r="IY219" t="s">
        <v>3026</v>
      </c>
      <c r="IZ219" t="s">
        <v>3027</v>
      </c>
      <c r="JA219">
        <v>0.48517634980715318</v>
      </c>
      <c r="JB219">
        <v>0.50371609605720391</v>
      </c>
      <c r="JC219">
        <v>1</v>
      </c>
      <c r="JD219" t="s">
        <v>3028</v>
      </c>
      <c r="JE219" t="s">
        <v>3029</v>
      </c>
      <c r="JF219">
        <v>0.37467623942397527</v>
      </c>
      <c r="JG219">
        <v>0.50371609605720391</v>
      </c>
      <c r="JH219">
        <v>1</v>
      </c>
      <c r="JI219" t="s">
        <v>3030</v>
      </c>
      <c r="JJ219" t="s">
        <v>3031</v>
      </c>
      <c r="JK219">
        <v>0.1523454548262588</v>
      </c>
      <c r="JL219">
        <v>4.4671532988620144E-2</v>
      </c>
      <c r="JM219">
        <v>1</v>
      </c>
      <c r="JN219" t="s">
        <v>3032</v>
      </c>
      <c r="JO219" t="s">
        <v>3033</v>
      </c>
      <c r="JP219">
        <v>0.40618597118973421</v>
      </c>
      <c r="JQ219">
        <v>4.4671532988620144E-2</v>
      </c>
      <c r="JR219">
        <v>1</v>
      </c>
      <c r="JS219" t="s">
        <v>3034</v>
      </c>
      <c r="JT219" t="s">
        <v>3035</v>
      </c>
      <c r="JU219">
        <v>2.6360428138277162E-2</v>
      </c>
      <c r="JV219">
        <v>4.4671532988620144E-2</v>
      </c>
      <c r="JW219">
        <v>1</v>
      </c>
      <c r="JX219" t="s">
        <v>3036</v>
      </c>
      <c r="JY219" t="s">
        <v>3037</v>
      </c>
      <c r="JZ219">
        <v>0.21051217573523118</v>
      </c>
      <c r="KA219">
        <v>4.4671532988620144E-2</v>
      </c>
      <c r="KB219">
        <v>1</v>
      </c>
      <c r="KC219" t="s">
        <v>3038</v>
      </c>
      <c r="KD219" t="s">
        <v>3039</v>
      </c>
      <c r="KE219">
        <v>1.6519048596901776E-2</v>
      </c>
      <c r="KF219">
        <v>4.4671532988620144E-2</v>
      </c>
      <c r="KG219">
        <v>1</v>
      </c>
      <c r="KH219" t="s">
        <v>3040</v>
      </c>
      <c r="KI219" t="s">
        <v>3041</v>
      </c>
      <c r="KJ219">
        <v>0.18807692151359676</v>
      </c>
      <c r="KK219">
        <v>4.4671532988620144E-2</v>
      </c>
    </row>
    <row r="220" spans="1:297">
      <c r="A220" t="str">
        <f>[1]Overview!E301</f>
        <v>a5810</v>
      </c>
      <c r="B220" t="str">
        <f>IF([1]Overview!W301&lt;&gt;"",[1]Overview!W301,"")</f>
        <v/>
      </c>
      <c r="C220" t="str">
        <f>[1]Overview!B301</f>
        <v>5810: Möbel, Dekoration und Bodenbeläge, inkl. Reparaturen</v>
      </c>
      <c r="D220" t="str">
        <f t="shared" si="3"/>
        <v/>
      </c>
      <c r="F220">
        <f>[1]Overview!S301</f>
        <v>-1</v>
      </c>
      <c r="H220" s="159"/>
      <c r="I220" s="159"/>
    </row>
    <row r="221" spans="1:297">
      <c r="A221" t="str">
        <f>[1]Overview!E302</f>
        <v>a581001</v>
      </c>
      <c r="B221" t="str">
        <f>IF([1]Overview!W302&lt;&gt;"",[1]Overview!W302,"")</f>
        <v/>
      </c>
      <c r="C221" t="str">
        <f>[1]Overview!B302</f>
        <v>5810.01: Möbel für Wohnzimmer oder Büro</v>
      </c>
      <c r="D221" t="str">
        <f t="shared" si="3"/>
        <v/>
      </c>
      <c r="F221">
        <f>[1]Overview!S302</f>
        <v>-1</v>
      </c>
      <c r="I221" s="166"/>
    </row>
    <row r="222" spans="1:297">
      <c r="A222" t="str">
        <f>[1]Overview!E303</f>
        <v>a581002</v>
      </c>
      <c r="B222" t="str">
        <f>IF([1]Overview!W303&lt;&gt;"",[1]Overview!W303,"")</f>
        <v/>
      </c>
      <c r="C222" t="str">
        <f>[1]Overview!B303</f>
        <v>5810.02: Möbel für Schlafzimmer oder Kinderzimmer</v>
      </c>
      <c r="D222" t="str">
        <f t="shared" si="3"/>
        <v/>
      </c>
      <c r="F222">
        <f>[1]Overview!S303</f>
        <v>-1</v>
      </c>
      <c r="I222" s="166"/>
    </row>
    <row r="223" spans="1:297">
      <c r="A223" t="str">
        <f>[1]Overview!E304</f>
        <v>a581003</v>
      </c>
      <c r="B223" t="str">
        <f>IF([1]Overview!W304&lt;&gt;"",[1]Overview!W304,"")</f>
        <v/>
      </c>
      <c r="C223" t="str">
        <f>[1]Overview!B304</f>
        <v>5810.03: Möbel für Küche, Badzimmer, Garten und andere Räume</v>
      </c>
      <c r="D223" t="str">
        <f t="shared" si="3"/>
        <v/>
      </c>
      <c r="F223">
        <f>[1]Overview!S304</f>
        <v>-1</v>
      </c>
      <c r="I223" s="166"/>
    </row>
    <row r="224" spans="1:297">
      <c r="A224" t="str">
        <f>[1]Overview!E305</f>
        <v>a581004</v>
      </c>
      <c r="B224" t="str">
        <f>IF([1]Overview!W305&lt;&gt;"",[1]Overview!W305,"")</f>
        <v/>
      </c>
      <c r="C224" t="str">
        <f>[1]Overview!B305</f>
        <v>5810.04: Einrichtungszubehör und Kunstwerke</v>
      </c>
      <c r="D224" t="str">
        <f t="shared" si="3"/>
        <v/>
      </c>
      <c r="F224">
        <f>[1]Overview!S305</f>
        <v>-1</v>
      </c>
      <c r="I224" s="166"/>
    </row>
    <row r="225" spans="1:497">
      <c r="A225" t="str">
        <f>[1]Overview!E306</f>
        <v>a581005</v>
      </c>
      <c r="B225" t="str">
        <f>IF([1]Overview!W306&lt;&gt;"",[1]Overview!W306,"")</f>
        <v/>
      </c>
      <c r="C225" t="str">
        <f>[1]Overview!B306</f>
        <v>5810.05: Teppiche und andere Bodenbeläge</v>
      </c>
      <c r="D225" t="str">
        <f t="shared" si="3"/>
        <v/>
      </c>
      <c r="F225">
        <f>[1]Overview!S306</f>
        <v>-1</v>
      </c>
      <c r="H225" s="159"/>
      <c r="I225" s="159"/>
    </row>
    <row r="226" spans="1:497">
      <c r="A226" t="str">
        <f>[1]Overview!E307</f>
        <v>a582</v>
      </c>
      <c r="B226" t="str">
        <f>IF([1]Overview!W307&lt;&gt;"",[1]Overview!W307,"")</f>
        <v/>
      </c>
      <c r="C226" t="str">
        <f>[1]Overview!B307</f>
        <v>582: Haushaltswäsche und Heimtextilien</v>
      </c>
      <c r="D226" s="159">
        <f>5.94290024606893E-07*0.720225674702334</f>
        <v>4.2802293394136615E-7</v>
      </c>
      <c r="F226">
        <f>[1]Overview!S307</f>
        <v>0</v>
      </c>
      <c r="H226">
        <v>1</v>
      </c>
      <c r="I226" t="s">
        <v>3136</v>
      </c>
      <c r="J226" s="166" t="s">
        <v>3137</v>
      </c>
      <c r="K226">
        <v>1</v>
      </c>
      <c r="L226">
        <v>4.4136592157666197E-4</v>
      </c>
      <c r="M226">
        <v>1</v>
      </c>
      <c r="N226" t="s">
        <v>3138</v>
      </c>
      <c r="O226" t="s">
        <v>3139</v>
      </c>
      <c r="P226">
        <v>1</v>
      </c>
      <c r="Q226">
        <v>0.18573855174544099</v>
      </c>
      <c r="R226">
        <v>1</v>
      </c>
      <c r="S226" t="s">
        <v>3140</v>
      </c>
      <c r="T226" t="s">
        <v>3141</v>
      </c>
      <c r="U226">
        <v>1</v>
      </c>
      <c r="V226">
        <v>4.4069402440126502E-3</v>
      </c>
      <c r="W226">
        <v>1</v>
      </c>
      <c r="X226" t="s">
        <v>3142</v>
      </c>
      <c r="Y226" t="s">
        <v>3143</v>
      </c>
      <c r="Z226">
        <v>1</v>
      </c>
      <c r="AA226" s="159">
        <v>4.21630658522199E-5</v>
      </c>
      <c r="AB226">
        <v>1</v>
      </c>
      <c r="AC226" t="s">
        <v>3144</v>
      </c>
      <c r="AD226" t="s">
        <v>3145</v>
      </c>
      <c r="AE226">
        <v>1</v>
      </c>
      <c r="AF226" s="159">
        <v>7.2188675436848197E-5</v>
      </c>
      <c r="AG226">
        <v>1</v>
      </c>
      <c r="AH226" t="s">
        <v>3146</v>
      </c>
      <c r="AI226" t="s">
        <v>3147</v>
      </c>
      <c r="AJ226">
        <v>1</v>
      </c>
      <c r="AK226">
        <v>5.4861827622369602E-2</v>
      </c>
      <c r="AL226">
        <v>1</v>
      </c>
      <c r="AM226" t="s">
        <v>3148</v>
      </c>
      <c r="AN226" t="s">
        <v>3149</v>
      </c>
      <c r="AO226">
        <v>1</v>
      </c>
      <c r="AP226">
        <v>5.1714120490932601E-3</v>
      </c>
      <c r="AQ226">
        <v>1</v>
      </c>
      <c r="AR226" t="s">
        <v>3150</v>
      </c>
      <c r="AS226" t="s">
        <v>3151</v>
      </c>
      <c r="AT226">
        <v>1</v>
      </c>
      <c r="AU226">
        <v>4.1051641812179401E-4</v>
      </c>
      <c r="AV226">
        <v>1</v>
      </c>
      <c r="AW226" t="s">
        <v>3152</v>
      </c>
      <c r="AX226" t="s">
        <v>3153</v>
      </c>
      <c r="AY226">
        <v>1</v>
      </c>
      <c r="AZ226">
        <v>2.8313498915375698E-2</v>
      </c>
      <c r="BA226">
        <v>1</v>
      </c>
      <c r="BB226" t="s">
        <v>3154</v>
      </c>
      <c r="BC226" t="s">
        <v>3155</v>
      </c>
      <c r="BD226">
        <v>1</v>
      </c>
      <c r="BE226">
        <v>1.91982896903722E-3</v>
      </c>
      <c r="BF226">
        <v>1</v>
      </c>
      <c r="BG226" t="s">
        <v>3156</v>
      </c>
      <c r="BH226" t="s">
        <v>3157</v>
      </c>
      <c r="BI226">
        <v>1</v>
      </c>
      <c r="BJ226">
        <v>3.8580469080646201E-4</v>
      </c>
      <c r="BK226">
        <v>1</v>
      </c>
      <c r="BL226" t="s">
        <v>3158</v>
      </c>
      <c r="BM226" t="s">
        <v>3159</v>
      </c>
      <c r="BN226">
        <v>1</v>
      </c>
      <c r="BO226">
        <v>4.15341568622462E-4</v>
      </c>
      <c r="BP226">
        <v>1</v>
      </c>
      <c r="BQ226" t="s">
        <v>3160</v>
      </c>
      <c r="BR226" t="s">
        <v>3161</v>
      </c>
      <c r="BS226">
        <v>1</v>
      </c>
      <c r="BT226">
        <v>9.3783169381585502E-3</v>
      </c>
      <c r="BU226">
        <v>1</v>
      </c>
      <c r="BV226" t="s">
        <v>3162</v>
      </c>
      <c r="BW226" t="s">
        <v>3163</v>
      </c>
      <c r="BX226">
        <v>1</v>
      </c>
      <c r="BY226">
        <v>1.3510370325954301E-2</v>
      </c>
      <c r="BZ226">
        <v>1</v>
      </c>
      <c r="CA226" t="s">
        <v>3164</v>
      </c>
      <c r="CB226" t="s">
        <v>3165</v>
      </c>
      <c r="CC226">
        <v>1</v>
      </c>
      <c r="CD226" s="159">
        <v>5.6032942541538499E-5</v>
      </c>
      <c r="CE226">
        <v>1</v>
      </c>
      <c r="CF226" t="s">
        <v>3166</v>
      </c>
      <c r="CG226" t="s">
        <v>3167</v>
      </c>
      <c r="CH226">
        <v>1</v>
      </c>
      <c r="CI226">
        <v>4.1376267768683797E-3</v>
      </c>
      <c r="CJ226">
        <v>1</v>
      </c>
      <c r="CK226" t="s">
        <v>3168</v>
      </c>
      <c r="CL226" t="s">
        <v>3169</v>
      </c>
      <c r="CM226">
        <v>1</v>
      </c>
      <c r="CN226">
        <v>3.4638437414542299E-3</v>
      </c>
      <c r="CO226">
        <v>1</v>
      </c>
      <c r="CP226" t="s">
        <v>3170</v>
      </c>
      <c r="CQ226" t="s">
        <v>3171</v>
      </c>
      <c r="CR226">
        <v>1</v>
      </c>
      <c r="CS226">
        <v>3.7720291466136101E-4</v>
      </c>
      <c r="CT226">
        <v>1</v>
      </c>
      <c r="CU226" t="s">
        <v>3172</v>
      </c>
      <c r="CV226" t="s">
        <v>3173</v>
      </c>
      <c r="CW226">
        <v>1</v>
      </c>
      <c r="CX226">
        <v>0.28280939002708799</v>
      </c>
      <c r="CY226">
        <v>1</v>
      </c>
      <c r="CZ226" t="s">
        <v>3174</v>
      </c>
      <c r="DA226" t="s">
        <v>3175</v>
      </c>
      <c r="DB226">
        <v>1</v>
      </c>
      <c r="DC226">
        <v>4.1293447847340201E-4</v>
      </c>
      <c r="DD226">
        <v>1</v>
      </c>
      <c r="DE226" t="s">
        <v>3176</v>
      </c>
      <c r="DF226" t="s">
        <v>3177</v>
      </c>
      <c r="DG226">
        <v>1</v>
      </c>
      <c r="DH226">
        <v>4.5213711954017102E-3</v>
      </c>
      <c r="DI226">
        <v>1</v>
      </c>
      <c r="DJ226" t="s">
        <v>3178</v>
      </c>
      <c r="DK226" t="s">
        <v>3179</v>
      </c>
      <c r="DL226">
        <v>1</v>
      </c>
      <c r="DM226">
        <v>4.4697562980701801E-2</v>
      </c>
      <c r="DN226">
        <v>1</v>
      </c>
      <c r="DO226" t="s">
        <v>3180</v>
      </c>
      <c r="DP226" t="s">
        <v>3181</v>
      </c>
      <c r="DQ226">
        <v>1</v>
      </c>
      <c r="DR226">
        <v>9.8805438990889997E-3</v>
      </c>
      <c r="DS226">
        <v>1</v>
      </c>
      <c r="DT226" t="s">
        <v>3182</v>
      </c>
      <c r="DU226" t="s">
        <v>3183</v>
      </c>
      <c r="DV226">
        <v>1</v>
      </c>
      <c r="DW226">
        <v>6.9056336361596605E-4</v>
      </c>
      <c r="DX226">
        <v>1</v>
      </c>
      <c r="DY226" t="s">
        <v>3184</v>
      </c>
      <c r="DZ226" t="s">
        <v>3185</v>
      </c>
      <c r="EA226">
        <v>1</v>
      </c>
      <c r="EB226">
        <v>2.1316763586742599E-3</v>
      </c>
      <c r="EC226">
        <v>1</v>
      </c>
      <c r="ED226" t="s">
        <v>3186</v>
      </c>
      <c r="EE226" t="s">
        <v>3187</v>
      </c>
      <c r="EF226">
        <v>1</v>
      </c>
      <c r="EG226">
        <v>8.9111996268618106E-3</v>
      </c>
      <c r="EH226">
        <v>1</v>
      </c>
      <c r="EI226" t="s">
        <v>3188</v>
      </c>
      <c r="EJ226" t="s">
        <v>3189</v>
      </c>
      <c r="EK226">
        <v>1</v>
      </c>
      <c r="EL226">
        <v>1.5744430325025801E-3</v>
      </c>
      <c r="EM226">
        <v>1</v>
      </c>
      <c r="EN226" t="s">
        <v>3190</v>
      </c>
      <c r="EO226" t="s">
        <v>3191</v>
      </c>
      <c r="EP226">
        <v>1</v>
      </c>
      <c r="EQ226">
        <v>1.48054187720731E-4</v>
      </c>
      <c r="ER226">
        <v>1</v>
      </c>
      <c r="ES226" t="s">
        <v>3192</v>
      </c>
      <c r="ET226" t="s">
        <v>3193</v>
      </c>
      <c r="EU226">
        <v>1</v>
      </c>
      <c r="EV226">
        <v>6.7111674625057005E-4</v>
      </c>
      <c r="EW226">
        <v>1</v>
      </c>
      <c r="EX226" t="s">
        <v>3194</v>
      </c>
      <c r="EY226" t="s">
        <v>3195</v>
      </c>
      <c r="EZ226">
        <v>1</v>
      </c>
      <c r="FA226">
        <v>2.3956501086812802E-3</v>
      </c>
      <c r="FB226">
        <v>1</v>
      </c>
      <c r="FC226" t="s">
        <v>3196</v>
      </c>
      <c r="FD226" t="s">
        <v>3197</v>
      </c>
      <c r="FE226">
        <v>1</v>
      </c>
      <c r="FF226">
        <v>0.14066203294958499</v>
      </c>
      <c r="FG226">
        <v>1</v>
      </c>
      <c r="FH226" t="s">
        <v>3198</v>
      </c>
      <c r="FI226" t="s">
        <v>3199</v>
      </c>
      <c r="FJ226">
        <v>1</v>
      </c>
      <c r="FK226" s="159">
        <v>1.8589125438911799E-5</v>
      </c>
      <c r="FL226">
        <v>1</v>
      </c>
      <c r="FM226" t="s">
        <v>3200</v>
      </c>
      <c r="FN226" t="s">
        <v>3201</v>
      </c>
      <c r="FO226">
        <v>1</v>
      </c>
      <c r="FP226">
        <v>7.5371140528953295E-4</v>
      </c>
      <c r="FQ226">
        <v>1</v>
      </c>
      <c r="FR226" t="s">
        <v>3202</v>
      </c>
      <c r="FS226" t="s">
        <v>3203</v>
      </c>
      <c r="FT226">
        <v>1</v>
      </c>
      <c r="FU226">
        <v>3.4506355268810302E-3</v>
      </c>
      <c r="FV226">
        <v>1</v>
      </c>
      <c r="FW226" t="s">
        <v>3204</v>
      </c>
      <c r="FX226" t="s">
        <v>3205</v>
      </c>
      <c r="FY226">
        <v>1</v>
      </c>
      <c r="FZ226">
        <v>3.8902380917175099E-4</v>
      </c>
      <c r="GA226">
        <v>1</v>
      </c>
      <c r="GB226" t="s">
        <v>3206</v>
      </c>
      <c r="GC226" t="s">
        <v>3207</v>
      </c>
      <c r="GD226">
        <v>1</v>
      </c>
      <c r="GE226">
        <v>1.21863126896339E-2</v>
      </c>
      <c r="GF226">
        <v>1</v>
      </c>
      <c r="GG226" t="s">
        <v>3208</v>
      </c>
      <c r="GH226" t="s">
        <v>3209</v>
      </c>
      <c r="GI226">
        <v>1</v>
      </c>
      <c r="GJ226">
        <v>0.10213788519078899</v>
      </c>
      <c r="GK226">
        <v>1</v>
      </c>
      <c r="GL226" t="s">
        <v>3210</v>
      </c>
      <c r="GM226" t="s">
        <v>3211</v>
      </c>
      <c r="GN226">
        <v>1</v>
      </c>
      <c r="GO226">
        <v>1.10046763386864E-2</v>
      </c>
      <c r="GP226">
        <v>1</v>
      </c>
      <c r="GQ226" t="s">
        <v>3212</v>
      </c>
      <c r="GR226" t="s">
        <v>3213</v>
      </c>
      <c r="GS226">
        <v>1</v>
      </c>
      <c r="GT226" s="159">
        <v>4.6818509524206196E-6</v>
      </c>
      <c r="GU226">
        <v>1</v>
      </c>
      <c r="GV226" t="s">
        <v>3214</v>
      </c>
      <c r="GW226" t="s">
        <v>3215</v>
      </c>
      <c r="GX226">
        <v>1</v>
      </c>
      <c r="GY226">
        <v>1.27002233623332E-3</v>
      </c>
      <c r="GZ226">
        <v>1</v>
      </c>
      <c r="HA226" t="s">
        <v>3216</v>
      </c>
      <c r="HB226" t="s">
        <v>3217</v>
      </c>
      <c r="HC226">
        <v>1</v>
      </c>
      <c r="HD226">
        <v>1.2659177281821299E-3</v>
      </c>
      <c r="HE226">
        <v>1</v>
      </c>
      <c r="HF226" t="s">
        <v>3218</v>
      </c>
      <c r="HG226" t="s">
        <v>3219</v>
      </c>
      <c r="HH226">
        <v>1</v>
      </c>
      <c r="HI226">
        <v>3.1258014292691999E-4</v>
      </c>
      <c r="HJ226">
        <v>1</v>
      </c>
      <c r="HK226" t="s">
        <v>3220</v>
      </c>
      <c r="HL226" t="s">
        <v>3221</v>
      </c>
      <c r="HM226">
        <v>1</v>
      </c>
      <c r="HN226">
        <v>1.63253194928423E-3</v>
      </c>
      <c r="HO226">
        <v>1</v>
      </c>
      <c r="HP226" t="s">
        <v>3222</v>
      </c>
      <c r="HQ226" t="s">
        <v>3223</v>
      </c>
      <c r="HR226">
        <v>1</v>
      </c>
      <c r="HS226">
        <v>6.2127840182944402E-4</v>
      </c>
      <c r="HT226">
        <v>1</v>
      </c>
      <c r="HU226" t="s">
        <v>3224</v>
      </c>
      <c r="HV226" t="s">
        <v>3225</v>
      </c>
      <c r="HW226">
        <v>1</v>
      </c>
      <c r="HX226">
        <v>1.3231215226815001E-3</v>
      </c>
      <c r="HY226">
        <v>1</v>
      </c>
      <c r="HZ226" t="s">
        <v>3226</v>
      </c>
      <c r="IA226" t="s">
        <v>3227</v>
      </c>
      <c r="IB226">
        <v>1</v>
      </c>
      <c r="IC226">
        <v>1.4343745251979799E-3</v>
      </c>
      <c r="ID226">
        <v>1</v>
      </c>
      <c r="IE226" t="s">
        <v>3228</v>
      </c>
      <c r="IF226" t="s">
        <v>3229</v>
      </c>
      <c r="IG226">
        <v>1</v>
      </c>
      <c r="IH226">
        <v>9.9711527949996309E-3</v>
      </c>
      <c r="II226">
        <v>1</v>
      </c>
      <c r="IJ226" t="s">
        <v>3230</v>
      </c>
      <c r="IK226" t="s">
        <v>3231</v>
      </c>
      <c r="IL226">
        <v>1</v>
      </c>
      <c r="IM226">
        <v>3.9614132181790003E-2</v>
      </c>
      <c r="IN226">
        <v>1</v>
      </c>
      <c r="IO226" t="s">
        <v>3022</v>
      </c>
      <c r="IP226" t="s">
        <v>3023</v>
      </c>
      <c r="IQ226">
        <v>0.13410149048418604</v>
      </c>
      <c r="IR226">
        <v>0.33554459537806447</v>
      </c>
      <c r="IS226">
        <v>1</v>
      </c>
      <c r="IT226" t="s">
        <v>3024</v>
      </c>
      <c r="IU226" t="s">
        <v>3025</v>
      </c>
      <c r="IV226">
        <v>6.0459202846855024E-3</v>
      </c>
      <c r="IW226">
        <v>0.33554459537806447</v>
      </c>
      <c r="IX226">
        <v>1</v>
      </c>
      <c r="IY226" t="s">
        <v>3026</v>
      </c>
      <c r="IZ226" t="s">
        <v>3027</v>
      </c>
      <c r="JA226">
        <v>0.48517634980715318</v>
      </c>
      <c r="JB226">
        <v>0.33554459537806447</v>
      </c>
      <c r="JC226">
        <v>1</v>
      </c>
      <c r="JD226" t="s">
        <v>3028</v>
      </c>
      <c r="JE226" t="s">
        <v>3029</v>
      </c>
      <c r="JF226">
        <v>0.37467623942397527</v>
      </c>
      <c r="JG226">
        <v>0.33554459537806447</v>
      </c>
      <c r="JH226">
        <v>1</v>
      </c>
      <c r="JI226" t="s">
        <v>3030</v>
      </c>
      <c r="JJ226" t="s">
        <v>3031</v>
      </c>
      <c r="JK226">
        <v>0.1523454548262588</v>
      </c>
      <c r="JL226">
        <v>2.9757420060698953E-2</v>
      </c>
      <c r="JM226">
        <v>1</v>
      </c>
      <c r="JN226" t="s">
        <v>3032</v>
      </c>
      <c r="JO226" t="s">
        <v>3033</v>
      </c>
      <c r="JP226">
        <v>0.40618597118973421</v>
      </c>
      <c r="JQ226">
        <v>2.9757420060698953E-2</v>
      </c>
      <c r="JR226">
        <v>1</v>
      </c>
      <c r="JS226" t="s">
        <v>3034</v>
      </c>
      <c r="JT226" t="s">
        <v>3035</v>
      </c>
      <c r="JU226">
        <v>2.6360428138277162E-2</v>
      </c>
      <c r="JV226">
        <v>2.9757420060698953E-2</v>
      </c>
      <c r="JW226">
        <v>1</v>
      </c>
      <c r="JX226" t="s">
        <v>3036</v>
      </c>
      <c r="JY226" t="s">
        <v>3037</v>
      </c>
      <c r="JZ226">
        <v>0.21051217573523118</v>
      </c>
      <c r="KA226">
        <v>2.9757420060698953E-2</v>
      </c>
      <c r="KB226">
        <v>1</v>
      </c>
      <c r="KC226" t="s">
        <v>3038</v>
      </c>
      <c r="KD226" t="s">
        <v>3039</v>
      </c>
      <c r="KE226">
        <v>1.6519048596901776E-2</v>
      </c>
      <c r="KF226">
        <v>2.9757420060698953E-2</v>
      </c>
      <c r="KG226">
        <v>1</v>
      </c>
      <c r="KH226" t="s">
        <v>3040</v>
      </c>
      <c r="KI226" t="s">
        <v>3041</v>
      </c>
      <c r="KJ226">
        <v>0.18807692151359676</v>
      </c>
      <c r="KK226">
        <v>2.9757420060698953E-2</v>
      </c>
    </row>
    <row r="227" spans="1:497">
      <c r="A227" t="str">
        <f>[1]Overview!E308</f>
        <v>a5820</v>
      </c>
      <c r="B227" t="str">
        <f>IF([1]Overview!W308&lt;&gt;"",[1]Overview!W308,"")</f>
        <v/>
      </c>
      <c r="C227" t="str">
        <f>[1]Overview!B308</f>
        <v>5820: Haushaltswäsche und Heimtextilien</v>
      </c>
      <c r="D227" t="str">
        <f t="shared" si="3"/>
        <v/>
      </c>
      <c r="F227">
        <f>[1]Overview!S308</f>
        <v>-1</v>
      </c>
      <c r="I227" s="166"/>
    </row>
    <row r="228" spans="1:497">
      <c r="A228" t="str">
        <f>[1]Overview!E309</f>
        <v>a582001</v>
      </c>
      <c r="B228" t="str">
        <f>IF([1]Overview!W309&lt;&gt;"",[1]Overview!W309,"")</f>
        <v/>
      </c>
      <c r="C228" t="str">
        <f>[1]Overview!B309</f>
        <v>5820.01: Matratzen, Duvets und Kissen</v>
      </c>
      <c r="D228" t="str">
        <f t="shared" si="3"/>
        <v/>
      </c>
      <c r="F228">
        <f>[1]Overview!S309</f>
        <v>-1</v>
      </c>
      <c r="I228" s="166"/>
    </row>
    <row r="229" spans="1:497">
      <c r="A229" t="str">
        <f>[1]Overview!E310</f>
        <v>a582002</v>
      </c>
      <c r="B229" t="str">
        <f>IF([1]Overview!W310&lt;&gt;"",[1]Overview!W310,"")</f>
        <v/>
      </c>
      <c r="C229" t="str">
        <f>[1]Overview!B310</f>
        <v>5820.02: Decken, Bettwäsche, andere Haushaltswäsche und -textilien</v>
      </c>
      <c r="D229" t="str">
        <f t="shared" si="3"/>
        <v/>
      </c>
      <c r="F229">
        <f>[1]Overview!S310</f>
        <v>-1</v>
      </c>
      <c r="I229" s="166"/>
    </row>
    <row r="230" spans="1:497">
      <c r="A230" t="str">
        <f>[1]Overview!E311</f>
        <v>a582003</v>
      </c>
      <c r="B230" t="str">
        <f>IF([1]Overview!W311&lt;&gt;"",[1]Overview!W311,"")</f>
        <v/>
      </c>
      <c r="C230" t="str">
        <f>[1]Overview!B311</f>
        <v>5820.03: Wandbehänge, Vorhänge, Möbelbezugsstoffe und Zubehör</v>
      </c>
      <c r="D230" t="str">
        <f t="shared" si="3"/>
        <v/>
      </c>
      <c r="F230">
        <f>[1]Overview!S311</f>
        <v>-1</v>
      </c>
      <c r="H230" s="159"/>
      <c r="I230" s="159"/>
    </row>
    <row r="231" spans="1:497">
      <c r="A231" t="str">
        <f>[1]Overview!E312</f>
        <v>a583</v>
      </c>
      <c r="B231" t="str">
        <f>IF([1]Overview!W312&lt;&gt;"",[1]Overview!W312,"")</f>
        <v/>
      </c>
      <c r="C231" t="str">
        <f>[1]Overview!B312</f>
        <v>583: Haushalts- und Küchengeräte</v>
      </c>
      <c r="D231" t="str">
        <f t="shared" si="3"/>
        <v/>
      </c>
      <c r="F231">
        <f>[1]Overview!S312</f>
        <v>-1</v>
      </c>
      <c r="I231" s="166"/>
    </row>
    <row r="232" spans="1:497">
      <c r="A232" t="str">
        <f>[1]Overview!E313</f>
        <v>a5831</v>
      </c>
      <c r="B232" t="str">
        <f>IF([1]Overview!W313&lt;&gt;"",[1]Overview!W313,"")</f>
        <v/>
      </c>
      <c r="C232" t="str">
        <f>[1]Overview!B313</f>
        <v>5831: Haushaltgeräte</v>
      </c>
      <c r="D232" t="str">
        <f t="shared" si="3"/>
        <v/>
      </c>
      <c r="F232">
        <f>[1]Overview!S313</f>
        <v>-1</v>
      </c>
      <c r="I232" s="166"/>
      <c r="V232" s="159"/>
      <c r="AK232" s="159"/>
      <c r="AZ232" s="159"/>
      <c r="CD232" s="159"/>
      <c r="DH232" s="159"/>
      <c r="DW232" s="159"/>
      <c r="FF232" s="159"/>
      <c r="GJ232" s="159"/>
      <c r="HI232" s="159"/>
      <c r="IM232" s="159"/>
    </row>
    <row r="233" spans="1:497">
      <c r="A233" t="str">
        <f>[1]Overview!E314</f>
        <v>a583101</v>
      </c>
      <c r="B233" t="str">
        <f>IF([1]Overview!W314&lt;&gt;"",[1]Overview!W314,"")</f>
        <v/>
      </c>
      <c r="C233" s="160" t="str">
        <f>[1]Overview!B314</f>
        <v>5831.01: Kühlschränke, Geschirrspülmaschinen, Waschmaschinen und Wäschetrockner</v>
      </c>
      <c r="D233" s="159">
        <f>5.94290024606893E-07*0.846376434372267</f>
        <v>5.029930720097888E-7</v>
      </c>
      <c r="F233">
        <f>[1]Overview!S314</f>
        <v>0</v>
      </c>
      <c r="H233">
        <v>1</v>
      </c>
      <c r="I233" s="166" t="s">
        <v>3326</v>
      </c>
      <c r="J233" t="s">
        <v>3327</v>
      </c>
      <c r="K233">
        <v>1</v>
      </c>
      <c r="L233">
        <v>1.2868022165982199E-3</v>
      </c>
      <c r="M233">
        <v>1</v>
      </c>
      <c r="N233" t="s">
        <v>3328</v>
      </c>
      <c r="O233" t="s">
        <v>3329</v>
      </c>
      <c r="P233">
        <v>1</v>
      </c>
      <c r="Q233">
        <v>6.6829486767122099E-3</v>
      </c>
      <c r="R233">
        <v>1</v>
      </c>
      <c r="S233" t="s">
        <v>3330</v>
      </c>
      <c r="T233" t="s">
        <v>3331</v>
      </c>
      <c r="U233">
        <v>1</v>
      </c>
      <c r="V233">
        <v>1.0030737440838301E-3</v>
      </c>
      <c r="W233">
        <v>1</v>
      </c>
      <c r="X233" t="s">
        <v>3332</v>
      </c>
      <c r="Y233" t="s">
        <v>3333</v>
      </c>
      <c r="Z233">
        <v>1</v>
      </c>
      <c r="AA233">
        <v>4.7282057088368001E-3</v>
      </c>
      <c r="AB233">
        <v>1</v>
      </c>
      <c r="AC233" t="s">
        <v>3334</v>
      </c>
      <c r="AD233" t="s">
        <v>3335</v>
      </c>
      <c r="AE233">
        <v>1</v>
      </c>
      <c r="AF233">
        <v>9.2316023726229002E-4</v>
      </c>
      <c r="AG233">
        <v>1</v>
      </c>
      <c r="AH233" t="s">
        <v>3336</v>
      </c>
      <c r="AI233" t="s">
        <v>3337</v>
      </c>
      <c r="AJ233">
        <v>1</v>
      </c>
      <c r="AK233">
        <v>3.9350653651474199E-4</v>
      </c>
      <c r="AL233">
        <v>1</v>
      </c>
      <c r="AM233" t="s">
        <v>3338</v>
      </c>
      <c r="AN233" t="s">
        <v>3339</v>
      </c>
      <c r="AO233">
        <v>1</v>
      </c>
      <c r="AP233">
        <v>1.7727841876261801E-4</v>
      </c>
      <c r="AQ233">
        <v>1</v>
      </c>
      <c r="AR233" t="s">
        <v>3340</v>
      </c>
      <c r="AS233" t="s">
        <v>3341</v>
      </c>
      <c r="AT233">
        <v>1</v>
      </c>
      <c r="AU233" s="159">
        <v>2.4041772268530299E-5</v>
      </c>
      <c r="AV233">
        <v>1</v>
      </c>
      <c r="AW233" t="s">
        <v>3342</v>
      </c>
      <c r="AX233" t="s">
        <v>3343</v>
      </c>
      <c r="AY233">
        <v>1</v>
      </c>
      <c r="AZ233">
        <v>2.0748975826340799E-3</v>
      </c>
      <c r="BA233">
        <v>1</v>
      </c>
      <c r="BB233" t="s">
        <v>3344</v>
      </c>
      <c r="BC233" t="s">
        <v>3345</v>
      </c>
      <c r="BD233">
        <v>1</v>
      </c>
      <c r="BE233">
        <v>2.75793528441165E-3</v>
      </c>
      <c r="BF233">
        <v>1</v>
      </c>
      <c r="BG233" t="s">
        <v>3346</v>
      </c>
      <c r="BH233" t="s">
        <v>3347</v>
      </c>
      <c r="BI233">
        <v>1</v>
      </c>
      <c r="BJ233">
        <v>6.0758097319367303E-4</v>
      </c>
      <c r="BK233">
        <v>1</v>
      </c>
      <c r="BL233" t="s">
        <v>3348</v>
      </c>
      <c r="BM233" t="s">
        <v>3349</v>
      </c>
      <c r="BN233">
        <v>1</v>
      </c>
      <c r="BO233">
        <v>8.2306144325566398E-4</v>
      </c>
      <c r="BP233">
        <v>1</v>
      </c>
      <c r="BQ233" t="s">
        <v>3350</v>
      </c>
      <c r="BR233" t="s">
        <v>3351</v>
      </c>
      <c r="BS233">
        <v>1</v>
      </c>
      <c r="BT233">
        <v>5.5332030722001699E-3</v>
      </c>
      <c r="BU233">
        <v>1</v>
      </c>
      <c r="BV233" t="s">
        <v>3352</v>
      </c>
      <c r="BW233" t="s">
        <v>3353</v>
      </c>
      <c r="BX233">
        <v>1</v>
      </c>
      <c r="BY233">
        <v>5.2692575359235695E-4</v>
      </c>
      <c r="BZ233">
        <v>1</v>
      </c>
      <c r="CA233" t="s">
        <v>3354</v>
      </c>
      <c r="CB233" t="s">
        <v>3355</v>
      </c>
      <c r="CC233">
        <v>1</v>
      </c>
      <c r="CD233">
        <v>4.2850799064641501E-4</v>
      </c>
      <c r="CE233">
        <v>1</v>
      </c>
      <c r="CF233" t="s">
        <v>3356</v>
      </c>
      <c r="CG233" t="s">
        <v>3357</v>
      </c>
      <c r="CH233">
        <v>1</v>
      </c>
      <c r="CI233" s="159">
        <v>7.4256928703159706E-5</v>
      </c>
      <c r="CJ233">
        <v>1</v>
      </c>
      <c r="CK233" t="s">
        <v>3358</v>
      </c>
      <c r="CL233" t="s">
        <v>3359</v>
      </c>
      <c r="CM233">
        <v>1</v>
      </c>
      <c r="CN233">
        <v>3.1449508020862103E-4</v>
      </c>
      <c r="CO233">
        <v>1</v>
      </c>
      <c r="CP233" t="s">
        <v>3360</v>
      </c>
      <c r="CQ233" t="s">
        <v>3361</v>
      </c>
      <c r="CR233">
        <v>1</v>
      </c>
      <c r="CS233">
        <v>1.1262439547979699E-3</v>
      </c>
      <c r="CT233">
        <v>1</v>
      </c>
      <c r="CU233" t="s">
        <v>3362</v>
      </c>
      <c r="CV233" t="s">
        <v>3363</v>
      </c>
      <c r="CW233">
        <v>1</v>
      </c>
      <c r="CX233">
        <v>2.61529478821975E-4</v>
      </c>
      <c r="CY233">
        <v>1</v>
      </c>
      <c r="CZ233" t="s">
        <v>3364</v>
      </c>
      <c r="DA233" t="s">
        <v>3365</v>
      </c>
      <c r="DB233">
        <v>1</v>
      </c>
      <c r="DC233">
        <v>2.2328298574453901E-2</v>
      </c>
      <c r="DD233">
        <v>1</v>
      </c>
      <c r="DE233" t="s">
        <v>3366</v>
      </c>
      <c r="DF233" t="s">
        <v>3367</v>
      </c>
      <c r="DG233">
        <v>1</v>
      </c>
      <c r="DH233">
        <v>2.0914734933576099E-3</v>
      </c>
      <c r="DI233">
        <v>1</v>
      </c>
      <c r="DJ233" t="s">
        <v>3368</v>
      </c>
      <c r="DK233" t="s">
        <v>3369</v>
      </c>
      <c r="DL233">
        <v>1</v>
      </c>
      <c r="DM233">
        <v>2.21450362761669E-4</v>
      </c>
      <c r="DN233">
        <v>1</v>
      </c>
      <c r="DO233" t="s">
        <v>3370</v>
      </c>
      <c r="DP233" t="s">
        <v>3371</v>
      </c>
      <c r="DQ233">
        <v>1</v>
      </c>
      <c r="DR233">
        <v>9.8569599131804997E-4</v>
      </c>
      <c r="DS233">
        <v>1</v>
      </c>
      <c r="DT233" t="s">
        <v>3372</v>
      </c>
      <c r="DU233" t="s">
        <v>3373</v>
      </c>
      <c r="DV233">
        <v>1</v>
      </c>
      <c r="DW233">
        <v>9.7164197959140001E-3</v>
      </c>
      <c r="DX233">
        <v>1</v>
      </c>
      <c r="DY233" t="s">
        <v>3374</v>
      </c>
      <c r="DZ233" t="s">
        <v>3375</v>
      </c>
      <c r="EA233">
        <v>1</v>
      </c>
      <c r="EB233">
        <v>8.0467003079630198E-4</v>
      </c>
      <c r="EC233">
        <v>1</v>
      </c>
      <c r="ED233" t="s">
        <v>3376</v>
      </c>
      <c r="EE233" t="s">
        <v>3377</v>
      </c>
      <c r="EF233">
        <v>1</v>
      </c>
      <c r="EG233">
        <v>0.66435858120012403</v>
      </c>
      <c r="EH233">
        <v>1</v>
      </c>
      <c r="EI233" t="s">
        <v>3378</v>
      </c>
      <c r="EJ233" t="s">
        <v>3379</v>
      </c>
      <c r="EK233">
        <v>1</v>
      </c>
      <c r="EL233" s="159">
        <v>6.2306741762639195E-5</v>
      </c>
      <c r="EM233">
        <v>1</v>
      </c>
      <c r="EN233" t="s">
        <v>3380</v>
      </c>
      <c r="EO233" t="s">
        <v>3381</v>
      </c>
      <c r="EP233">
        <v>1</v>
      </c>
      <c r="EQ233">
        <v>2.6921315555904701E-4</v>
      </c>
      <c r="ER233">
        <v>1</v>
      </c>
      <c r="ES233" t="s">
        <v>3382</v>
      </c>
      <c r="ET233" t="s">
        <v>3383</v>
      </c>
      <c r="EU233">
        <v>1</v>
      </c>
      <c r="EV233">
        <v>1.5900805677404801E-3</v>
      </c>
      <c r="EW233">
        <v>1</v>
      </c>
      <c r="EX233" t="s">
        <v>3384</v>
      </c>
      <c r="EY233" t="s">
        <v>3385</v>
      </c>
      <c r="EZ233">
        <v>1</v>
      </c>
      <c r="FA233">
        <v>0.16529793382590899</v>
      </c>
      <c r="FB233">
        <v>1</v>
      </c>
      <c r="FC233" t="s">
        <v>3386</v>
      </c>
      <c r="FD233" t="s">
        <v>3387</v>
      </c>
      <c r="FE233">
        <v>1</v>
      </c>
      <c r="FF233">
        <v>3.32056609854671E-4</v>
      </c>
      <c r="FG233">
        <v>1</v>
      </c>
      <c r="FH233" t="s">
        <v>3388</v>
      </c>
      <c r="FI233" t="s">
        <v>3389</v>
      </c>
      <c r="FJ233">
        <v>1</v>
      </c>
      <c r="FK233" s="159">
        <v>5.3027012466816898E-5</v>
      </c>
      <c r="FL233">
        <v>1</v>
      </c>
      <c r="FM233" t="s">
        <v>3390</v>
      </c>
      <c r="FN233" t="s">
        <v>3391</v>
      </c>
      <c r="FO233">
        <v>1</v>
      </c>
      <c r="FP233">
        <v>7.6774505966010597E-4</v>
      </c>
      <c r="FQ233">
        <v>1</v>
      </c>
      <c r="FR233" t="s">
        <v>3392</v>
      </c>
      <c r="FS233" t="s">
        <v>3393</v>
      </c>
      <c r="FT233">
        <v>1</v>
      </c>
      <c r="FU233">
        <v>1.30917375018646E-4</v>
      </c>
      <c r="FV233">
        <v>1</v>
      </c>
      <c r="FW233" t="s">
        <v>3394</v>
      </c>
      <c r="FX233" t="s">
        <v>3395</v>
      </c>
      <c r="FY233">
        <v>1</v>
      </c>
      <c r="FZ233">
        <v>1.5769413278581799E-3</v>
      </c>
      <c r="GA233">
        <v>1</v>
      </c>
      <c r="GB233" t="s">
        <v>3396</v>
      </c>
      <c r="GC233" t="s">
        <v>3397</v>
      </c>
      <c r="GD233">
        <v>1</v>
      </c>
      <c r="GE233">
        <v>3.9630774317233001E-3</v>
      </c>
      <c r="GF233">
        <v>1</v>
      </c>
      <c r="GG233" t="s">
        <v>3398</v>
      </c>
      <c r="GH233" t="s">
        <v>3399</v>
      </c>
      <c r="GI233">
        <v>1</v>
      </c>
      <c r="GJ233">
        <v>1.6861818183362199E-4</v>
      </c>
      <c r="GK233">
        <v>1</v>
      </c>
      <c r="GL233" t="s">
        <v>3400</v>
      </c>
      <c r="GM233" t="s">
        <v>3401</v>
      </c>
      <c r="GN233">
        <v>1</v>
      </c>
      <c r="GO233">
        <v>4.7101309003438696E-3</v>
      </c>
      <c r="GP233">
        <v>1</v>
      </c>
      <c r="GQ233" t="s">
        <v>3402</v>
      </c>
      <c r="GR233" t="s">
        <v>3403</v>
      </c>
      <c r="GS233">
        <v>1</v>
      </c>
      <c r="GT233" s="159">
        <v>1.5365169184386199E-5</v>
      </c>
      <c r="GU233">
        <v>1</v>
      </c>
      <c r="GV233" t="s">
        <v>3404</v>
      </c>
      <c r="GW233" t="s">
        <v>3405</v>
      </c>
      <c r="GX233">
        <v>1</v>
      </c>
      <c r="GY233" s="159">
        <v>1.4828329535658699E-6</v>
      </c>
      <c r="GZ233">
        <v>1</v>
      </c>
      <c r="HA233" t="s">
        <v>3406</v>
      </c>
      <c r="HB233" t="s">
        <v>3407</v>
      </c>
      <c r="HC233">
        <v>1</v>
      </c>
      <c r="HD233">
        <v>1.9617908072514199E-2</v>
      </c>
      <c r="HE233">
        <v>1</v>
      </c>
      <c r="HF233" t="s">
        <v>3408</v>
      </c>
      <c r="HG233" t="s">
        <v>3409</v>
      </c>
      <c r="HH233">
        <v>1</v>
      </c>
      <c r="HI233">
        <v>7.17838140622005E-3</v>
      </c>
      <c r="HJ233">
        <v>1</v>
      </c>
      <c r="HK233" t="s">
        <v>3410</v>
      </c>
      <c r="HL233" t="s">
        <v>3411</v>
      </c>
      <c r="HM233">
        <v>1</v>
      </c>
      <c r="HN233">
        <v>2.1323675895493501E-4</v>
      </c>
      <c r="HO233">
        <v>1</v>
      </c>
      <c r="HP233" t="s">
        <v>3412</v>
      </c>
      <c r="HQ233" t="s">
        <v>3413</v>
      </c>
      <c r="HR233">
        <v>1</v>
      </c>
      <c r="HS233">
        <v>2.2598291216231101E-3</v>
      </c>
      <c r="HT233">
        <v>1</v>
      </c>
      <c r="HU233" t="s">
        <v>3414</v>
      </c>
      <c r="HV233" t="s">
        <v>3415</v>
      </c>
      <c r="HW233">
        <v>1</v>
      </c>
      <c r="HX233" s="159">
        <v>1.7881661659987702E-5</v>
      </c>
      <c r="HY233">
        <v>1</v>
      </c>
      <c r="HZ233" t="s">
        <v>3416</v>
      </c>
      <c r="IA233" t="s">
        <v>3417</v>
      </c>
      <c r="IB233">
        <v>1</v>
      </c>
      <c r="IC233">
        <v>1.0216755274770501E-2</v>
      </c>
      <c r="ID233">
        <v>1</v>
      </c>
      <c r="IE233" t="s">
        <v>3418</v>
      </c>
      <c r="IF233" t="s">
        <v>3419</v>
      </c>
      <c r="IG233">
        <v>1</v>
      </c>
      <c r="IH233">
        <v>5.0597121755327899E-2</v>
      </c>
      <c r="II233">
        <v>1</v>
      </c>
      <c r="IJ233" t="s">
        <v>3420</v>
      </c>
      <c r="IK233" t="s">
        <v>3421</v>
      </c>
      <c r="IL233">
        <v>1</v>
      </c>
      <c r="IM233">
        <v>7.0574545482861002E-4</v>
      </c>
      <c r="IN233">
        <v>1</v>
      </c>
      <c r="IO233" t="s">
        <v>3022</v>
      </c>
      <c r="IP233" t="s">
        <v>3023</v>
      </c>
      <c r="IQ233">
        <v>0.13410149048418604</v>
      </c>
      <c r="IR233">
        <v>0.1645414711601442</v>
      </c>
      <c r="IS233">
        <v>1</v>
      </c>
      <c r="IT233" t="s">
        <v>3024</v>
      </c>
      <c r="IU233" t="s">
        <v>3025</v>
      </c>
      <c r="IV233">
        <v>6.0459202846855024E-3</v>
      </c>
      <c r="IW233">
        <v>0.1645414711601442</v>
      </c>
      <c r="IX233">
        <v>1</v>
      </c>
      <c r="IY233" t="s">
        <v>3026</v>
      </c>
      <c r="IZ233" t="s">
        <v>3027</v>
      </c>
      <c r="JA233">
        <v>0.48517634980715318</v>
      </c>
      <c r="JB233">
        <v>0.1645414711601442</v>
      </c>
      <c r="JC233">
        <v>1</v>
      </c>
      <c r="JD233" t="s">
        <v>3028</v>
      </c>
      <c r="JE233" t="s">
        <v>3029</v>
      </c>
      <c r="JF233">
        <v>0.37467623942397527</v>
      </c>
      <c r="JG233">
        <v>0.1645414711601442</v>
      </c>
      <c r="JH233">
        <v>1</v>
      </c>
      <c r="JI233" t="s">
        <v>3030</v>
      </c>
      <c r="JJ233" t="s">
        <v>3031</v>
      </c>
      <c r="JK233">
        <v>0.1523454548262588</v>
      </c>
      <c r="JL233">
        <v>1.4592187572411939E-2</v>
      </c>
      <c r="JM233">
        <v>1</v>
      </c>
      <c r="JN233" t="s">
        <v>3032</v>
      </c>
      <c r="JO233" t="s">
        <v>3033</v>
      </c>
      <c r="JP233">
        <v>0.40618597118973421</v>
      </c>
      <c r="JQ233">
        <v>1.4592187572411939E-2</v>
      </c>
      <c r="JR233">
        <v>1</v>
      </c>
      <c r="JS233" t="s">
        <v>3034</v>
      </c>
      <c r="JT233" t="s">
        <v>3035</v>
      </c>
      <c r="JU233">
        <v>2.6360428138277162E-2</v>
      </c>
      <c r="JV233">
        <v>1.4592187572411939E-2</v>
      </c>
      <c r="JW233">
        <v>1</v>
      </c>
      <c r="JX233" t="s">
        <v>3036</v>
      </c>
      <c r="JY233" t="s">
        <v>3037</v>
      </c>
      <c r="JZ233">
        <v>0.21051217573523118</v>
      </c>
      <c r="KA233">
        <v>1.4592187572411939E-2</v>
      </c>
      <c r="KB233">
        <v>1</v>
      </c>
      <c r="KC233" t="s">
        <v>3038</v>
      </c>
      <c r="KD233" t="s">
        <v>3039</v>
      </c>
      <c r="KE233">
        <v>1.6519048596901776E-2</v>
      </c>
      <c r="KF233">
        <v>1.4592187572411939E-2</v>
      </c>
      <c r="KG233">
        <v>1</v>
      </c>
      <c r="KH233" t="s">
        <v>3040</v>
      </c>
      <c r="KI233" t="s">
        <v>3041</v>
      </c>
      <c r="KJ233">
        <v>0.18807692151359676</v>
      </c>
      <c r="KK233">
        <v>1.4592187572411939E-2</v>
      </c>
    </row>
    <row r="234" spans="1:497">
      <c r="A234" t="str">
        <f>[1]Overview!E315</f>
        <v>a583102</v>
      </c>
      <c r="B234" t="str">
        <f>IF([1]Overview!W315&lt;&gt;"",[1]Overview!W315,"")</f>
        <v/>
      </c>
      <c r="C234" t="str">
        <f>[1]Overview!B315</f>
        <v>5831.02: Kochherde, Grills, Heiz- und Raumpflegegeräte</v>
      </c>
      <c r="D234" s="159">
        <f>5.94290024606893E-07*0.846376434372267</f>
        <v>5.029930720097888E-7</v>
      </c>
      <c r="F234">
        <f>[1]Overview!S315</f>
        <v>0</v>
      </c>
      <c r="H234">
        <v>1</v>
      </c>
      <c r="I234" s="166" t="s">
        <v>3326</v>
      </c>
      <c r="J234" t="s">
        <v>3327</v>
      </c>
      <c r="K234">
        <v>1</v>
      </c>
      <c r="L234">
        <v>1.2868022165982199E-3</v>
      </c>
      <c r="M234">
        <v>1</v>
      </c>
      <c r="N234" t="s">
        <v>3328</v>
      </c>
      <c r="O234" t="s">
        <v>3329</v>
      </c>
      <c r="P234">
        <v>1</v>
      </c>
      <c r="Q234">
        <v>6.6829486767122099E-3</v>
      </c>
      <c r="R234">
        <v>1</v>
      </c>
      <c r="S234" t="s">
        <v>3330</v>
      </c>
      <c r="T234" t="s">
        <v>3331</v>
      </c>
      <c r="U234">
        <v>1</v>
      </c>
      <c r="V234">
        <v>1.0030737440838301E-3</v>
      </c>
      <c r="W234">
        <v>1</v>
      </c>
      <c r="X234" t="s">
        <v>3332</v>
      </c>
      <c r="Y234" t="s">
        <v>3333</v>
      </c>
      <c r="Z234">
        <v>1</v>
      </c>
      <c r="AA234">
        <v>4.7282057088368001E-3</v>
      </c>
      <c r="AB234">
        <v>1</v>
      </c>
      <c r="AC234" t="s">
        <v>3334</v>
      </c>
      <c r="AD234" t="s">
        <v>3335</v>
      </c>
      <c r="AE234">
        <v>1</v>
      </c>
      <c r="AF234">
        <v>9.2316023726229002E-4</v>
      </c>
      <c r="AG234">
        <v>1</v>
      </c>
      <c r="AH234" t="s">
        <v>3336</v>
      </c>
      <c r="AI234" t="s">
        <v>3337</v>
      </c>
      <c r="AJ234">
        <v>1</v>
      </c>
      <c r="AK234">
        <v>3.9350653651474199E-4</v>
      </c>
      <c r="AL234">
        <v>1</v>
      </c>
      <c r="AM234" t="s">
        <v>3338</v>
      </c>
      <c r="AN234" t="s">
        <v>3339</v>
      </c>
      <c r="AO234">
        <v>1</v>
      </c>
      <c r="AP234">
        <v>1.7727841876261801E-4</v>
      </c>
      <c r="AQ234">
        <v>1</v>
      </c>
      <c r="AR234" t="s">
        <v>3340</v>
      </c>
      <c r="AS234" t="s">
        <v>3341</v>
      </c>
      <c r="AT234">
        <v>1</v>
      </c>
      <c r="AU234" s="159">
        <v>2.4041772268530299E-5</v>
      </c>
      <c r="AV234">
        <v>1</v>
      </c>
      <c r="AW234" t="s">
        <v>3342</v>
      </c>
      <c r="AX234" t="s">
        <v>3343</v>
      </c>
      <c r="AY234">
        <v>1</v>
      </c>
      <c r="AZ234">
        <v>2.0748975826340799E-3</v>
      </c>
      <c r="BA234">
        <v>1</v>
      </c>
      <c r="BB234" t="s">
        <v>3344</v>
      </c>
      <c r="BC234" t="s">
        <v>3345</v>
      </c>
      <c r="BD234">
        <v>1</v>
      </c>
      <c r="BE234">
        <v>2.75793528441165E-3</v>
      </c>
      <c r="BF234">
        <v>1</v>
      </c>
      <c r="BG234" t="s">
        <v>3346</v>
      </c>
      <c r="BH234" t="s">
        <v>3347</v>
      </c>
      <c r="BI234">
        <v>1</v>
      </c>
      <c r="BJ234">
        <v>6.0758097319367303E-4</v>
      </c>
      <c r="BK234">
        <v>1</v>
      </c>
      <c r="BL234" t="s">
        <v>3348</v>
      </c>
      <c r="BM234" t="s">
        <v>3349</v>
      </c>
      <c r="BN234">
        <v>1</v>
      </c>
      <c r="BO234">
        <v>8.2306144325566398E-4</v>
      </c>
      <c r="BP234">
        <v>1</v>
      </c>
      <c r="BQ234" t="s">
        <v>3350</v>
      </c>
      <c r="BR234" t="s">
        <v>3351</v>
      </c>
      <c r="BS234">
        <v>1</v>
      </c>
      <c r="BT234">
        <v>5.5332030722001699E-3</v>
      </c>
      <c r="BU234">
        <v>1</v>
      </c>
      <c r="BV234" t="s">
        <v>3352</v>
      </c>
      <c r="BW234" t="s">
        <v>3353</v>
      </c>
      <c r="BX234">
        <v>1</v>
      </c>
      <c r="BY234">
        <v>5.2692575359235695E-4</v>
      </c>
      <c r="BZ234">
        <v>1</v>
      </c>
      <c r="CA234" t="s">
        <v>3354</v>
      </c>
      <c r="CB234" t="s">
        <v>3355</v>
      </c>
      <c r="CC234">
        <v>1</v>
      </c>
      <c r="CD234">
        <v>4.2850799064641501E-4</v>
      </c>
      <c r="CE234">
        <v>1</v>
      </c>
      <c r="CF234" t="s">
        <v>3356</v>
      </c>
      <c r="CG234" t="s">
        <v>3357</v>
      </c>
      <c r="CH234">
        <v>1</v>
      </c>
      <c r="CI234" s="159">
        <v>7.4256928703159706E-5</v>
      </c>
      <c r="CJ234">
        <v>1</v>
      </c>
      <c r="CK234" t="s">
        <v>3358</v>
      </c>
      <c r="CL234" t="s">
        <v>3359</v>
      </c>
      <c r="CM234">
        <v>1</v>
      </c>
      <c r="CN234">
        <v>3.1449508020862103E-4</v>
      </c>
      <c r="CO234">
        <v>1</v>
      </c>
      <c r="CP234" t="s">
        <v>3360</v>
      </c>
      <c r="CQ234" t="s">
        <v>3361</v>
      </c>
      <c r="CR234">
        <v>1</v>
      </c>
      <c r="CS234">
        <v>1.1262439547979699E-3</v>
      </c>
      <c r="CT234">
        <v>1</v>
      </c>
      <c r="CU234" t="s">
        <v>3362</v>
      </c>
      <c r="CV234" t="s">
        <v>3363</v>
      </c>
      <c r="CW234">
        <v>1</v>
      </c>
      <c r="CX234">
        <v>2.61529478821975E-4</v>
      </c>
      <c r="CY234">
        <v>1</v>
      </c>
      <c r="CZ234" t="s">
        <v>3364</v>
      </c>
      <c r="DA234" t="s">
        <v>3365</v>
      </c>
      <c r="DB234">
        <v>1</v>
      </c>
      <c r="DC234">
        <v>2.2328298574453901E-2</v>
      </c>
      <c r="DD234">
        <v>1</v>
      </c>
      <c r="DE234" t="s">
        <v>3366</v>
      </c>
      <c r="DF234" t="s">
        <v>3367</v>
      </c>
      <c r="DG234">
        <v>1</v>
      </c>
      <c r="DH234">
        <v>2.0914734933576099E-3</v>
      </c>
      <c r="DI234">
        <v>1</v>
      </c>
      <c r="DJ234" t="s">
        <v>3368</v>
      </c>
      <c r="DK234" t="s">
        <v>3369</v>
      </c>
      <c r="DL234">
        <v>1</v>
      </c>
      <c r="DM234">
        <v>2.21450362761669E-4</v>
      </c>
      <c r="DN234">
        <v>1</v>
      </c>
      <c r="DO234" t="s">
        <v>3370</v>
      </c>
      <c r="DP234" t="s">
        <v>3371</v>
      </c>
      <c r="DQ234">
        <v>1</v>
      </c>
      <c r="DR234">
        <v>9.8569599131804997E-4</v>
      </c>
      <c r="DS234">
        <v>1</v>
      </c>
      <c r="DT234" t="s">
        <v>3372</v>
      </c>
      <c r="DU234" t="s">
        <v>3373</v>
      </c>
      <c r="DV234">
        <v>1</v>
      </c>
      <c r="DW234">
        <v>9.7164197959140001E-3</v>
      </c>
      <c r="DX234">
        <v>1</v>
      </c>
      <c r="DY234" t="s">
        <v>3374</v>
      </c>
      <c r="DZ234" t="s">
        <v>3375</v>
      </c>
      <c r="EA234">
        <v>1</v>
      </c>
      <c r="EB234">
        <v>8.0467003079630198E-4</v>
      </c>
      <c r="EC234">
        <v>1</v>
      </c>
      <c r="ED234" t="s">
        <v>3376</v>
      </c>
      <c r="EE234" t="s">
        <v>3377</v>
      </c>
      <c r="EF234">
        <v>1</v>
      </c>
      <c r="EG234">
        <v>0.66435858120012403</v>
      </c>
      <c r="EH234">
        <v>1</v>
      </c>
      <c r="EI234" t="s">
        <v>3378</v>
      </c>
      <c r="EJ234" t="s">
        <v>3379</v>
      </c>
      <c r="EK234">
        <v>1</v>
      </c>
      <c r="EL234" s="159">
        <v>6.2306741762639195E-5</v>
      </c>
      <c r="EM234">
        <v>1</v>
      </c>
      <c r="EN234" t="s">
        <v>3380</v>
      </c>
      <c r="EO234" t="s">
        <v>3381</v>
      </c>
      <c r="EP234">
        <v>1</v>
      </c>
      <c r="EQ234">
        <v>2.6921315555904701E-4</v>
      </c>
      <c r="ER234">
        <v>1</v>
      </c>
      <c r="ES234" t="s">
        <v>3382</v>
      </c>
      <c r="ET234" t="s">
        <v>3383</v>
      </c>
      <c r="EU234">
        <v>1</v>
      </c>
      <c r="EV234">
        <v>1.5900805677404801E-3</v>
      </c>
      <c r="EW234">
        <v>1</v>
      </c>
      <c r="EX234" t="s">
        <v>3384</v>
      </c>
      <c r="EY234" t="s">
        <v>3385</v>
      </c>
      <c r="EZ234">
        <v>1</v>
      </c>
      <c r="FA234">
        <v>0.16529793382590899</v>
      </c>
      <c r="FB234">
        <v>1</v>
      </c>
      <c r="FC234" t="s">
        <v>3386</v>
      </c>
      <c r="FD234" t="s">
        <v>3387</v>
      </c>
      <c r="FE234">
        <v>1</v>
      </c>
      <c r="FF234">
        <v>3.32056609854671E-4</v>
      </c>
      <c r="FG234">
        <v>1</v>
      </c>
      <c r="FH234" t="s">
        <v>3388</v>
      </c>
      <c r="FI234" t="s">
        <v>3389</v>
      </c>
      <c r="FJ234">
        <v>1</v>
      </c>
      <c r="FK234" s="159">
        <v>5.3027012466816898E-5</v>
      </c>
      <c r="FL234">
        <v>1</v>
      </c>
      <c r="FM234" t="s">
        <v>3390</v>
      </c>
      <c r="FN234" t="s">
        <v>3391</v>
      </c>
      <c r="FO234">
        <v>1</v>
      </c>
      <c r="FP234">
        <v>7.6774505966010597E-4</v>
      </c>
      <c r="FQ234">
        <v>1</v>
      </c>
      <c r="FR234" t="s">
        <v>3392</v>
      </c>
      <c r="FS234" t="s">
        <v>3393</v>
      </c>
      <c r="FT234">
        <v>1</v>
      </c>
      <c r="FU234">
        <v>1.30917375018646E-4</v>
      </c>
      <c r="FV234">
        <v>1</v>
      </c>
      <c r="FW234" t="s">
        <v>3394</v>
      </c>
      <c r="FX234" t="s">
        <v>3395</v>
      </c>
      <c r="FY234">
        <v>1</v>
      </c>
      <c r="FZ234">
        <v>1.5769413278581799E-3</v>
      </c>
      <c r="GA234">
        <v>1</v>
      </c>
      <c r="GB234" t="s">
        <v>3396</v>
      </c>
      <c r="GC234" t="s">
        <v>3397</v>
      </c>
      <c r="GD234">
        <v>1</v>
      </c>
      <c r="GE234">
        <v>3.9630774317233001E-3</v>
      </c>
      <c r="GF234">
        <v>1</v>
      </c>
      <c r="GG234" t="s">
        <v>3398</v>
      </c>
      <c r="GH234" t="s">
        <v>3399</v>
      </c>
      <c r="GI234">
        <v>1</v>
      </c>
      <c r="GJ234">
        <v>1.6861818183362199E-4</v>
      </c>
      <c r="GK234">
        <v>1</v>
      </c>
      <c r="GL234" t="s">
        <v>3400</v>
      </c>
      <c r="GM234" t="s">
        <v>3401</v>
      </c>
      <c r="GN234">
        <v>1</v>
      </c>
      <c r="GO234">
        <v>4.7101309003438696E-3</v>
      </c>
      <c r="GP234">
        <v>1</v>
      </c>
      <c r="GQ234" t="s">
        <v>3402</v>
      </c>
      <c r="GR234" t="s">
        <v>3403</v>
      </c>
      <c r="GS234">
        <v>1</v>
      </c>
      <c r="GT234" s="159">
        <v>1.5365169184386199E-5</v>
      </c>
      <c r="GU234">
        <v>1</v>
      </c>
      <c r="GV234" t="s">
        <v>3404</v>
      </c>
      <c r="GW234" t="s">
        <v>3405</v>
      </c>
      <c r="GX234">
        <v>1</v>
      </c>
      <c r="GY234" s="159">
        <v>1.4828329535658699E-6</v>
      </c>
      <c r="GZ234">
        <v>1</v>
      </c>
      <c r="HA234" t="s">
        <v>3406</v>
      </c>
      <c r="HB234" t="s">
        <v>3407</v>
      </c>
      <c r="HC234">
        <v>1</v>
      </c>
      <c r="HD234">
        <v>1.9617908072514199E-2</v>
      </c>
      <c r="HE234">
        <v>1</v>
      </c>
      <c r="HF234" t="s">
        <v>3408</v>
      </c>
      <c r="HG234" t="s">
        <v>3409</v>
      </c>
      <c r="HH234">
        <v>1</v>
      </c>
      <c r="HI234">
        <v>7.17838140622005E-3</v>
      </c>
      <c r="HJ234">
        <v>1</v>
      </c>
      <c r="HK234" t="s">
        <v>3410</v>
      </c>
      <c r="HL234" t="s">
        <v>3411</v>
      </c>
      <c r="HM234">
        <v>1</v>
      </c>
      <c r="HN234">
        <v>2.1323675895493501E-4</v>
      </c>
      <c r="HO234">
        <v>1</v>
      </c>
      <c r="HP234" t="s">
        <v>3412</v>
      </c>
      <c r="HQ234" t="s">
        <v>3413</v>
      </c>
      <c r="HR234">
        <v>1</v>
      </c>
      <c r="HS234">
        <v>2.2598291216231101E-3</v>
      </c>
      <c r="HT234">
        <v>1</v>
      </c>
      <c r="HU234" t="s">
        <v>3414</v>
      </c>
      <c r="HV234" t="s">
        <v>3415</v>
      </c>
      <c r="HW234">
        <v>1</v>
      </c>
      <c r="HX234" s="159">
        <v>1.7881661659987702E-5</v>
      </c>
      <c r="HY234">
        <v>1</v>
      </c>
      <c r="HZ234" t="s">
        <v>3416</v>
      </c>
      <c r="IA234" t="s">
        <v>3417</v>
      </c>
      <c r="IB234">
        <v>1</v>
      </c>
      <c r="IC234">
        <v>1.0216755274770501E-2</v>
      </c>
      <c r="ID234">
        <v>1</v>
      </c>
      <c r="IE234" t="s">
        <v>3418</v>
      </c>
      <c r="IF234" t="s">
        <v>3419</v>
      </c>
      <c r="IG234">
        <v>1</v>
      </c>
      <c r="IH234">
        <v>5.0597121755327899E-2</v>
      </c>
      <c r="II234">
        <v>1</v>
      </c>
      <c r="IJ234" t="s">
        <v>3420</v>
      </c>
      <c r="IK234" t="s">
        <v>3421</v>
      </c>
      <c r="IL234">
        <v>1</v>
      </c>
      <c r="IM234">
        <v>7.0574545482861002E-4</v>
      </c>
      <c r="IN234">
        <v>1</v>
      </c>
      <c r="IO234" t="s">
        <v>3022</v>
      </c>
      <c r="IP234" t="s">
        <v>3023</v>
      </c>
      <c r="IQ234">
        <v>0.13410149048418604</v>
      </c>
      <c r="IR234">
        <v>0.1645414711601442</v>
      </c>
      <c r="IS234">
        <v>1</v>
      </c>
      <c r="IT234" t="s">
        <v>3024</v>
      </c>
      <c r="IU234" t="s">
        <v>3025</v>
      </c>
      <c r="IV234">
        <v>6.0459202846855024E-3</v>
      </c>
      <c r="IW234">
        <v>0.1645414711601442</v>
      </c>
      <c r="IX234">
        <v>1</v>
      </c>
      <c r="IY234" t="s">
        <v>3026</v>
      </c>
      <c r="IZ234" t="s">
        <v>3027</v>
      </c>
      <c r="JA234">
        <v>0.48517634980715318</v>
      </c>
      <c r="JB234">
        <v>0.1645414711601442</v>
      </c>
      <c r="JC234">
        <v>1</v>
      </c>
      <c r="JD234" t="s">
        <v>3028</v>
      </c>
      <c r="JE234" t="s">
        <v>3029</v>
      </c>
      <c r="JF234">
        <v>0.37467623942397527</v>
      </c>
      <c r="JG234">
        <v>0.1645414711601442</v>
      </c>
      <c r="JH234">
        <v>1</v>
      </c>
      <c r="JI234" t="s">
        <v>3030</v>
      </c>
      <c r="JJ234" t="s">
        <v>3031</v>
      </c>
      <c r="JK234">
        <v>0.1523454548262588</v>
      </c>
      <c r="JL234">
        <v>1.4592187572411939E-2</v>
      </c>
      <c r="JM234">
        <v>1</v>
      </c>
      <c r="JN234" t="s">
        <v>3032</v>
      </c>
      <c r="JO234" t="s">
        <v>3033</v>
      </c>
      <c r="JP234">
        <v>0.40618597118973421</v>
      </c>
      <c r="JQ234">
        <v>1.4592187572411939E-2</v>
      </c>
      <c r="JR234">
        <v>1</v>
      </c>
      <c r="JS234" t="s">
        <v>3034</v>
      </c>
      <c r="JT234" t="s">
        <v>3035</v>
      </c>
      <c r="JU234">
        <v>2.6360428138277162E-2</v>
      </c>
      <c r="JV234">
        <v>1.4592187572411939E-2</v>
      </c>
      <c r="JW234">
        <v>1</v>
      </c>
      <c r="JX234" t="s">
        <v>3036</v>
      </c>
      <c r="JY234" t="s">
        <v>3037</v>
      </c>
      <c r="JZ234">
        <v>0.21051217573523118</v>
      </c>
      <c r="KA234">
        <v>1.4592187572411939E-2</v>
      </c>
      <c r="KB234">
        <v>1</v>
      </c>
      <c r="KC234" t="s">
        <v>3038</v>
      </c>
      <c r="KD234" t="s">
        <v>3039</v>
      </c>
      <c r="KE234">
        <v>1.6519048596901776E-2</v>
      </c>
      <c r="KF234">
        <v>1.4592187572411939E-2</v>
      </c>
      <c r="KG234">
        <v>1</v>
      </c>
      <c r="KH234" t="s">
        <v>3040</v>
      </c>
      <c r="KI234" t="s">
        <v>3041</v>
      </c>
      <c r="KJ234">
        <v>0.18807692151359676</v>
      </c>
      <c r="KK234">
        <v>1.4592187572411939E-2</v>
      </c>
    </row>
    <row r="235" spans="1:497">
      <c r="A235" t="str">
        <f>[1]Overview!E316</f>
        <v>a583103</v>
      </c>
      <c r="B235" t="str">
        <f>IF([1]Overview!W316&lt;&gt;"",[1]Overview!W316,"")</f>
        <v/>
      </c>
      <c r="C235" t="str">
        <f>[1]Overview!B316</f>
        <v>5831.03: Kleine elektrische Haushaltsgeräte</v>
      </c>
      <c r="D235" s="159">
        <f>5.94290024606893E-07*0.846376434372267</f>
        <v>5.029930720097888E-7</v>
      </c>
      <c r="F235">
        <f>[1]Overview!S316</f>
        <v>0</v>
      </c>
      <c r="H235">
        <v>1</v>
      </c>
      <c r="I235" s="166" t="s">
        <v>3326</v>
      </c>
      <c r="J235" t="s">
        <v>3327</v>
      </c>
      <c r="K235">
        <v>1</v>
      </c>
      <c r="L235">
        <v>1.2868022165982199E-3</v>
      </c>
      <c r="M235">
        <v>1</v>
      </c>
      <c r="N235" t="s">
        <v>3328</v>
      </c>
      <c r="O235" t="s">
        <v>3329</v>
      </c>
      <c r="P235">
        <v>1</v>
      </c>
      <c r="Q235">
        <v>6.6829486767122099E-3</v>
      </c>
      <c r="R235">
        <v>1</v>
      </c>
      <c r="S235" t="s">
        <v>3330</v>
      </c>
      <c r="T235" t="s">
        <v>3331</v>
      </c>
      <c r="U235">
        <v>1</v>
      </c>
      <c r="V235">
        <v>1.0030737440838301E-3</v>
      </c>
      <c r="W235">
        <v>1</v>
      </c>
      <c r="X235" t="s">
        <v>3332</v>
      </c>
      <c r="Y235" t="s">
        <v>3333</v>
      </c>
      <c r="Z235">
        <v>1</v>
      </c>
      <c r="AA235">
        <v>4.7282057088368001E-3</v>
      </c>
      <c r="AB235">
        <v>1</v>
      </c>
      <c r="AC235" t="s">
        <v>3334</v>
      </c>
      <c r="AD235" t="s">
        <v>3335</v>
      </c>
      <c r="AE235">
        <v>1</v>
      </c>
      <c r="AF235">
        <v>9.2316023726229002E-4</v>
      </c>
      <c r="AG235">
        <v>1</v>
      </c>
      <c r="AH235" t="s">
        <v>3336</v>
      </c>
      <c r="AI235" t="s">
        <v>3337</v>
      </c>
      <c r="AJ235">
        <v>1</v>
      </c>
      <c r="AK235">
        <v>3.9350653651474199E-4</v>
      </c>
      <c r="AL235">
        <v>1</v>
      </c>
      <c r="AM235" t="s">
        <v>3338</v>
      </c>
      <c r="AN235" t="s">
        <v>3339</v>
      </c>
      <c r="AO235">
        <v>1</v>
      </c>
      <c r="AP235">
        <v>1.7727841876261801E-4</v>
      </c>
      <c r="AQ235">
        <v>1</v>
      </c>
      <c r="AR235" t="s">
        <v>3340</v>
      </c>
      <c r="AS235" t="s">
        <v>3341</v>
      </c>
      <c r="AT235">
        <v>1</v>
      </c>
      <c r="AU235" s="159">
        <v>2.4041772268530299E-5</v>
      </c>
      <c r="AV235">
        <v>1</v>
      </c>
      <c r="AW235" t="s">
        <v>3342</v>
      </c>
      <c r="AX235" t="s">
        <v>3343</v>
      </c>
      <c r="AY235">
        <v>1</v>
      </c>
      <c r="AZ235">
        <v>2.0748975826340799E-3</v>
      </c>
      <c r="BA235">
        <v>1</v>
      </c>
      <c r="BB235" t="s">
        <v>3344</v>
      </c>
      <c r="BC235" t="s">
        <v>3345</v>
      </c>
      <c r="BD235">
        <v>1</v>
      </c>
      <c r="BE235">
        <v>2.75793528441165E-3</v>
      </c>
      <c r="BF235">
        <v>1</v>
      </c>
      <c r="BG235" t="s">
        <v>3346</v>
      </c>
      <c r="BH235" t="s">
        <v>3347</v>
      </c>
      <c r="BI235">
        <v>1</v>
      </c>
      <c r="BJ235">
        <v>6.0758097319367303E-4</v>
      </c>
      <c r="BK235">
        <v>1</v>
      </c>
      <c r="BL235" t="s">
        <v>3348</v>
      </c>
      <c r="BM235" t="s">
        <v>3349</v>
      </c>
      <c r="BN235">
        <v>1</v>
      </c>
      <c r="BO235">
        <v>8.2306144325566398E-4</v>
      </c>
      <c r="BP235">
        <v>1</v>
      </c>
      <c r="BQ235" t="s">
        <v>3350</v>
      </c>
      <c r="BR235" t="s">
        <v>3351</v>
      </c>
      <c r="BS235">
        <v>1</v>
      </c>
      <c r="BT235">
        <v>5.5332030722001699E-3</v>
      </c>
      <c r="BU235">
        <v>1</v>
      </c>
      <c r="BV235" t="s">
        <v>3352</v>
      </c>
      <c r="BW235" t="s">
        <v>3353</v>
      </c>
      <c r="BX235">
        <v>1</v>
      </c>
      <c r="BY235">
        <v>5.2692575359235695E-4</v>
      </c>
      <c r="BZ235">
        <v>1</v>
      </c>
      <c r="CA235" t="s">
        <v>3354</v>
      </c>
      <c r="CB235" t="s">
        <v>3355</v>
      </c>
      <c r="CC235">
        <v>1</v>
      </c>
      <c r="CD235">
        <v>4.2850799064641501E-4</v>
      </c>
      <c r="CE235">
        <v>1</v>
      </c>
      <c r="CF235" t="s">
        <v>3356</v>
      </c>
      <c r="CG235" t="s">
        <v>3357</v>
      </c>
      <c r="CH235">
        <v>1</v>
      </c>
      <c r="CI235" s="159">
        <v>7.4256928703159706E-5</v>
      </c>
      <c r="CJ235">
        <v>1</v>
      </c>
      <c r="CK235" t="s">
        <v>3358</v>
      </c>
      <c r="CL235" t="s">
        <v>3359</v>
      </c>
      <c r="CM235">
        <v>1</v>
      </c>
      <c r="CN235">
        <v>3.1449508020862103E-4</v>
      </c>
      <c r="CO235">
        <v>1</v>
      </c>
      <c r="CP235" t="s">
        <v>3360</v>
      </c>
      <c r="CQ235" t="s">
        <v>3361</v>
      </c>
      <c r="CR235">
        <v>1</v>
      </c>
      <c r="CS235">
        <v>1.1262439547979699E-3</v>
      </c>
      <c r="CT235">
        <v>1</v>
      </c>
      <c r="CU235" t="s">
        <v>3362</v>
      </c>
      <c r="CV235" t="s">
        <v>3363</v>
      </c>
      <c r="CW235">
        <v>1</v>
      </c>
      <c r="CX235">
        <v>2.61529478821975E-4</v>
      </c>
      <c r="CY235">
        <v>1</v>
      </c>
      <c r="CZ235" t="s">
        <v>3364</v>
      </c>
      <c r="DA235" t="s">
        <v>3365</v>
      </c>
      <c r="DB235">
        <v>1</v>
      </c>
      <c r="DC235">
        <v>2.2328298574453901E-2</v>
      </c>
      <c r="DD235">
        <v>1</v>
      </c>
      <c r="DE235" t="s">
        <v>3366</v>
      </c>
      <c r="DF235" t="s">
        <v>3367</v>
      </c>
      <c r="DG235">
        <v>1</v>
      </c>
      <c r="DH235">
        <v>2.0914734933576099E-3</v>
      </c>
      <c r="DI235">
        <v>1</v>
      </c>
      <c r="DJ235" t="s">
        <v>3368</v>
      </c>
      <c r="DK235" t="s">
        <v>3369</v>
      </c>
      <c r="DL235">
        <v>1</v>
      </c>
      <c r="DM235">
        <v>2.21450362761669E-4</v>
      </c>
      <c r="DN235">
        <v>1</v>
      </c>
      <c r="DO235" t="s">
        <v>3370</v>
      </c>
      <c r="DP235" t="s">
        <v>3371</v>
      </c>
      <c r="DQ235">
        <v>1</v>
      </c>
      <c r="DR235">
        <v>9.8569599131804997E-4</v>
      </c>
      <c r="DS235">
        <v>1</v>
      </c>
      <c r="DT235" t="s">
        <v>3372</v>
      </c>
      <c r="DU235" t="s">
        <v>3373</v>
      </c>
      <c r="DV235">
        <v>1</v>
      </c>
      <c r="DW235">
        <v>9.7164197959140001E-3</v>
      </c>
      <c r="DX235">
        <v>1</v>
      </c>
      <c r="DY235" t="s">
        <v>3374</v>
      </c>
      <c r="DZ235" t="s">
        <v>3375</v>
      </c>
      <c r="EA235">
        <v>1</v>
      </c>
      <c r="EB235">
        <v>8.0467003079630198E-4</v>
      </c>
      <c r="EC235">
        <v>1</v>
      </c>
      <c r="ED235" t="s">
        <v>3376</v>
      </c>
      <c r="EE235" t="s">
        <v>3377</v>
      </c>
      <c r="EF235">
        <v>1</v>
      </c>
      <c r="EG235">
        <v>0.66435858120012403</v>
      </c>
      <c r="EH235">
        <v>1</v>
      </c>
      <c r="EI235" t="s">
        <v>3378</v>
      </c>
      <c r="EJ235" t="s">
        <v>3379</v>
      </c>
      <c r="EK235">
        <v>1</v>
      </c>
      <c r="EL235" s="159">
        <v>6.2306741762639195E-5</v>
      </c>
      <c r="EM235">
        <v>1</v>
      </c>
      <c r="EN235" t="s">
        <v>3380</v>
      </c>
      <c r="EO235" t="s">
        <v>3381</v>
      </c>
      <c r="EP235">
        <v>1</v>
      </c>
      <c r="EQ235">
        <v>2.6921315555904701E-4</v>
      </c>
      <c r="ER235">
        <v>1</v>
      </c>
      <c r="ES235" t="s">
        <v>3382</v>
      </c>
      <c r="ET235" t="s">
        <v>3383</v>
      </c>
      <c r="EU235">
        <v>1</v>
      </c>
      <c r="EV235">
        <v>1.5900805677404801E-3</v>
      </c>
      <c r="EW235">
        <v>1</v>
      </c>
      <c r="EX235" t="s">
        <v>3384</v>
      </c>
      <c r="EY235" t="s">
        <v>3385</v>
      </c>
      <c r="EZ235">
        <v>1</v>
      </c>
      <c r="FA235">
        <v>0.16529793382590899</v>
      </c>
      <c r="FB235">
        <v>1</v>
      </c>
      <c r="FC235" t="s">
        <v>3386</v>
      </c>
      <c r="FD235" t="s">
        <v>3387</v>
      </c>
      <c r="FE235">
        <v>1</v>
      </c>
      <c r="FF235">
        <v>3.32056609854671E-4</v>
      </c>
      <c r="FG235">
        <v>1</v>
      </c>
      <c r="FH235" t="s">
        <v>3388</v>
      </c>
      <c r="FI235" t="s">
        <v>3389</v>
      </c>
      <c r="FJ235">
        <v>1</v>
      </c>
      <c r="FK235" s="159">
        <v>5.3027012466816898E-5</v>
      </c>
      <c r="FL235">
        <v>1</v>
      </c>
      <c r="FM235" t="s">
        <v>3390</v>
      </c>
      <c r="FN235" t="s">
        <v>3391</v>
      </c>
      <c r="FO235">
        <v>1</v>
      </c>
      <c r="FP235">
        <v>7.6774505966010597E-4</v>
      </c>
      <c r="FQ235">
        <v>1</v>
      </c>
      <c r="FR235" t="s">
        <v>3392</v>
      </c>
      <c r="FS235" t="s">
        <v>3393</v>
      </c>
      <c r="FT235">
        <v>1</v>
      </c>
      <c r="FU235">
        <v>1.30917375018646E-4</v>
      </c>
      <c r="FV235">
        <v>1</v>
      </c>
      <c r="FW235" t="s">
        <v>3394</v>
      </c>
      <c r="FX235" t="s">
        <v>3395</v>
      </c>
      <c r="FY235">
        <v>1</v>
      </c>
      <c r="FZ235">
        <v>1.5769413278581799E-3</v>
      </c>
      <c r="GA235">
        <v>1</v>
      </c>
      <c r="GB235" t="s">
        <v>3396</v>
      </c>
      <c r="GC235" t="s">
        <v>3397</v>
      </c>
      <c r="GD235">
        <v>1</v>
      </c>
      <c r="GE235">
        <v>3.9630774317233001E-3</v>
      </c>
      <c r="GF235">
        <v>1</v>
      </c>
      <c r="GG235" t="s">
        <v>3398</v>
      </c>
      <c r="GH235" t="s">
        <v>3399</v>
      </c>
      <c r="GI235">
        <v>1</v>
      </c>
      <c r="GJ235">
        <v>1.6861818183362199E-4</v>
      </c>
      <c r="GK235">
        <v>1</v>
      </c>
      <c r="GL235" t="s">
        <v>3400</v>
      </c>
      <c r="GM235" t="s">
        <v>3401</v>
      </c>
      <c r="GN235">
        <v>1</v>
      </c>
      <c r="GO235">
        <v>4.7101309003438696E-3</v>
      </c>
      <c r="GP235">
        <v>1</v>
      </c>
      <c r="GQ235" t="s">
        <v>3402</v>
      </c>
      <c r="GR235" t="s">
        <v>3403</v>
      </c>
      <c r="GS235">
        <v>1</v>
      </c>
      <c r="GT235" s="159">
        <v>1.5365169184386199E-5</v>
      </c>
      <c r="GU235">
        <v>1</v>
      </c>
      <c r="GV235" t="s">
        <v>3404</v>
      </c>
      <c r="GW235" t="s">
        <v>3405</v>
      </c>
      <c r="GX235">
        <v>1</v>
      </c>
      <c r="GY235" s="159">
        <v>1.4828329535658699E-6</v>
      </c>
      <c r="GZ235">
        <v>1</v>
      </c>
      <c r="HA235" t="s">
        <v>3406</v>
      </c>
      <c r="HB235" t="s">
        <v>3407</v>
      </c>
      <c r="HC235">
        <v>1</v>
      </c>
      <c r="HD235">
        <v>1.9617908072514199E-2</v>
      </c>
      <c r="HE235">
        <v>1</v>
      </c>
      <c r="HF235" t="s">
        <v>3408</v>
      </c>
      <c r="HG235" t="s">
        <v>3409</v>
      </c>
      <c r="HH235">
        <v>1</v>
      </c>
      <c r="HI235">
        <v>7.17838140622005E-3</v>
      </c>
      <c r="HJ235">
        <v>1</v>
      </c>
      <c r="HK235" t="s">
        <v>3410</v>
      </c>
      <c r="HL235" t="s">
        <v>3411</v>
      </c>
      <c r="HM235">
        <v>1</v>
      </c>
      <c r="HN235">
        <v>2.1323675895493501E-4</v>
      </c>
      <c r="HO235">
        <v>1</v>
      </c>
      <c r="HP235" t="s">
        <v>3412</v>
      </c>
      <c r="HQ235" t="s">
        <v>3413</v>
      </c>
      <c r="HR235">
        <v>1</v>
      </c>
      <c r="HS235">
        <v>2.2598291216231101E-3</v>
      </c>
      <c r="HT235">
        <v>1</v>
      </c>
      <c r="HU235" t="s">
        <v>3414</v>
      </c>
      <c r="HV235" t="s">
        <v>3415</v>
      </c>
      <c r="HW235">
        <v>1</v>
      </c>
      <c r="HX235" s="159">
        <v>1.7881661659987702E-5</v>
      </c>
      <c r="HY235">
        <v>1</v>
      </c>
      <c r="HZ235" t="s">
        <v>3416</v>
      </c>
      <c r="IA235" t="s">
        <v>3417</v>
      </c>
      <c r="IB235">
        <v>1</v>
      </c>
      <c r="IC235">
        <v>1.0216755274770501E-2</v>
      </c>
      <c r="ID235">
        <v>1</v>
      </c>
      <c r="IE235" t="s">
        <v>3418</v>
      </c>
      <c r="IF235" t="s">
        <v>3419</v>
      </c>
      <c r="IG235">
        <v>1</v>
      </c>
      <c r="IH235">
        <v>5.0597121755327899E-2</v>
      </c>
      <c r="II235">
        <v>1</v>
      </c>
      <c r="IJ235" t="s">
        <v>3420</v>
      </c>
      <c r="IK235" t="s">
        <v>3421</v>
      </c>
      <c r="IL235">
        <v>1</v>
      </c>
      <c r="IM235">
        <v>7.0574545482861002E-4</v>
      </c>
      <c r="IN235">
        <v>1</v>
      </c>
      <c r="IO235" t="s">
        <v>3022</v>
      </c>
      <c r="IP235" t="s">
        <v>3023</v>
      </c>
      <c r="IQ235">
        <v>0.13410149048418604</v>
      </c>
      <c r="IR235">
        <v>0.1645414711601442</v>
      </c>
      <c r="IS235">
        <v>1</v>
      </c>
      <c r="IT235" t="s">
        <v>3024</v>
      </c>
      <c r="IU235" t="s">
        <v>3025</v>
      </c>
      <c r="IV235">
        <v>6.0459202846855024E-3</v>
      </c>
      <c r="IW235">
        <v>0.1645414711601442</v>
      </c>
      <c r="IX235">
        <v>1</v>
      </c>
      <c r="IY235" t="s">
        <v>3026</v>
      </c>
      <c r="IZ235" t="s">
        <v>3027</v>
      </c>
      <c r="JA235">
        <v>0.48517634980715318</v>
      </c>
      <c r="JB235">
        <v>0.1645414711601442</v>
      </c>
      <c r="JC235">
        <v>1</v>
      </c>
      <c r="JD235" t="s">
        <v>3028</v>
      </c>
      <c r="JE235" t="s">
        <v>3029</v>
      </c>
      <c r="JF235">
        <v>0.37467623942397527</v>
      </c>
      <c r="JG235">
        <v>0.1645414711601442</v>
      </c>
      <c r="JH235">
        <v>1</v>
      </c>
      <c r="JI235" t="s">
        <v>3030</v>
      </c>
      <c r="JJ235" t="s">
        <v>3031</v>
      </c>
      <c r="JK235">
        <v>0.1523454548262588</v>
      </c>
      <c r="JL235">
        <v>1.4592187572411939E-2</v>
      </c>
      <c r="JM235">
        <v>1</v>
      </c>
      <c r="JN235" t="s">
        <v>3032</v>
      </c>
      <c r="JO235" t="s">
        <v>3033</v>
      </c>
      <c r="JP235">
        <v>0.40618597118973421</v>
      </c>
      <c r="JQ235">
        <v>1.4592187572411939E-2</v>
      </c>
      <c r="JR235">
        <v>1</v>
      </c>
      <c r="JS235" t="s">
        <v>3034</v>
      </c>
      <c r="JT235" t="s">
        <v>3035</v>
      </c>
      <c r="JU235">
        <v>2.6360428138277162E-2</v>
      </c>
      <c r="JV235">
        <v>1.4592187572411939E-2</v>
      </c>
      <c r="JW235">
        <v>1</v>
      </c>
      <c r="JX235" t="s">
        <v>3036</v>
      </c>
      <c r="JY235" t="s">
        <v>3037</v>
      </c>
      <c r="JZ235">
        <v>0.21051217573523118</v>
      </c>
      <c r="KA235">
        <v>1.4592187572411939E-2</v>
      </c>
      <c r="KB235">
        <v>1</v>
      </c>
      <c r="KC235" t="s">
        <v>3038</v>
      </c>
      <c r="KD235" t="s">
        <v>3039</v>
      </c>
      <c r="KE235">
        <v>1.6519048596901776E-2</v>
      </c>
      <c r="KF235">
        <v>1.4592187572411939E-2</v>
      </c>
      <c r="KG235">
        <v>1</v>
      </c>
      <c r="KH235" t="s">
        <v>3040</v>
      </c>
      <c r="KI235" t="s">
        <v>3041</v>
      </c>
      <c r="KJ235">
        <v>0.18807692151359676</v>
      </c>
      <c r="KK235">
        <v>1.4592187572411939E-2</v>
      </c>
    </row>
    <row r="236" spans="1:497">
      <c r="A236" t="str">
        <f>[1]Overview!E317</f>
        <v>a583104</v>
      </c>
      <c r="B236" t="str">
        <f>IF([1]Overview!W317&lt;&gt;"",[1]Overview!W317,"")</f>
        <v/>
      </c>
      <c r="C236" t="str">
        <f>[1]Overview!B317</f>
        <v>5831.04: Reparaturen von Haushaltsgeräten</v>
      </c>
      <c r="D236" s="159">
        <f>5.94290024606893E-07*0.952854993450579</f>
        <v>5.6627221750454544E-7</v>
      </c>
      <c r="F236">
        <f>[1]Overview!S317</f>
        <v>0</v>
      </c>
      <c r="H236">
        <v>1</v>
      </c>
      <c r="I236" s="166" t="s">
        <v>3422</v>
      </c>
      <c r="J236" t="s">
        <v>3423</v>
      </c>
      <c r="K236">
        <v>1</v>
      </c>
      <c r="L236" s="159">
        <v>3.3620333022700199E-7</v>
      </c>
      <c r="M236">
        <v>1</v>
      </c>
      <c r="N236" t="s">
        <v>3424</v>
      </c>
      <c r="O236" t="s">
        <v>3425</v>
      </c>
      <c r="P236">
        <v>1</v>
      </c>
      <c r="Q236" s="159">
        <v>2.4162596745060701E-6</v>
      </c>
      <c r="R236">
        <v>1</v>
      </c>
      <c r="S236" t="s">
        <v>3426</v>
      </c>
      <c r="T236" t="s">
        <v>3427</v>
      </c>
      <c r="U236">
        <v>1</v>
      </c>
      <c r="V236" s="159">
        <v>5.6279313591402702E-6</v>
      </c>
      <c r="W236">
        <v>1</v>
      </c>
      <c r="X236" t="s">
        <v>3428</v>
      </c>
      <c r="Y236" t="s">
        <v>3429</v>
      </c>
      <c r="Z236">
        <v>1</v>
      </c>
      <c r="AA236" s="159">
        <v>8.1081250196037694E-5</v>
      </c>
      <c r="AB236">
        <v>1</v>
      </c>
      <c r="AC236" t="s">
        <v>3430</v>
      </c>
      <c r="AD236" t="s">
        <v>3431</v>
      </c>
      <c r="AE236">
        <v>1</v>
      </c>
      <c r="AF236">
        <v>3.3496241310027898E-4</v>
      </c>
      <c r="AG236">
        <v>1</v>
      </c>
      <c r="AH236" t="s">
        <v>3432</v>
      </c>
      <c r="AI236" t="s">
        <v>3433</v>
      </c>
      <c r="AJ236">
        <v>1</v>
      </c>
      <c r="AK236" s="159">
        <v>4.13576141021054E-5</v>
      </c>
      <c r="AL236">
        <v>1</v>
      </c>
      <c r="AM236" t="s">
        <v>3434</v>
      </c>
      <c r="AN236" t="s">
        <v>3435</v>
      </c>
      <c r="AO236">
        <v>1</v>
      </c>
      <c r="AP236" s="159">
        <v>3.8489811701076697E-5</v>
      </c>
      <c r="AQ236">
        <v>1</v>
      </c>
      <c r="AR236" t="s">
        <v>3436</v>
      </c>
      <c r="AS236" t="s">
        <v>3437</v>
      </c>
      <c r="AT236">
        <v>1</v>
      </c>
      <c r="AU236">
        <v>4.5821609363883503E-4</v>
      </c>
      <c r="AV236">
        <v>1</v>
      </c>
      <c r="AW236" t="s">
        <v>3438</v>
      </c>
      <c r="AX236" t="s">
        <v>3439</v>
      </c>
      <c r="AY236">
        <v>1</v>
      </c>
      <c r="AZ236">
        <v>3.79018353554E-4</v>
      </c>
      <c r="BA236">
        <v>1</v>
      </c>
      <c r="BB236" t="s">
        <v>3440</v>
      </c>
      <c r="BC236" t="s">
        <v>3441</v>
      </c>
      <c r="BD236">
        <v>1</v>
      </c>
      <c r="BE236">
        <v>1.58507167912725E-2</v>
      </c>
      <c r="BF236">
        <v>1</v>
      </c>
      <c r="BG236" t="s">
        <v>3442</v>
      </c>
      <c r="BH236" t="s">
        <v>3443</v>
      </c>
      <c r="BI236">
        <v>1</v>
      </c>
      <c r="BJ236" s="159">
        <v>4.3952211941818896E-6</v>
      </c>
      <c r="BK236">
        <v>1</v>
      </c>
      <c r="BL236" t="s">
        <v>3444</v>
      </c>
      <c r="BM236" t="s">
        <v>3445</v>
      </c>
      <c r="BN236">
        <v>1</v>
      </c>
      <c r="BO236" s="159">
        <v>2.8787355983334001E-5</v>
      </c>
      <c r="BP236">
        <v>1</v>
      </c>
      <c r="BQ236" t="s">
        <v>3446</v>
      </c>
      <c r="BR236" t="s">
        <v>3447</v>
      </c>
      <c r="BS236">
        <v>1</v>
      </c>
      <c r="BT236" s="159">
        <v>2.6596981760146501E-5</v>
      </c>
      <c r="BU236">
        <v>1</v>
      </c>
      <c r="BV236" t="s">
        <v>3448</v>
      </c>
      <c r="BW236" t="s">
        <v>3449</v>
      </c>
      <c r="BX236">
        <v>1</v>
      </c>
      <c r="BY236">
        <v>1.86713712723216E-3</v>
      </c>
      <c r="BZ236">
        <v>1</v>
      </c>
      <c r="CA236" t="s">
        <v>3028</v>
      </c>
      <c r="CB236" t="s">
        <v>3450</v>
      </c>
      <c r="CC236">
        <v>1</v>
      </c>
      <c r="CD236">
        <v>0.96859874435905702</v>
      </c>
      <c r="CE236">
        <v>1</v>
      </c>
      <c r="CF236" t="s">
        <v>3451</v>
      </c>
      <c r="CG236" t="s">
        <v>3452</v>
      </c>
      <c r="CH236">
        <v>1</v>
      </c>
      <c r="CI236" s="159">
        <v>2.1884444346778801E-8</v>
      </c>
      <c r="CJ236">
        <v>1</v>
      </c>
      <c r="CK236" t="s">
        <v>3453</v>
      </c>
      <c r="CL236" t="s">
        <v>3454</v>
      </c>
      <c r="CM236">
        <v>1</v>
      </c>
      <c r="CN236" s="159">
        <v>1.2435111060315701E-6</v>
      </c>
      <c r="CO236">
        <v>1</v>
      </c>
      <c r="CP236" t="s">
        <v>3455</v>
      </c>
      <c r="CQ236" t="s">
        <v>3456</v>
      </c>
      <c r="CR236">
        <v>1</v>
      </c>
      <c r="CS236" s="159">
        <v>7.5974245629168402E-7</v>
      </c>
      <c r="CT236">
        <v>1</v>
      </c>
      <c r="CU236" t="s">
        <v>3457</v>
      </c>
      <c r="CV236" t="s">
        <v>3458</v>
      </c>
      <c r="CW236">
        <v>1</v>
      </c>
      <c r="CX236">
        <v>4.2317302130739503E-4</v>
      </c>
      <c r="CY236">
        <v>1</v>
      </c>
      <c r="CZ236" t="s">
        <v>3459</v>
      </c>
      <c r="DA236" t="s">
        <v>3460</v>
      </c>
      <c r="DB236">
        <v>1</v>
      </c>
      <c r="DC236">
        <v>1.2509543407259701E-3</v>
      </c>
      <c r="DD236">
        <v>1</v>
      </c>
      <c r="DE236" t="s">
        <v>3461</v>
      </c>
      <c r="DF236" t="s">
        <v>3462</v>
      </c>
      <c r="DG236">
        <v>1</v>
      </c>
      <c r="DH236" s="159">
        <v>3.0736732965968902E-6</v>
      </c>
      <c r="DI236">
        <v>1</v>
      </c>
      <c r="DJ236" t="s">
        <v>3463</v>
      </c>
      <c r="DK236" t="s">
        <v>3464</v>
      </c>
      <c r="DL236">
        <v>1</v>
      </c>
      <c r="DM236" s="159">
        <v>1.7994766161176899E-6</v>
      </c>
      <c r="DN236">
        <v>1</v>
      </c>
      <c r="DO236" t="s">
        <v>3465</v>
      </c>
      <c r="DP236" t="s">
        <v>3466</v>
      </c>
      <c r="DQ236">
        <v>1</v>
      </c>
      <c r="DR236" s="159">
        <v>1.7502133935045999E-6</v>
      </c>
      <c r="DS236">
        <v>1</v>
      </c>
      <c r="DT236" t="s">
        <v>3467</v>
      </c>
      <c r="DU236" t="s">
        <v>3468</v>
      </c>
      <c r="DV236">
        <v>1</v>
      </c>
      <c r="DW236" s="159">
        <v>1.0478635823219599E-5</v>
      </c>
      <c r="DX236">
        <v>1</v>
      </c>
      <c r="DY236" t="s">
        <v>3469</v>
      </c>
      <c r="DZ236" t="s">
        <v>3470</v>
      </c>
      <c r="EA236">
        <v>1</v>
      </c>
      <c r="EB236" s="159">
        <v>1.1219412648961299E-6</v>
      </c>
      <c r="EC236">
        <v>1</v>
      </c>
      <c r="ED236" t="s">
        <v>3471</v>
      </c>
      <c r="EE236" t="s">
        <v>3472</v>
      </c>
      <c r="EF236">
        <v>1</v>
      </c>
      <c r="EG236" s="159">
        <v>7.8962601353226594E-5</v>
      </c>
      <c r="EH236">
        <v>1</v>
      </c>
      <c r="EI236" t="s">
        <v>3473</v>
      </c>
      <c r="EJ236" t="s">
        <v>3474</v>
      </c>
      <c r="EK236">
        <v>1</v>
      </c>
      <c r="EL236">
        <v>3.6760007929122502E-3</v>
      </c>
      <c r="EM236">
        <v>1</v>
      </c>
      <c r="EN236" t="s">
        <v>3475</v>
      </c>
      <c r="EO236" t="s">
        <v>3476</v>
      </c>
      <c r="EP236">
        <v>1</v>
      </c>
      <c r="EQ236">
        <v>1.69336754479922E-4</v>
      </c>
      <c r="ER236">
        <v>1</v>
      </c>
      <c r="ES236" t="s">
        <v>3477</v>
      </c>
      <c r="ET236" t="s">
        <v>3478</v>
      </c>
      <c r="EU236">
        <v>1</v>
      </c>
      <c r="EV236">
        <v>6.5775098895098103E-4</v>
      </c>
      <c r="EW236">
        <v>1</v>
      </c>
      <c r="EX236" t="s">
        <v>3479</v>
      </c>
      <c r="EY236" t="s">
        <v>3480</v>
      </c>
      <c r="EZ236">
        <v>1</v>
      </c>
      <c r="FA236" s="159">
        <v>5.4317504024994103E-6</v>
      </c>
      <c r="FB236">
        <v>1</v>
      </c>
      <c r="FC236" t="s">
        <v>3481</v>
      </c>
      <c r="FD236" t="s">
        <v>3482</v>
      </c>
      <c r="FE236">
        <v>1</v>
      </c>
      <c r="FF236" s="159">
        <v>5.2870329349712101E-5</v>
      </c>
      <c r="FG236">
        <v>1</v>
      </c>
      <c r="FH236" t="s">
        <v>3483</v>
      </c>
      <c r="FI236" t="s">
        <v>3484</v>
      </c>
      <c r="FJ236">
        <v>1</v>
      </c>
      <c r="FK236" s="159">
        <v>1.7170359422359399E-6</v>
      </c>
      <c r="FL236">
        <v>1</v>
      </c>
      <c r="FM236" t="s">
        <v>3485</v>
      </c>
      <c r="FN236" t="s">
        <v>3486</v>
      </c>
      <c r="FO236">
        <v>1</v>
      </c>
      <c r="FP236" s="159">
        <v>9.6363963525722894E-7</v>
      </c>
      <c r="FQ236">
        <v>1</v>
      </c>
      <c r="FR236" t="s">
        <v>3487</v>
      </c>
      <c r="FS236" t="s">
        <v>3488</v>
      </c>
      <c r="FT236">
        <v>1</v>
      </c>
      <c r="FU236" s="159">
        <v>2.5976299547149299E-5</v>
      </c>
      <c r="FV236">
        <v>1</v>
      </c>
      <c r="FW236" t="s">
        <v>3489</v>
      </c>
      <c r="FX236" t="s">
        <v>3490</v>
      </c>
      <c r="FY236">
        <v>1</v>
      </c>
      <c r="FZ236">
        <v>1.5785958676786799E-3</v>
      </c>
      <c r="GA236">
        <v>1</v>
      </c>
      <c r="GB236" t="s">
        <v>3491</v>
      </c>
      <c r="GC236" t="s">
        <v>3492</v>
      </c>
      <c r="GD236">
        <v>1</v>
      </c>
      <c r="GE236" s="159">
        <v>4.9490084914013597E-6</v>
      </c>
      <c r="GF236">
        <v>1</v>
      </c>
      <c r="GG236" t="s">
        <v>3493</v>
      </c>
      <c r="GH236" t="s">
        <v>3494</v>
      </c>
      <c r="GI236">
        <v>1</v>
      </c>
      <c r="GJ236" s="159">
        <v>2.1876498808897498E-6</v>
      </c>
      <c r="GK236">
        <v>1</v>
      </c>
      <c r="GL236" t="s">
        <v>3495</v>
      </c>
      <c r="GM236" t="s">
        <v>3496</v>
      </c>
      <c r="GN236">
        <v>1</v>
      </c>
      <c r="GO236" s="159">
        <v>3.4530052182925098E-5</v>
      </c>
      <c r="GP236">
        <v>1</v>
      </c>
      <c r="GQ236" t="s">
        <v>3497</v>
      </c>
      <c r="GR236" t="s">
        <v>3498</v>
      </c>
      <c r="GS236">
        <v>1</v>
      </c>
      <c r="GT236">
        <v>4.2275194903614597E-3</v>
      </c>
      <c r="GU236">
        <v>1</v>
      </c>
      <c r="GV236" t="s">
        <v>3499</v>
      </c>
      <c r="GW236" t="s">
        <v>3500</v>
      </c>
      <c r="GX236">
        <v>1</v>
      </c>
      <c r="GY236" s="159">
        <v>6.5027239090500097E-5</v>
      </c>
      <c r="GZ236">
        <v>1</v>
      </c>
      <c r="HA236" t="s">
        <v>3501</v>
      </c>
      <c r="HB236" t="s">
        <v>3502</v>
      </c>
      <c r="HC236">
        <v>1</v>
      </c>
      <c r="HD236" s="159">
        <v>5.9202921506360197E-6</v>
      </c>
    </row>
    <row r="237" spans="1:497">
      <c r="A237" t="str">
        <f>[1]Overview!E318</f>
        <v>a5832</v>
      </c>
      <c r="B237" t="str">
        <f>IF([1]Overview!W318&lt;&gt;"",[1]Overview!W318,"")</f>
        <v/>
      </c>
      <c r="C237" t="str">
        <f>[1]Overview!B318</f>
        <v>5832: Küchen- und Kochgeräte</v>
      </c>
      <c r="D237" t="str">
        <f t="shared" si="3"/>
        <v/>
      </c>
      <c r="F237">
        <f>[1]Overview!S318</f>
        <v>-1</v>
      </c>
      <c r="I237" s="166"/>
    </row>
    <row r="238" spans="1:497" s="160" customFormat="1">
      <c r="A238" s="160" t="str">
        <f>[1]Overview!E319</f>
        <v>a583201</v>
      </c>
      <c r="B238" s="160" t="str">
        <f>IF([1]Overview!W319&lt;&gt;"",[1]Overview!W319,"")</f>
        <v/>
      </c>
      <c r="C238" s="160" t="str">
        <f>[1]Overview!B319</f>
        <v>5832.01: Glaswaren, Geschirr</v>
      </c>
      <c r="D238" s="167">
        <f>5.94290024606893E-07*(0.78563266863004*0.926822518852142+0.0731774811478578*1)</f>
        <v>4.7621620318984666E-7</v>
      </c>
      <c r="F238" s="160">
        <f>[1]Overview!S319</f>
        <v>0</v>
      </c>
      <c r="H238" s="160">
        <v>1</v>
      </c>
      <c r="I238" s="168" t="s">
        <v>3876</v>
      </c>
      <c r="J238" s="162" t="s">
        <v>3877</v>
      </c>
      <c r="K238" s="160">
        <v>0.92682251885214195</v>
      </c>
      <c r="L238" s="160">
        <v>4.04803635084854E-3</v>
      </c>
      <c r="M238" s="160">
        <v>1</v>
      </c>
      <c r="N238" s="160" t="s">
        <v>3878</v>
      </c>
      <c r="O238" s="160" t="s">
        <v>3879</v>
      </c>
      <c r="P238" s="160">
        <v>0.92682251885214195</v>
      </c>
      <c r="Q238" s="160">
        <v>5.27770604207048E-4</v>
      </c>
      <c r="R238" s="160">
        <v>1</v>
      </c>
      <c r="S238" s="160" t="s">
        <v>3880</v>
      </c>
      <c r="T238" s="160" t="s">
        <v>3881</v>
      </c>
      <c r="U238" s="160">
        <v>0.92682251885214195</v>
      </c>
      <c r="V238" s="160">
        <v>1.64565325073904E-2</v>
      </c>
      <c r="W238" s="160">
        <v>1</v>
      </c>
      <c r="X238" s="160" t="s">
        <v>3882</v>
      </c>
      <c r="Y238" s="160" t="s">
        <v>3883</v>
      </c>
      <c r="Z238" s="160">
        <v>0.92682251885214195</v>
      </c>
      <c r="AA238" s="160">
        <v>3.8137871848929999E-2</v>
      </c>
      <c r="AB238" s="160">
        <v>1</v>
      </c>
      <c r="AC238" s="160" t="s">
        <v>3884</v>
      </c>
      <c r="AD238" s="160" t="s">
        <v>3885</v>
      </c>
      <c r="AE238" s="160">
        <v>0.92682251885214195</v>
      </c>
      <c r="AF238" s="160">
        <v>1.06506026942382E-4</v>
      </c>
      <c r="AG238" s="160">
        <v>1</v>
      </c>
      <c r="AH238" s="160" t="s">
        <v>3886</v>
      </c>
      <c r="AI238" s="160" t="s">
        <v>3887</v>
      </c>
      <c r="AJ238" s="160">
        <v>0.92682251885214195</v>
      </c>
      <c r="AK238" s="160">
        <v>4.9262686249581795E-4</v>
      </c>
      <c r="AL238" s="160">
        <v>1</v>
      </c>
      <c r="AM238" s="160" t="s">
        <v>3888</v>
      </c>
      <c r="AN238" s="160" t="s">
        <v>3889</v>
      </c>
      <c r="AO238" s="160">
        <v>0.92682251885214195</v>
      </c>
      <c r="AP238" s="160">
        <v>5.9016489100327497E-4</v>
      </c>
      <c r="AQ238" s="160">
        <v>1</v>
      </c>
      <c r="AR238" s="160" t="s">
        <v>3890</v>
      </c>
      <c r="AS238" s="160" t="s">
        <v>3891</v>
      </c>
      <c r="AT238" s="160">
        <v>0.92682251885214195</v>
      </c>
      <c r="AU238" s="167">
        <v>1.29119011621455E-5</v>
      </c>
      <c r="AV238" s="160">
        <v>1</v>
      </c>
      <c r="AW238" s="160" t="s">
        <v>3892</v>
      </c>
      <c r="AX238" s="160" t="s">
        <v>3893</v>
      </c>
      <c r="AY238" s="160">
        <v>0.92682251885214195</v>
      </c>
      <c r="AZ238" s="160">
        <v>6.3791745672070303E-4</v>
      </c>
      <c r="BA238" s="160">
        <v>1</v>
      </c>
      <c r="BB238" s="160" t="s">
        <v>3894</v>
      </c>
      <c r="BC238" s="160" t="s">
        <v>3895</v>
      </c>
      <c r="BD238" s="160">
        <v>0.92682251885214195</v>
      </c>
      <c r="BE238" s="167">
        <v>5.9270322006216403E-5</v>
      </c>
      <c r="BF238" s="160">
        <v>1</v>
      </c>
      <c r="BG238" s="160" t="s">
        <v>3896</v>
      </c>
      <c r="BH238" s="160" t="s">
        <v>3897</v>
      </c>
      <c r="BI238" s="160">
        <v>0.92682251885214195</v>
      </c>
      <c r="BJ238" s="160">
        <v>2.1560276448868399E-4</v>
      </c>
      <c r="BK238" s="160">
        <v>1</v>
      </c>
      <c r="BL238" s="160" t="s">
        <v>3898</v>
      </c>
      <c r="BM238" s="160" t="s">
        <v>3899</v>
      </c>
      <c r="BN238" s="160">
        <v>0.92682251885214195</v>
      </c>
      <c r="BO238" s="167">
        <v>9.6275635306619804E-6</v>
      </c>
      <c r="BP238" s="160">
        <v>1</v>
      </c>
      <c r="BQ238" s="160" t="s">
        <v>3900</v>
      </c>
      <c r="BR238" s="160" t="s">
        <v>3901</v>
      </c>
      <c r="BS238" s="160">
        <v>0.92682251885214195</v>
      </c>
      <c r="BT238" s="167">
        <v>1.8709076951119599E-5</v>
      </c>
      <c r="BU238" s="160">
        <v>1</v>
      </c>
      <c r="BV238" s="160" t="s">
        <v>3902</v>
      </c>
      <c r="BW238" s="160" t="s">
        <v>3903</v>
      </c>
      <c r="BX238" s="160">
        <v>0.92682251885214195</v>
      </c>
      <c r="BY238" s="160">
        <v>1.7832489853274199E-4</v>
      </c>
      <c r="BZ238" s="160">
        <v>1</v>
      </c>
      <c r="CA238" s="160" t="s">
        <v>3904</v>
      </c>
      <c r="CB238" s="160" t="s">
        <v>3905</v>
      </c>
      <c r="CC238" s="160">
        <v>0.92682251885214195</v>
      </c>
      <c r="CD238" s="160">
        <v>2.4802025536720998E-3</v>
      </c>
      <c r="CE238" s="160">
        <v>1</v>
      </c>
      <c r="CF238" s="160" t="s">
        <v>3906</v>
      </c>
      <c r="CG238" s="160" t="s">
        <v>3907</v>
      </c>
      <c r="CH238" s="160">
        <v>0.92682251885214195</v>
      </c>
      <c r="CI238" s="160">
        <v>2.89504011098245E-3</v>
      </c>
      <c r="CJ238" s="160">
        <v>1</v>
      </c>
      <c r="CK238" s="160" t="s">
        <v>3908</v>
      </c>
      <c r="CL238" s="160" t="s">
        <v>3909</v>
      </c>
      <c r="CM238" s="160">
        <v>0.92682251885214195</v>
      </c>
      <c r="CN238" s="160">
        <v>1.15311879266204E-4</v>
      </c>
      <c r="CO238" s="160">
        <v>1</v>
      </c>
      <c r="CP238" s="160" t="s">
        <v>3910</v>
      </c>
      <c r="CQ238" s="160" t="s">
        <v>3911</v>
      </c>
      <c r="CR238" s="160">
        <v>0.92682251885214195</v>
      </c>
      <c r="CS238" s="160">
        <v>4.08207900239691E-2</v>
      </c>
      <c r="CT238" s="160">
        <v>1</v>
      </c>
      <c r="CU238" s="160" t="s">
        <v>3912</v>
      </c>
      <c r="CV238" s="160" t="s">
        <v>3913</v>
      </c>
      <c r="CW238" s="160">
        <v>0.92682251885214195</v>
      </c>
      <c r="CX238" s="160">
        <v>1.06142238324593E-4</v>
      </c>
      <c r="CY238" s="160">
        <v>1</v>
      </c>
      <c r="CZ238" s="160" t="s">
        <v>3914</v>
      </c>
      <c r="DA238" s="160" t="s">
        <v>3915</v>
      </c>
      <c r="DB238" s="160">
        <v>0.92682251885214195</v>
      </c>
      <c r="DC238" s="160">
        <v>1.5251777647611601E-4</v>
      </c>
      <c r="DD238" s="160">
        <v>1</v>
      </c>
      <c r="DE238" s="160" t="s">
        <v>3916</v>
      </c>
      <c r="DF238" s="160" t="s">
        <v>3917</v>
      </c>
      <c r="DG238" s="160">
        <v>0.92682251885214195</v>
      </c>
      <c r="DH238" s="160">
        <v>1.14141426308956E-2</v>
      </c>
      <c r="DI238" s="160">
        <v>1</v>
      </c>
      <c r="DJ238" s="160" t="s">
        <v>3918</v>
      </c>
      <c r="DK238" s="160" t="s">
        <v>3919</v>
      </c>
      <c r="DL238" s="160">
        <v>0.92682251885214195</v>
      </c>
      <c r="DM238" s="160">
        <v>3.1384156615760201E-4</v>
      </c>
      <c r="DN238" s="160">
        <v>1</v>
      </c>
      <c r="DO238" s="160" t="s">
        <v>3920</v>
      </c>
      <c r="DP238" s="160" t="s">
        <v>3921</v>
      </c>
      <c r="DQ238" s="160">
        <v>0.92682251885214195</v>
      </c>
      <c r="DR238" s="160">
        <v>0.17761168533161201</v>
      </c>
      <c r="DS238" s="160">
        <v>1</v>
      </c>
      <c r="DT238" s="160" t="s">
        <v>3922</v>
      </c>
      <c r="DU238" s="160" t="s">
        <v>3923</v>
      </c>
      <c r="DV238" s="160">
        <v>0.92682251885214195</v>
      </c>
      <c r="DW238" s="160">
        <v>1.7984932139705501E-4</v>
      </c>
      <c r="DX238" s="160">
        <v>1</v>
      </c>
      <c r="DY238" s="160" t="s">
        <v>3924</v>
      </c>
      <c r="DZ238" s="160" t="s">
        <v>3925</v>
      </c>
      <c r="EA238" s="160">
        <v>0.92682251885214195</v>
      </c>
      <c r="EB238" s="160">
        <v>2.8768643909745698E-3</v>
      </c>
      <c r="EC238" s="160">
        <v>1</v>
      </c>
      <c r="ED238" s="160" t="s">
        <v>3926</v>
      </c>
      <c r="EE238" s="160" t="s">
        <v>3927</v>
      </c>
      <c r="EF238" s="160">
        <v>0.92682251885214195</v>
      </c>
      <c r="EG238" s="160">
        <v>8.8729935888484505E-4</v>
      </c>
      <c r="EH238" s="160">
        <v>1</v>
      </c>
      <c r="EI238" s="160" t="s">
        <v>3928</v>
      </c>
      <c r="EJ238" s="160" t="s">
        <v>3929</v>
      </c>
      <c r="EK238" s="160">
        <v>0.92682251885214195</v>
      </c>
      <c r="EL238" s="167">
        <v>5.7552723809683399E-6</v>
      </c>
      <c r="EM238" s="160">
        <v>1</v>
      </c>
      <c r="EN238" s="160" t="s">
        <v>3930</v>
      </c>
      <c r="EO238" s="160" t="s">
        <v>3931</v>
      </c>
      <c r="EP238" s="160">
        <v>0.92682251885214195</v>
      </c>
      <c r="EQ238" s="160">
        <v>6.5712440873693699E-3</v>
      </c>
      <c r="ER238" s="160">
        <v>1</v>
      </c>
      <c r="ES238" s="160" t="s">
        <v>3932</v>
      </c>
      <c r="ET238" s="160" t="s">
        <v>3933</v>
      </c>
      <c r="EU238" s="160">
        <v>0.92682251885214195</v>
      </c>
      <c r="EV238" s="160">
        <v>1.9161164585994499E-3</v>
      </c>
      <c r="EW238" s="160">
        <v>1</v>
      </c>
      <c r="EX238" s="160" t="s">
        <v>3934</v>
      </c>
      <c r="EY238" s="160" t="s">
        <v>3935</v>
      </c>
      <c r="EZ238" s="160">
        <v>0.92682251885214195</v>
      </c>
      <c r="FA238" s="167">
        <v>5.9615954619566702E-5</v>
      </c>
      <c r="FB238" s="160">
        <v>1</v>
      </c>
      <c r="FC238" s="160" t="s">
        <v>3936</v>
      </c>
      <c r="FD238" s="160" t="s">
        <v>3937</v>
      </c>
      <c r="FE238" s="160">
        <v>0.92682251885214195</v>
      </c>
      <c r="FF238" s="167">
        <v>5.8802187216185897E-5</v>
      </c>
      <c r="FG238" s="160">
        <v>1</v>
      </c>
      <c r="FH238" s="160" t="s">
        <v>3938</v>
      </c>
      <c r="FI238" s="160" t="s">
        <v>3939</v>
      </c>
      <c r="FJ238" s="160">
        <v>0.92682251885214195</v>
      </c>
      <c r="FK238" s="167">
        <v>2.3679452582158299E-5</v>
      </c>
      <c r="FL238" s="160">
        <v>1</v>
      </c>
      <c r="FM238" s="160" t="s">
        <v>3940</v>
      </c>
      <c r="FN238" s="160" t="s">
        <v>3941</v>
      </c>
      <c r="FO238" s="160">
        <v>0.92682251885214195</v>
      </c>
      <c r="FP238" s="160">
        <v>0.35208321397140802</v>
      </c>
      <c r="FQ238" s="160">
        <v>1</v>
      </c>
      <c r="FR238" s="160" t="s">
        <v>3942</v>
      </c>
      <c r="FS238" s="160" t="s">
        <v>3943</v>
      </c>
      <c r="FT238" s="160">
        <v>0.92682251885214195</v>
      </c>
      <c r="FU238" s="167">
        <v>4.0948927059408796E-6</v>
      </c>
      <c r="FV238" s="160">
        <v>1</v>
      </c>
      <c r="FW238" s="160" t="s">
        <v>3944</v>
      </c>
      <c r="FX238" s="160" t="s">
        <v>3945</v>
      </c>
      <c r="FY238" s="160">
        <v>0.92682251885214195</v>
      </c>
      <c r="FZ238" s="160">
        <v>2.92708406112012E-4</v>
      </c>
      <c r="GA238" s="160">
        <v>1</v>
      </c>
      <c r="GB238" s="160" t="s">
        <v>3946</v>
      </c>
      <c r="GC238" s="160" t="s">
        <v>3947</v>
      </c>
      <c r="GD238" s="160">
        <v>0.92682251885214195</v>
      </c>
      <c r="GE238" s="160">
        <v>1.95502781223465E-3</v>
      </c>
      <c r="GF238" s="160">
        <v>1</v>
      </c>
      <c r="GG238" s="160" t="s">
        <v>3948</v>
      </c>
      <c r="GH238" s="160" t="s">
        <v>3949</v>
      </c>
      <c r="GI238" s="160">
        <v>0.92682251885214195</v>
      </c>
      <c r="GJ238" s="167">
        <v>8.0283765115181895E-5</v>
      </c>
      <c r="GK238" s="160">
        <v>1</v>
      </c>
      <c r="GL238" s="160" t="s">
        <v>3950</v>
      </c>
      <c r="GM238" s="160" t="s">
        <v>3951</v>
      </c>
      <c r="GN238" s="160">
        <v>0.92682251885214195</v>
      </c>
      <c r="GO238" s="167">
        <v>5.1206186434120999E-6</v>
      </c>
      <c r="GP238" s="160">
        <v>1</v>
      </c>
      <c r="GQ238" s="160" t="s">
        <v>3952</v>
      </c>
      <c r="GR238" s="160" t="s">
        <v>3953</v>
      </c>
      <c r="GS238" s="160">
        <v>0.92682251885214195</v>
      </c>
      <c r="GT238" s="160">
        <v>6.12071034520478E-4</v>
      </c>
      <c r="GU238" s="160">
        <v>1</v>
      </c>
      <c r="GV238" s="160" t="s">
        <v>3954</v>
      </c>
      <c r="GW238" s="160" t="s">
        <v>3955</v>
      </c>
      <c r="GX238" s="160">
        <v>0.92682251885214195</v>
      </c>
      <c r="GY238" s="160">
        <v>5.3018925977571301E-4</v>
      </c>
      <c r="GZ238" s="160">
        <v>1</v>
      </c>
      <c r="HA238" s="160" t="s">
        <v>3956</v>
      </c>
      <c r="HB238" s="160" t="s">
        <v>3957</v>
      </c>
      <c r="HC238" s="160">
        <v>0.92682251885214195</v>
      </c>
      <c r="HD238" s="160">
        <v>0.26673090537378902</v>
      </c>
      <c r="HE238" s="160">
        <v>1</v>
      </c>
      <c r="HF238" s="160" t="s">
        <v>3958</v>
      </c>
      <c r="HG238" s="160" t="s">
        <v>3959</v>
      </c>
      <c r="HH238" s="160">
        <v>0.92682251885214195</v>
      </c>
      <c r="HI238" s="160">
        <v>6.7825700752994404E-4</v>
      </c>
      <c r="HJ238" s="160">
        <v>1</v>
      </c>
      <c r="HK238" s="160" t="s">
        <v>3960</v>
      </c>
      <c r="HL238" s="160" t="s">
        <v>3961</v>
      </c>
      <c r="HM238" s="160">
        <v>0.92682251885214195</v>
      </c>
      <c r="HN238" s="167">
        <v>3.9273556609011E-5</v>
      </c>
      <c r="HO238" s="160">
        <v>1</v>
      </c>
      <c r="HP238" s="160" t="s">
        <v>3962</v>
      </c>
      <c r="HQ238" s="160" t="s">
        <v>3963</v>
      </c>
      <c r="HR238" s="160">
        <v>0.92682251885214195</v>
      </c>
      <c r="HS238" s="160">
        <v>3.9181808943276997E-2</v>
      </c>
      <c r="HT238" s="160">
        <v>1</v>
      </c>
      <c r="HU238" s="160" t="s">
        <v>3964</v>
      </c>
      <c r="HV238" s="160" t="s">
        <v>3965</v>
      </c>
      <c r="HW238" s="160">
        <v>0.92682251885214195</v>
      </c>
      <c r="HX238" s="160">
        <v>3.1874407530042299E-3</v>
      </c>
      <c r="HY238" s="160">
        <v>1</v>
      </c>
      <c r="HZ238" s="160" t="s">
        <v>3966</v>
      </c>
      <c r="IA238" s="160" t="s">
        <v>3967</v>
      </c>
      <c r="IB238" s="160">
        <v>0.92682251885214195</v>
      </c>
      <c r="IC238" s="160">
        <v>1.3433867832404099E-2</v>
      </c>
      <c r="ID238" s="160">
        <v>1</v>
      </c>
      <c r="IE238" s="160" t="s">
        <v>3968</v>
      </c>
      <c r="IF238" s="160" t="s">
        <v>3969</v>
      </c>
      <c r="IG238" s="160">
        <v>0.92682251885214195</v>
      </c>
      <c r="IH238" s="160">
        <v>1.0304296306384599E-2</v>
      </c>
      <c r="II238" s="160">
        <v>1</v>
      </c>
      <c r="IJ238" s="160" t="s">
        <v>3970</v>
      </c>
      <c r="IK238" s="160" t="s">
        <v>3971</v>
      </c>
      <c r="IL238" s="160">
        <v>0.92682251885214195</v>
      </c>
      <c r="IM238" s="160">
        <v>9.0066679589554299E-4</v>
      </c>
      <c r="IN238" s="160">
        <v>1</v>
      </c>
      <c r="IO238" s="160" t="s">
        <v>3972</v>
      </c>
      <c r="IP238" s="160" t="s">
        <v>3973</v>
      </c>
      <c r="IQ238" s="160">
        <v>7.3177481147857798E-2</v>
      </c>
      <c r="IR238" s="160">
        <v>6.2495359319856099E-3</v>
      </c>
      <c r="IS238" s="160">
        <v>1</v>
      </c>
      <c r="IT238" s="160" t="s">
        <v>3974</v>
      </c>
      <c r="IU238" s="160" t="s">
        <v>3975</v>
      </c>
      <c r="IV238" s="160">
        <v>7.3177481147857798E-2</v>
      </c>
      <c r="IW238" s="160">
        <v>1.20022217139051E-3</v>
      </c>
      <c r="IX238" s="160">
        <v>1</v>
      </c>
      <c r="IY238" s="160" t="s">
        <v>3976</v>
      </c>
      <c r="IZ238" s="160" t="s">
        <v>3977</v>
      </c>
      <c r="JA238" s="160">
        <v>7.3177481147857798E-2</v>
      </c>
      <c r="JB238" s="167">
        <v>1.1171444143274E-7</v>
      </c>
      <c r="JC238" s="160">
        <v>1</v>
      </c>
      <c r="JD238" s="160" t="s">
        <v>3978</v>
      </c>
      <c r="JE238" s="160" t="s">
        <v>3979</v>
      </c>
      <c r="JF238" s="160">
        <v>7.3177481147857798E-2</v>
      </c>
      <c r="JG238" s="160">
        <v>1.2944429115201899E-4</v>
      </c>
      <c r="JH238" s="160">
        <v>1</v>
      </c>
      <c r="JI238" s="160" t="s">
        <v>3980</v>
      </c>
      <c r="JJ238" s="160" t="s">
        <v>3981</v>
      </c>
      <c r="JK238" s="160">
        <v>7.3177481147857798E-2</v>
      </c>
      <c r="JL238" s="160">
        <v>1.5127072784649101E-3</v>
      </c>
      <c r="JM238" s="160">
        <v>1</v>
      </c>
      <c r="JN238" s="160" t="s">
        <v>3982</v>
      </c>
      <c r="JO238" s="160" t="s">
        <v>3983</v>
      </c>
      <c r="JP238" s="160">
        <v>7.3177481147857798E-2</v>
      </c>
      <c r="JQ238" s="160">
        <v>3.6851973050261902E-2</v>
      </c>
      <c r="JR238" s="160">
        <v>1</v>
      </c>
      <c r="JS238" s="160" t="s">
        <v>3984</v>
      </c>
      <c r="JT238" s="160" t="s">
        <v>3985</v>
      </c>
      <c r="JU238" s="160">
        <v>7.3177481147857798E-2</v>
      </c>
      <c r="JV238" s="160">
        <v>8.7996654990656106E-2</v>
      </c>
      <c r="JW238" s="160">
        <v>1</v>
      </c>
      <c r="JX238" s="160" t="s">
        <v>3986</v>
      </c>
      <c r="JY238" s="160" t="s">
        <v>3987</v>
      </c>
      <c r="JZ238" s="160">
        <v>7.3177481147857798E-2</v>
      </c>
      <c r="KA238" s="167">
        <v>5.0509368105292301E-5</v>
      </c>
      <c r="KB238" s="160">
        <v>1</v>
      </c>
      <c r="KC238" s="160" t="s">
        <v>3988</v>
      </c>
      <c r="KD238" s="160" t="s">
        <v>3989</v>
      </c>
      <c r="KE238" s="160">
        <v>7.3177481147857798E-2</v>
      </c>
      <c r="KF238" s="160">
        <v>7.2709921590851398E-4</v>
      </c>
      <c r="KG238" s="160">
        <v>1</v>
      </c>
      <c r="KH238" s="160" t="s">
        <v>3990</v>
      </c>
      <c r="KI238" s="160" t="s">
        <v>3991</v>
      </c>
      <c r="KJ238" s="160">
        <v>7.3177481147857798E-2</v>
      </c>
      <c r="KK238" s="160">
        <v>2.6965562618036501E-3</v>
      </c>
      <c r="KL238" s="160">
        <v>1</v>
      </c>
      <c r="KM238" s="160" t="s">
        <v>3992</v>
      </c>
      <c r="KN238" s="160" t="s">
        <v>3993</v>
      </c>
      <c r="KO238" s="160">
        <v>7.3177481147857798E-2</v>
      </c>
      <c r="KP238" s="160">
        <v>2.24095694098624E-3</v>
      </c>
      <c r="KQ238" s="160">
        <v>1</v>
      </c>
      <c r="KR238" s="160" t="s">
        <v>3994</v>
      </c>
      <c r="KS238" s="160" t="s">
        <v>3995</v>
      </c>
      <c r="KT238" s="160">
        <v>7.3177481147857798E-2</v>
      </c>
      <c r="KU238" s="160">
        <v>1.1553666053650401E-2</v>
      </c>
      <c r="KV238" s="160">
        <v>1</v>
      </c>
      <c r="KW238" s="160" t="s">
        <v>3996</v>
      </c>
      <c r="KX238" s="160" t="s">
        <v>3997</v>
      </c>
      <c r="KY238" s="160">
        <v>7.3177481147857798E-2</v>
      </c>
      <c r="KZ238" s="160">
        <v>5.0757408477919803E-3</v>
      </c>
      <c r="LA238" s="160">
        <v>1</v>
      </c>
      <c r="LB238" s="160" t="s">
        <v>3998</v>
      </c>
      <c r="LC238" s="160" t="s">
        <v>3999</v>
      </c>
      <c r="LD238" s="160">
        <v>7.3177481147857798E-2</v>
      </c>
      <c r="LE238" s="160">
        <v>3.5769878795706699E-4</v>
      </c>
      <c r="LF238" s="160">
        <v>1</v>
      </c>
      <c r="LG238" s="160" t="s">
        <v>4000</v>
      </c>
      <c r="LH238" s="160" t="s">
        <v>4001</v>
      </c>
      <c r="LI238" s="160">
        <v>7.3177481147857798E-2</v>
      </c>
      <c r="LJ238" s="160">
        <v>7.2087649304669696E-4</v>
      </c>
      <c r="LK238" s="160">
        <v>1</v>
      </c>
      <c r="LL238" s="160" t="s">
        <v>4002</v>
      </c>
      <c r="LM238" s="160" t="s">
        <v>4003</v>
      </c>
      <c r="LN238" s="160">
        <v>7.3177481147857798E-2</v>
      </c>
      <c r="LO238" s="160">
        <v>9.6529784365191607E-3</v>
      </c>
      <c r="LP238" s="160">
        <v>1</v>
      </c>
      <c r="LQ238" s="160" t="s">
        <v>4004</v>
      </c>
      <c r="LR238" s="160" t="s">
        <v>4005</v>
      </c>
      <c r="LS238" s="160">
        <v>7.3177481147857798E-2</v>
      </c>
      <c r="LT238" s="160">
        <v>4.7734660625848999E-4</v>
      </c>
      <c r="LU238" s="160">
        <v>1</v>
      </c>
      <c r="LV238" s="160" t="s">
        <v>4006</v>
      </c>
      <c r="LW238" s="160" t="s">
        <v>4007</v>
      </c>
      <c r="LX238" s="160">
        <v>7.3177481147857798E-2</v>
      </c>
      <c r="LY238" s="160">
        <v>1.1231838991933899E-3</v>
      </c>
      <c r="LZ238" s="160">
        <v>1</v>
      </c>
      <c r="MA238" s="160" t="s">
        <v>4008</v>
      </c>
      <c r="MB238" s="160" t="s">
        <v>4009</v>
      </c>
      <c r="MC238" s="160">
        <v>7.3177481147857798E-2</v>
      </c>
      <c r="MD238" s="160">
        <v>3.6847538537730499E-3</v>
      </c>
      <c r="ME238" s="160">
        <v>1</v>
      </c>
      <c r="MF238" s="160" t="s">
        <v>4010</v>
      </c>
      <c r="MG238" s="160" t="s">
        <v>4011</v>
      </c>
      <c r="MH238" s="160">
        <v>7.3177481147857798E-2</v>
      </c>
      <c r="MI238" s="160">
        <v>1.48194229541629E-2</v>
      </c>
      <c r="MJ238" s="160">
        <v>1</v>
      </c>
      <c r="MK238" s="160" t="s">
        <v>4012</v>
      </c>
      <c r="ML238" s="160" t="s">
        <v>4013</v>
      </c>
      <c r="MM238" s="160">
        <v>7.3177481147857798E-2</v>
      </c>
      <c r="MN238" s="160">
        <v>1.0295004383820401E-2</v>
      </c>
      <c r="MO238" s="160">
        <v>1</v>
      </c>
      <c r="MP238" s="160" t="s">
        <v>4014</v>
      </c>
      <c r="MQ238" s="160" t="s">
        <v>4015</v>
      </c>
      <c r="MR238" s="160">
        <v>7.3177481147857798E-2</v>
      </c>
      <c r="MS238" s="167">
        <v>1.29581328504455E-5</v>
      </c>
      <c r="MT238" s="160">
        <v>1</v>
      </c>
      <c r="MU238" s="160" t="s">
        <v>4016</v>
      </c>
      <c r="MV238" s="160" t="s">
        <v>4017</v>
      </c>
      <c r="MW238" s="160">
        <v>7.3177481147857798E-2</v>
      </c>
      <c r="MX238" s="160">
        <v>4.95872047955314E-2</v>
      </c>
      <c r="MY238" s="160">
        <v>1</v>
      </c>
      <c r="MZ238" s="160" t="s">
        <v>4018</v>
      </c>
      <c r="NA238" s="160" t="s">
        <v>4019</v>
      </c>
      <c r="NB238" s="160">
        <v>7.3177481147857798E-2</v>
      </c>
      <c r="NC238" s="160">
        <v>1.3916663528083299E-4</v>
      </c>
      <c r="ND238" s="160">
        <v>1</v>
      </c>
      <c r="NE238" s="160" t="s">
        <v>4020</v>
      </c>
      <c r="NF238" s="160" t="s">
        <v>4021</v>
      </c>
      <c r="NG238" s="160">
        <v>7.3177481147857798E-2</v>
      </c>
      <c r="NH238" s="167">
        <v>7.0553447288215905E-7</v>
      </c>
      <c r="NI238" s="160">
        <v>1</v>
      </c>
      <c r="NJ238" s="160" t="s">
        <v>4022</v>
      </c>
      <c r="NK238" s="160" t="s">
        <v>4023</v>
      </c>
      <c r="NL238" s="160">
        <v>7.3177481147857798E-2</v>
      </c>
      <c r="NM238" s="160">
        <v>2.2810757761492899E-4</v>
      </c>
      <c r="NN238" s="160">
        <v>1</v>
      </c>
      <c r="NO238" s="160" t="s">
        <v>4024</v>
      </c>
      <c r="NP238" s="160" t="s">
        <v>4025</v>
      </c>
      <c r="NQ238" s="160">
        <v>7.3177481147857798E-2</v>
      </c>
      <c r="NR238" s="160">
        <v>2.61925704539626E-4</v>
      </c>
      <c r="NS238" s="160">
        <v>1</v>
      </c>
      <c r="NT238" s="160" t="s">
        <v>4026</v>
      </c>
      <c r="NU238" s="160" t="s">
        <v>4027</v>
      </c>
      <c r="NV238" s="160">
        <v>7.3177481147857798E-2</v>
      </c>
      <c r="NW238" s="160">
        <v>0.70907170529860897</v>
      </c>
      <c r="NX238" s="160">
        <v>1</v>
      </c>
      <c r="NY238" s="160" t="s">
        <v>4028</v>
      </c>
      <c r="NZ238" s="160" t="s">
        <v>4029</v>
      </c>
      <c r="OA238" s="160">
        <v>7.3177481147857798E-2</v>
      </c>
      <c r="OB238" s="160">
        <v>1.5843330329680501E-2</v>
      </c>
      <c r="OC238" s="160">
        <v>1</v>
      </c>
      <c r="OD238" s="160" t="s">
        <v>4030</v>
      </c>
      <c r="OE238" s="160" t="s">
        <v>4031</v>
      </c>
      <c r="OF238" s="160">
        <v>7.3177481147857798E-2</v>
      </c>
      <c r="OG238" s="167">
        <v>8.5613512685029096E-5</v>
      </c>
      <c r="OH238" s="160">
        <v>1</v>
      </c>
      <c r="OI238" s="160" t="s">
        <v>4032</v>
      </c>
      <c r="OJ238" s="160" t="s">
        <v>4033</v>
      </c>
      <c r="OK238" s="160">
        <v>7.3177481147857798E-2</v>
      </c>
      <c r="OL238" s="160">
        <v>3.9469194266951897E-3</v>
      </c>
      <c r="OM238" s="160">
        <v>1</v>
      </c>
      <c r="ON238" s="160" t="s">
        <v>4034</v>
      </c>
      <c r="OO238" s="160" t="s">
        <v>4035</v>
      </c>
      <c r="OP238" s="160">
        <v>7.3177481147857798E-2</v>
      </c>
      <c r="OQ238" s="160">
        <v>9.5316454599244597E-3</v>
      </c>
      <c r="OR238" s="160">
        <v>1</v>
      </c>
      <c r="OS238" s="160" t="s">
        <v>4036</v>
      </c>
      <c r="OT238" s="160" t="s">
        <v>4037</v>
      </c>
      <c r="OU238" s="160">
        <v>7.3177481147857798E-2</v>
      </c>
      <c r="OV238" s="167">
        <v>2.8864562814110001E-5</v>
      </c>
      <c r="OW238" s="160">
        <v>1</v>
      </c>
      <c r="OX238" s="160" t="s">
        <v>4038</v>
      </c>
      <c r="OY238" s="160" t="s">
        <v>4039</v>
      </c>
      <c r="OZ238" s="160">
        <v>7.3177481147857798E-2</v>
      </c>
      <c r="PA238" s="160">
        <v>6.4135420910134302E-4</v>
      </c>
      <c r="PB238" s="160">
        <v>1</v>
      </c>
      <c r="PC238" s="160" t="s">
        <v>4040</v>
      </c>
      <c r="PD238" s="160" t="s">
        <v>4041</v>
      </c>
      <c r="PE238" s="160">
        <v>7.3177481147857798E-2</v>
      </c>
      <c r="PF238" s="167">
        <v>3.7627573773371403E-5</v>
      </c>
      <c r="PG238" s="160">
        <v>1</v>
      </c>
      <c r="PH238" s="160" t="s">
        <v>4042</v>
      </c>
      <c r="PI238" s="160" t="s">
        <v>4043</v>
      </c>
      <c r="PJ238" s="160">
        <v>7.3177481147857798E-2</v>
      </c>
      <c r="PK238" s="160">
        <v>2.8873469288922099E-3</v>
      </c>
      <c r="PL238" s="160">
        <v>1</v>
      </c>
      <c r="PM238" s="160" t="s">
        <v>4044</v>
      </c>
      <c r="PN238" s="160" t="s">
        <v>4045</v>
      </c>
      <c r="PO238" s="160">
        <v>7.3177481147857798E-2</v>
      </c>
      <c r="PP238" s="160">
        <v>6.2452373366453399E-3</v>
      </c>
      <c r="PQ238" s="160">
        <v>1</v>
      </c>
      <c r="PR238" s="160" t="s">
        <v>4046</v>
      </c>
      <c r="PS238" s="160" t="s">
        <v>4047</v>
      </c>
      <c r="PT238" s="160">
        <v>7.3177481147857798E-2</v>
      </c>
      <c r="PU238" s="160">
        <v>1.3943167187107201E-3</v>
      </c>
      <c r="PV238" s="160">
        <v>1</v>
      </c>
      <c r="PW238" s="160" t="s">
        <v>4048</v>
      </c>
      <c r="PX238" s="160" t="s">
        <v>4049</v>
      </c>
      <c r="PY238" s="160">
        <v>7.3177481147857798E-2</v>
      </c>
      <c r="PZ238" s="167">
        <v>5.41792447997689E-5</v>
      </c>
      <c r="QA238" s="160">
        <v>1</v>
      </c>
      <c r="QB238" s="160" t="s">
        <v>4050</v>
      </c>
      <c r="QC238" s="162" t="s">
        <v>4051</v>
      </c>
      <c r="QD238" s="160">
        <v>7.3177481147857798E-2</v>
      </c>
      <c r="QE238" s="160">
        <v>2.58534748604816E-3</v>
      </c>
      <c r="QF238" s="160">
        <v>1</v>
      </c>
      <c r="QG238" s="160" t="s">
        <v>3022</v>
      </c>
      <c r="QH238" s="160" t="s">
        <v>3023</v>
      </c>
      <c r="QI238" s="160">
        <f>0.926822518852142*0.134101490484186</f>
        <v>0.12428828119237981</v>
      </c>
      <c r="QJ238" s="160">
        <v>0.2468199996548141</v>
      </c>
      <c r="QK238" s="160">
        <v>1</v>
      </c>
      <c r="QL238" s="160" t="s">
        <v>3024</v>
      </c>
      <c r="QM238" s="160" t="s">
        <v>3025</v>
      </c>
      <c r="QN238" s="160">
        <f>0.926822518852142*0.0060459202846855</f>
        <v>5.6034950670314741E-3</v>
      </c>
      <c r="QO238" s="160">
        <v>0.2468199996548141</v>
      </c>
      <c r="QP238" s="160">
        <v>1</v>
      </c>
      <c r="QQ238" s="160" t="s">
        <v>3026</v>
      </c>
      <c r="QR238" s="160" t="s">
        <v>3027</v>
      </c>
      <c r="QS238" s="160">
        <f>0.926822518852142*0.485176349807153</f>
        <v>0.44967236661575349</v>
      </c>
      <c r="QT238" s="160">
        <v>0.2468199996548141</v>
      </c>
      <c r="QU238" s="160">
        <v>1</v>
      </c>
      <c r="QV238" s="160" t="s">
        <v>3028</v>
      </c>
      <c r="QW238" s="160" t="s">
        <v>3029</v>
      </c>
      <c r="QX238" s="160">
        <f>0.926822518852142*0.374676239423975</f>
        <v>0.34725837597697673</v>
      </c>
      <c r="QY238" s="160">
        <v>0.2468199996548141</v>
      </c>
      <c r="QZ238" s="160">
        <v>1</v>
      </c>
      <c r="RA238" s="160" t="s">
        <v>3030</v>
      </c>
      <c r="RB238" s="160" t="s">
        <v>3031</v>
      </c>
      <c r="RC238" s="160">
        <f>0.926822518852142*0.152345454826259</f>
        <v>0.14119719817774856</v>
      </c>
      <c r="RD238" s="160">
        <v>2.1888972465339825E-2</v>
      </c>
      <c r="RE238" s="160">
        <v>1</v>
      </c>
      <c r="RF238" s="160" t="s">
        <v>3032</v>
      </c>
      <c r="RG238" s="160" t="s">
        <v>3033</v>
      </c>
      <c r="RH238" s="160">
        <f>0.926822518852142*0.406185971189734</f>
        <v>0.37646230494047284</v>
      </c>
      <c r="RI238" s="160">
        <v>2.1888972465339825E-2</v>
      </c>
      <c r="RJ238" s="160">
        <v>1</v>
      </c>
      <c r="RK238" s="160" t="s">
        <v>3034</v>
      </c>
      <c r="RL238" s="160" t="s">
        <v>3035</v>
      </c>
      <c r="RM238" s="160">
        <f>0.926822518852142*0.0263604281382772</f>
        <v>2.4431438405138953E-2</v>
      </c>
      <c r="RN238" s="160">
        <v>2.1888972465339825E-2</v>
      </c>
      <c r="RO238" s="160">
        <v>1</v>
      </c>
      <c r="RP238" s="160" t="s">
        <v>3036</v>
      </c>
      <c r="RQ238" s="160" t="s">
        <v>3037</v>
      </c>
      <c r="RR238" s="160">
        <f>0.926822518852142*0.210512175735231</f>
        <v>0.19510742496397157</v>
      </c>
      <c r="RS238" s="160">
        <v>2.1888972465339825E-2</v>
      </c>
      <c r="RT238" s="160">
        <v>1</v>
      </c>
      <c r="RU238" s="160" t="s">
        <v>3038</v>
      </c>
      <c r="RV238" s="160" t="s">
        <v>3039</v>
      </c>
      <c r="RW238" s="160">
        <f>0.926822518852142*0.0165190485969018</f>
        <v>1.5310226229621467E-2</v>
      </c>
      <c r="RX238" s="160">
        <v>2.1888972465339825E-2</v>
      </c>
      <c r="RY238" s="160">
        <v>1</v>
      </c>
      <c r="RZ238" s="160" t="s">
        <v>3040</v>
      </c>
      <c r="SA238" s="160" t="s">
        <v>3041</v>
      </c>
      <c r="SB238" s="160">
        <f>0.926822518852142*0.188076921513597</f>
        <v>0.17431392613518859</v>
      </c>
      <c r="SC238" s="160">
        <v>2.1888972465339825E-2</v>
      </c>
    </row>
    <row r="239" spans="1:497">
      <c r="A239" t="str">
        <f>[1]Overview!E320</f>
        <v>a583202</v>
      </c>
      <c r="B239" t="str">
        <f>IF([1]Overview!W320&lt;&gt;"",[1]Overview!W320,"")</f>
        <v/>
      </c>
      <c r="C239" t="str">
        <f>[1]Overview!B320</f>
        <v>5832.02: Besteck</v>
      </c>
      <c r="D239" s="159">
        <f>5.94290024606893E-07*0.868353709359067</f>
        <v>5.1605394730248673E-7</v>
      </c>
      <c r="F239">
        <f>[1]Overview!S320</f>
        <v>0</v>
      </c>
      <c r="H239">
        <v>1</v>
      </c>
      <c r="I239" s="166" t="s">
        <v>4052</v>
      </c>
      <c r="J239" t="s">
        <v>4053</v>
      </c>
      <c r="K239">
        <v>1</v>
      </c>
      <c r="L239">
        <v>7.7518309760159498E-3</v>
      </c>
      <c r="M239">
        <v>1</v>
      </c>
      <c r="N239" t="s">
        <v>4054</v>
      </c>
      <c r="O239" t="s">
        <v>4055</v>
      </c>
      <c r="P239">
        <v>1</v>
      </c>
      <c r="Q239">
        <v>4.5342801705650203E-3</v>
      </c>
      <c r="R239">
        <v>1</v>
      </c>
      <c r="S239" t="s">
        <v>4056</v>
      </c>
      <c r="T239" t="s">
        <v>4057</v>
      </c>
      <c r="U239">
        <v>1</v>
      </c>
      <c r="V239">
        <v>1.2002525303072401E-2</v>
      </c>
      <c r="W239">
        <v>1</v>
      </c>
      <c r="X239" t="s">
        <v>4058</v>
      </c>
      <c r="Y239" t="s">
        <v>4059</v>
      </c>
      <c r="Z239">
        <v>1</v>
      </c>
      <c r="AA239">
        <v>2.1237463179902299E-4</v>
      </c>
      <c r="AB239">
        <v>1</v>
      </c>
      <c r="AC239" t="s">
        <v>4060</v>
      </c>
      <c r="AD239" t="s">
        <v>4061</v>
      </c>
      <c r="AE239">
        <v>1</v>
      </c>
      <c r="AF239">
        <v>7.1297548403931503E-3</v>
      </c>
      <c r="AG239">
        <v>1</v>
      </c>
      <c r="AH239" t="s">
        <v>4062</v>
      </c>
      <c r="AI239" t="s">
        <v>4063</v>
      </c>
      <c r="AJ239">
        <v>1</v>
      </c>
      <c r="AK239">
        <v>5.5298796387377399E-4</v>
      </c>
      <c r="AL239">
        <v>1</v>
      </c>
      <c r="AM239" t="s">
        <v>4064</v>
      </c>
      <c r="AN239" t="s">
        <v>4065</v>
      </c>
      <c r="AO239">
        <v>1</v>
      </c>
      <c r="AP239">
        <v>5.4784078612346299E-3</v>
      </c>
      <c r="AQ239">
        <v>1</v>
      </c>
      <c r="AR239" t="s">
        <v>4066</v>
      </c>
      <c r="AS239" t="s">
        <v>4067</v>
      </c>
      <c r="AT239">
        <v>1</v>
      </c>
      <c r="AU239">
        <v>2.3357219671378501E-3</v>
      </c>
      <c r="AV239">
        <v>1</v>
      </c>
      <c r="AW239" t="s">
        <v>4068</v>
      </c>
      <c r="AX239" t="s">
        <v>4069</v>
      </c>
      <c r="AY239">
        <v>1</v>
      </c>
      <c r="AZ239" s="159">
        <v>5.38618979695941E-5</v>
      </c>
      <c r="BA239">
        <v>1</v>
      </c>
      <c r="BB239" t="s">
        <v>4070</v>
      </c>
      <c r="BC239" t="s">
        <v>4071</v>
      </c>
      <c r="BD239">
        <v>1</v>
      </c>
      <c r="BE239">
        <v>1.70949732303021E-4</v>
      </c>
      <c r="BF239">
        <v>1</v>
      </c>
      <c r="BG239" t="s">
        <v>4072</v>
      </c>
      <c r="BH239" t="s">
        <v>4073</v>
      </c>
      <c r="BI239">
        <v>1</v>
      </c>
      <c r="BJ239">
        <v>8.4286410003231297E-4</v>
      </c>
      <c r="BK239">
        <v>1</v>
      </c>
      <c r="BL239" t="s">
        <v>4074</v>
      </c>
      <c r="BM239" t="s">
        <v>4075</v>
      </c>
      <c r="BN239">
        <v>1</v>
      </c>
      <c r="BO239">
        <v>3.0625768503340201E-4</v>
      </c>
      <c r="BP239">
        <v>1</v>
      </c>
      <c r="BQ239" t="s">
        <v>4076</v>
      </c>
      <c r="BR239" t="s">
        <v>4077</v>
      </c>
      <c r="BS239">
        <v>1</v>
      </c>
      <c r="BT239">
        <v>1.2872740063828399E-3</v>
      </c>
      <c r="BU239">
        <v>1</v>
      </c>
      <c r="BV239" t="s">
        <v>4078</v>
      </c>
      <c r="BW239" t="s">
        <v>4079</v>
      </c>
      <c r="BX239">
        <v>1</v>
      </c>
      <c r="BY239">
        <v>2.3167014867732301E-4</v>
      </c>
      <c r="BZ239">
        <v>1</v>
      </c>
      <c r="CA239" t="s">
        <v>4080</v>
      </c>
      <c r="CB239" t="s">
        <v>4081</v>
      </c>
      <c r="CC239">
        <v>1</v>
      </c>
      <c r="CD239">
        <v>7.9449142882755501E-3</v>
      </c>
      <c r="CE239">
        <v>1</v>
      </c>
      <c r="CF239" t="s">
        <v>4082</v>
      </c>
      <c r="CG239" t="s">
        <v>4083</v>
      </c>
      <c r="CH239">
        <v>1</v>
      </c>
      <c r="CI239">
        <v>8.0914226607318302E-4</v>
      </c>
      <c r="CJ239">
        <v>1</v>
      </c>
      <c r="CK239" t="s">
        <v>4084</v>
      </c>
      <c r="CL239" t="s">
        <v>4085</v>
      </c>
      <c r="CM239">
        <v>1</v>
      </c>
      <c r="CN239">
        <v>1.64545997655518E-3</v>
      </c>
      <c r="CO239">
        <v>1</v>
      </c>
      <c r="CP239" t="s">
        <v>4086</v>
      </c>
      <c r="CQ239" t="s">
        <v>4087</v>
      </c>
      <c r="CR239">
        <v>1</v>
      </c>
      <c r="CS239">
        <v>2.2478366697555102E-3</v>
      </c>
      <c r="CT239">
        <v>1</v>
      </c>
      <c r="CU239" t="s">
        <v>4088</v>
      </c>
      <c r="CV239" t="s">
        <v>4089</v>
      </c>
      <c r="CW239">
        <v>1</v>
      </c>
      <c r="CX239">
        <v>0.67802513215874805</v>
      </c>
      <c r="CY239">
        <v>1</v>
      </c>
      <c r="CZ239" t="s">
        <v>4090</v>
      </c>
      <c r="DA239" t="s">
        <v>4091</v>
      </c>
      <c r="DB239">
        <v>1</v>
      </c>
      <c r="DC239">
        <v>0.12587000643327101</v>
      </c>
      <c r="DD239">
        <v>1</v>
      </c>
      <c r="DE239" t="s">
        <v>4092</v>
      </c>
      <c r="DF239" t="s">
        <v>4093</v>
      </c>
      <c r="DG239">
        <v>1</v>
      </c>
      <c r="DH239">
        <v>2.2277614251695201E-4</v>
      </c>
      <c r="DI239">
        <v>1</v>
      </c>
      <c r="DJ239" t="s">
        <v>4094</v>
      </c>
      <c r="DK239" t="s">
        <v>4095</v>
      </c>
      <c r="DL239">
        <v>1</v>
      </c>
      <c r="DM239">
        <v>4.2776267071813603E-2</v>
      </c>
      <c r="DN239">
        <v>1</v>
      </c>
      <c r="DO239" t="s">
        <v>4096</v>
      </c>
      <c r="DP239" t="s">
        <v>4097</v>
      </c>
      <c r="DQ239">
        <v>1</v>
      </c>
      <c r="DR239">
        <v>1.7155914971027999E-3</v>
      </c>
      <c r="DS239">
        <v>1</v>
      </c>
      <c r="DT239" t="s">
        <v>4098</v>
      </c>
      <c r="DU239" t="s">
        <v>4099</v>
      </c>
      <c r="DV239">
        <v>1</v>
      </c>
      <c r="DW239">
        <v>2.8897488603053401E-3</v>
      </c>
      <c r="DX239">
        <v>1</v>
      </c>
      <c r="DY239" t="s">
        <v>4100</v>
      </c>
      <c r="DZ239" t="s">
        <v>4101</v>
      </c>
      <c r="EA239">
        <v>1</v>
      </c>
      <c r="EB239" s="159">
        <v>3.1002958426256602E-6</v>
      </c>
      <c r="EC239">
        <v>1</v>
      </c>
      <c r="ED239" t="s">
        <v>4102</v>
      </c>
      <c r="EE239" t="s">
        <v>4103</v>
      </c>
      <c r="EF239">
        <v>1</v>
      </c>
      <c r="EG239">
        <v>1.59021144633923E-4</v>
      </c>
      <c r="EH239">
        <v>1</v>
      </c>
      <c r="EI239" t="s">
        <v>4104</v>
      </c>
      <c r="EJ239" t="s">
        <v>4105</v>
      </c>
      <c r="EK239">
        <v>1</v>
      </c>
      <c r="EL239" s="159">
        <v>1.36333684154453E-5</v>
      </c>
      <c r="EM239">
        <v>1</v>
      </c>
      <c r="EN239" t="s">
        <v>4106</v>
      </c>
      <c r="EO239" t="s">
        <v>4107</v>
      </c>
      <c r="EP239">
        <v>1</v>
      </c>
      <c r="EQ239">
        <v>2.5190916859528902E-3</v>
      </c>
      <c r="ER239">
        <v>1</v>
      </c>
      <c r="ES239" t="s">
        <v>4108</v>
      </c>
      <c r="ET239" t="s">
        <v>4109</v>
      </c>
      <c r="EU239">
        <v>1</v>
      </c>
      <c r="EV239">
        <v>1.5915380690075399E-3</v>
      </c>
      <c r="EW239">
        <v>1</v>
      </c>
      <c r="EX239" t="s">
        <v>4110</v>
      </c>
      <c r="EY239" t="s">
        <v>4111</v>
      </c>
      <c r="EZ239">
        <v>1</v>
      </c>
      <c r="FA239" s="159">
        <v>5.6784078543975703E-5</v>
      </c>
      <c r="FB239">
        <v>1</v>
      </c>
      <c r="FC239" t="s">
        <v>4112</v>
      </c>
      <c r="FD239" t="s">
        <v>4113</v>
      </c>
      <c r="FE239">
        <v>1</v>
      </c>
      <c r="FF239">
        <v>1.1251215485699999E-3</v>
      </c>
      <c r="FG239">
        <v>1</v>
      </c>
      <c r="FH239" t="s">
        <v>4114</v>
      </c>
      <c r="FI239" t="s">
        <v>4115</v>
      </c>
      <c r="FJ239">
        <v>1</v>
      </c>
      <c r="FK239">
        <v>1.4657286154968999E-4</v>
      </c>
      <c r="FL239">
        <v>1</v>
      </c>
      <c r="FM239" t="s">
        <v>4116</v>
      </c>
      <c r="FN239" t="s">
        <v>4117</v>
      </c>
      <c r="FO239">
        <v>1</v>
      </c>
      <c r="FP239">
        <v>2.3731555727337001E-2</v>
      </c>
      <c r="FQ239">
        <v>1</v>
      </c>
      <c r="FR239" t="s">
        <v>4118</v>
      </c>
      <c r="FS239" t="s">
        <v>4119</v>
      </c>
      <c r="FT239">
        <v>1</v>
      </c>
      <c r="FU239">
        <v>2.5571480690128501E-3</v>
      </c>
      <c r="FV239">
        <v>1</v>
      </c>
      <c r="FW239" t="s">
        <v>4120</v>
      </c>
      <c r="FX239" t="s">
        <v>4121</v>
      </c>
      <c r="FY239">
        <v>1</v>
      </c>
      <c r="FZ239" s="159">
        <v>1.51151677526043E-5</v>
      </c>
      <c r="GA239">
        <v>1</v>
      </c>
      <c r="GB239" t="s">
        <v>4122</v>
      </c>
      <c r="GC239" t="s">
        <v>4123</v>
      </c>
      <c r="GD239">
        <v>1</v>
      </c>
      <c r="GE239">
        <v>7.9754324397042897E-3</v>
      </c>
      <c r="GF239">
        <v>1</v>
      </c>
      <c r="GG239" t="s">
        <v>4124</v>
      </c>
      <c r="GH239" t="s">
        <v>4125</v>
      </c>
      <c r="GI239">
        <v>1</v>
      </c>
      <c r="GJ239">
        <v>4.8522202990530701E-4</v>
      </c>
      <c r="GK239">
        <v>1</v>
      </c>
      <c r="GL239" t="s">
        <v>4126</v>
      </c>
      <c r="GM239" t="s">
        <v>4127</v>
      </c>
      <c r="GN239">
        <v>1</v>
      </c>
      <c r="GO239">
        <v>1.93786276921166E-4</v>
      </c>
      <c r="GP239">
        <v>1</v>
      </c>
      <c r="GQ239" t="s">
        <v>4128</v>
      </c>
      <c r="GR239" t="s">
        <v>4129</v>
      </c>
      <c r="GS239">
        <v>1</v>
      </c>
      <c r="GT239">
        <v>6.7202992038580705E-4</v>
      </c>
      <c r="GU239">
        <v>1</v>
      </c>
      <c r="GV239" t="s">
        <v>4130</v>
      </c>
      <c r="GW239" t="s">
        <v>4131</v>
      </c>
      <c r="GX239">
        <v>1</v>
      </c>
      <c r="GY239">
        <v>4.1199225953955703E-3</v>
      </c>
      <c r="GZ239">
        <v>1</v>
      </c>
      <c r="HA239" t="s">
        <v>4132</v>
      </c>
      <c r="HB239" t="s">
        <v>4133</v>
      </c>
      <c r="HC239">
        <v>1</v>
      </c>
      <c r="HD239">
        <v>1.23766673993005E-4</v>
      </c>
      <c r="HE239">
        <v>1</v>
      </c>
      <c r="HF239" t="s">
        <v>4134</v>
      </c>
      <c r="HG239" t="s">
        <v>4135</v>
      </c>
      <c r="HH239">
        <v>1</v>
      </c>
      <c r="HI239">
        <v>8.9214091490254503E-4</v>
      </c>
      <c r="HJ239">
        <v>1</v>
      </c>
      <c r="HK239" t="s">
        <v>4136</v>
      </c>
      <c r="HL239" t="s">
        <v>4137</v>
      </c>
      <c r="HM239">
        <v>1</v>
      </c>
      <c r="HN239">
        <v>7.1561564848055903E-4</v>
      </c>
      <c r="HO239">
        <v>1</v>
      </c>
      <c r="HP239" t="s">
        <v>4138</v>
      </c>
      <c r="HQ239" t="s">
        <v>4139</v>
      </c>
      <c r="HR239">
        <v>1</v>
      </c>
      <c r="HS239">
        <v>2.8386654623374901E-4</v>
      </c>
      <c r="HT239">
        <v>1</v>
      </c>
      <c r="HU239" t="s">
        <v>4140</v>
      </c>
      <c r="HV239" t="s">
        <v>4141</v>
      </c>
      <c r="HW239">
        <v>1</v>
      </c>
      <c r="HX239">
        <v>6.2207242922200602E-4</v>
      </c>
      <c r="HY239">
        <v>1</v>
      </c>
      <c r="HZ239" t="s">
        <v>4142</v>
      </c>
      <c r="IA239" t="s">
        <v>4143</v>
      </c>
      <c r="IB239">
        <v>1</v>
      </c>
      <c r="IC239">
        <v>4.4918303236007899E-3</v>
      </c>
      <c r="ID239">
        <v>1</v>
      </c>
      <c r="IE239" t="s">
        <v>4144</v>
      </c>
      <c r="IF239" t="s">
        <v>4145</v>
      </c>
      <c r="IG239">
        <v>1</v>
      </c>
      <c r="IH239">
        <v>3.5948657504035197E-2</v>
      </c>
      <c r="II239">
        <v>1</v>
      </c>
      <c r="IJ239" t="s">
        <v>4146</v>
      </c>
      <c r="IK239" t="s">
        <v>4147</v>
      </c>
      <c r="IL239">
        <v>1</v>
      </c>
      <c r="IM239">
        <v>4.5193380316922004E-3</v>
      </c>
      <c r="IN239">
        <v>1</v>
      </c>
      <c r="IO239" t="s">
        <v>3022</v>
      </c>
      <c r="IP239" t="s">
        <v>3023</v>
      </c>
      <c r="IQ239">
        <v>0.13410149048418604</v>
      </c>
      <c r="IR239">
        <v>0.13671726609705084</v>
      </c>
      <c r="IS239">
        <v>1</v>
      </c>
      <c r="IT239" t="s">
        <v>3024</v>
      </c>
      <c r="IU239" t="s">
        <v>3025</v>
      </c>
      <c r="IV239">
        <v>6.0459202846855024E-3</v>
      </c>
      <c r="IW239">
        <v>0.13671726609705084</v>
      </c>
      <c r="IX239">
        <v>1</v>
      </c>
      <c r="IY239" t="s">
        <v>3026</v>
      </c>
      <c r="IZ239" t="s">
        <v>3027</v>
      </c>
      <c r="JA239">
        <v>0.48517634980715318</v>
      </c>
      <c r="JB239">
        <v>0.13671726609705084</v>
      </c>
      <c r="JC239">
        <v>1</v>
      </c>
      <c r="JD239" t="s">
        <v>3028</v>
      </c>
      <c r="JE239" t="s">
        <v>3029</v>
      </c>
      <c r="JF239">
        <v>0.37467623942397527</v>
      </c>
      <c r="JG239">
        <v>0.13671726609705084</v>
      </c>
      <c r="JH239">
        <v>1</v>
      </c>
      <c r="JI239" t="s">
        <v>3030</v>
      </c>
      <c r="JJ239" t="s">
        <v>3031</v>
      </c>
      <c r="JK239">
        <v>0.1523454548262588</v>
      </c>
      <c r="JL239">
        <v>1.2124627166804531E-2</v>
      </c>
      <c r="JM239">
        <v>1</v>
      </c>
      <c r="JN239" t="s">
        <v>3032</v>
      </c>
      <c r="JO239" t="s">
        <v>3033</v>
      </c>
      <c r="JP239">
        <v>0.40618597118973421</v>
      </c>
      <c r="JQ239">
        <v>1.2124627166804531E-2</v>
      </c>
      <c r="JR239">
        <v>1</v>
      </c>
      <c r="JS239" t="s">
        <v>3034</v>
      </c>
      <c r="JT239" t="s">
        <v>3035</v>
      </c>
      <c r="JU239">
        <v>2.6360428138277162E-2</v>
      </c>
      <c r="JV239">
        <v>1.2124627166804531E-2</v>
      </c>
      <c r="JW239">
        <v>1</v>
      </c>
      <c r="JX239" t="s">
        <v>3036</v>
      </c>
      <c r="JY239" t="s">
        <v>3037</v>
      </c>
      <c r="JZ239">
        <v>0.21051217573523118</v>
      </c>
      <c r="KA239">
        <v>1.2124627166804531E-2</v>
      </c>
      <c r="KB239">
        <v>1</v>
      </c>
      <c r="KC239" t="s">
        <v>3038</v>
      </c>
      <c r="KD239" t="s">
        <v>3039</v>
      </c>
      <c r="KE239">
        <v>1.6519048596901776E-2</v>
      </c>
      <c r="KF239">
        <v>1.2124627166804531E-2</v>
      </c>
      <c r="KG239">
        <v>1</v>
      </c>
      <c r="KH239" t="s">
        <v>3040</v>
      </c>
      <c r="KI239" t="s">
        <v>3041</v>
      </c>
      <c r="KJ239">
        <v>0.18807692151359676</v>
      </c>
      <c r="KK239">
        <v>1.2124627166804531E-2</v>
      </c>
    </row>
    <row r="240" spans="1:497">
      <c r="A240" t="str">
        <f>[1]Overview!E321</f>
        <v>a583203</v>
      </c>
      <c r="B240" t="str">
        <f>IF([1]Overview!W321&lt;&gt;"",[1]Overview!W321,"")</f>
        <v/>
      </c>
      <c r="C240" t="str">
        <f>[1]Overview!B321</f>
        <v>5832.03: Küchen- und Kochgeräte</v>
      </c>
      <c r="D240" s="159">
        <f>5.94290024606893E-07*0.868353709359067</f>
        <v>5.1605394730248673E-7</v>
      </c>
      <c r="F240">
        <f>[1]Overview!S321</f>
        <v>0</v>
      </c>
      <c r="H240">
        <v>1</v>
      </c>
      <c r="I240" s="166" t="s">
        <v>4052</v>
      </c>
      <c r="J240" t="s">
        <v>4053</v>
      </c>
      <c r="K240">
        <v>1</v>
      </c>
      <c r="L240">
        <v>7.7518309760159498E-3</v>
      </c>
      <c r="M240">
        <v>1</v>
      </c>
      <c r="N240" t="s">
        <v>4054</v>
      </c>
      <c r="O240" t="s">
        <v>4055</v>
      </c>
      <c r="P240">
        <v>1</v>
      </c>
      <c r="Q240">
        <v>4.5342801705650203E-3</v>
      </c>
      <c r="R240">
        <v>1</v>
      </c>
      <c r="S240" t="s">
        <v>4056</v>
      </c>
      <c r="T240" t="s">
        <v>4057</v>
      </c>
      <c r="U240">
        <v>1</v>
      </c>
      <c r="V240">
        <v>1.2002525303072401E-2</v>
      </c>
      <c r="W240">
        <v>1</v>
      </c>
      <c r="X240" t="s">
        <v>4058</v>
      </c>
      <c r="Y240" t="s">
        <v>4059</v>
      </c>
      <c r="Z240">
        <v>1</v>
      </c>
      <c r="AA240">
        <v>2.1237463179902299E-4</v>
      </c>
      <c r="AB240">
        <v>1</v>
      </c>
      <c r="AC240" t="s">
        <v>4060</v>
      </c>
      <c r="AD240" t="s">
        <v>4061</v>
      </c>
      <c r="AE240">
        <v>1</v>
      </c>
      <c r="AF240">
        <v>7.1297548403931503E-3</v>
      </c>
      <c r="AG240">
        <v>1</v>
      </c>
      <c r="AH240" t="s">
        <v>4062</v>
      </c>
      <c r="AI240" t="s">
        <v>4063</v>
      </c>
      <c r="AJ240">
        <v>1</v>
      </c>
      <c r="AK240">
        <v>5.5298796387377399E-4</v>
      </c>
      <c r="AL240">
        <v>1</v>
      </c>
      <c r="AM240" t="s">
        <v>4064</v>
      </c>
      <c r="AN240" t="s">
        <v>4065</v>
      </c>
      <c r="AO240">
        <v>1</v>
      </c>
      <c r="AP240">
        <v>5.4784078612346299E-3</v>
      </c>
      <c r="AQ240">
        <v>1</v>
      </c>
      <c r="AR240" t="s">
        <v>4066</v>
      </c>
      <c r="AS240" t="s">
        <v>4067</v>
      </c>
      <c r="AT240">
        <v>1</v>
      </c>
      <c r="AU240">
        <v>2.3357219671378501E-3</v>
      </c>
      <c r="AV240">
        <v>1</v>
      </c>
      <c r="AW240" t="s">
        <v>4068</v>
      </c>
      <c r="AX240" t="s">
        <v>4069</v>
      </c>
      <c r="AY240">
        <v>1</v>
      </c>
      <c r="AZ240" s="159">
        <v>5.38618979695941E-5</v>
      </c>
      <c r="BA240">
        <v>1</v>
      </c>
      <c r="BB240" t="s">
        <v>4070</v>
      </c>
      <c r="BC240" t="s">
        <v>4071</v>
      </c>
      <c r="BD240">
        <v>1</v>
      </c>
      <c r="BE240">
        <v>1.70949732303021E-4</v>
      </c>
      <c r="BF240">
        <v>1</v>
      </c>
      <c r="BG240" t="s">
        <v>4072</v>
      </c>
      <c r="BH240" t="s">
        <v>4073</v>
      </c>
      <c r="BI240">
        <v>1</v>
      </c>
      <c r="BJ240">
        <v>8.4286410003231297E-4</v>
      </c>
      <c r="BK240">
        <v>1</v>
      </c>
      <c r="BL240" t="s">
        <v>4074</v>
      </c>
      <c r="BM240" t="s">
        <v>4075</v>
      </c>
      <c r="BN240">
        <v>1</v>
      </c>
      <c r="BO240">
        <v>3.0625768503340201E-4</v>
      </c>
      <c r="BP240">
        <v>1</v>
      </c>
      <c r="BQ240" t="s">
        <v>4076</v>
      </c>
      <c r="BR240" t="s">
        <v>4077</v>
      </c>
      <c r="BS240">
        <v>1</v>
      </c>
      <c r="BT240">
        <v>1.2872740063828399E-3</v>
      </c>
      <c r="BU240">
        <v>1</v>
      </c>
      <c r="BV240" t="s">
        <v>4078</v>
      </c>
      <c r="BW240" t="s">
        <v>4079</v>
      </c>
      <c r="BX240">
        <v>1</v>
      </c>
      <c r="BY240">
        <v>2.3167014867732301E-4</v>
      </c>
      <c r="BZ240">
        <v>1</v>
      </c>
      <c r="CA240" t="s">
        <v>4080</v>
      </c>
      <c r="CB240" t="s">
        <v>4081</v>
      </c>
      <c r="CC240">
        <v>1</v>
      </c>
      <c r="CD240">
        <v>7.9449142882755501E-3</v>
      </c>
      <c r="CE240">
        <v>1</v>
      </c>
      <c r="CF240" t="s">
        <v>4082</v>
      </c>
      <c r="CG240" t="s">
        <v>4083</v>
      </c>
      <c r="CH240">
        <v>1</v>
      </c>
      <c r="CI240">
        <v>8.0914226607318302E-4</v>
      </c>
      <c r="CJ240">
        <v>1</v>
      </c>
      <c r="CK240" t="s">
        <v>4084</v>
      </c>
      <c r="CL240" t="s">
        <v>4085</v>
      </c>
      <c r="CM240">
        <v>1</v>
      </c>
      <c r="CN240">
        <v>1.64545997655518E-3</v>
      </c>
      <c r="CO240">
        <v>1</v>
      </c>
      <c r="CP240" t="s">
        <v>4086</v>
      </c>
      <c r="CQ240" t="s">
        <v>4087</v>
      </c>
      <c r="CR240">
        <v>1</v>
      </c>
      <c r="CS240">
        <v>2.2478366697555102E-3</v>
      </c>
      <c r="CT240">
        <v>1</v>
      </c>
      <c r="CU240" t="s">
        <v>4088</v>
      </c>
      <c r="CV240" t="s">
        <v>4089</v>
      </c>
      <c r="CW240">
        <v>1</v>
      </c>
      <c r="CX240">
        <v>0.67802513215874805</v>
      </c>
      <c r="CY240">
        <v>1</v>
      </c>
      <c r="CZ240" t="s">
        <v>4090</v>
      </c>
      <c r="DA240" t="s">
        <v>4091</v>
      </c>
      <c r="DB240">
        <v>1</v>
      </c>
      <c r="DC240">
        <v>0.12587000643327101</v>
      </c>
      <c r="DD240">
        <v>1</v>
      </c>
      <c r="DE240" t="s">
        <v>4092</v>
      </c>
      <c r="DF240" t="s">
        <v>4093</v>
      </c>
      <c r="DG240">
        <v>1</v>
      </c>
      <c r="DH240">
        <v>2.2277614251695201E-4</v>
      </c>
      <c r="DI240">
        <v>1</v>
      </c>
      <c r="DJ240" t="s">
        <v>4094</v>
      </c>
      <c r="DK240" t="s">
        <v>4095</v>
      </c>
      <c r="DL240">
        <v>1</v>
      </c>
      <c r="DM240">
        <v>4.2776267071813603E-2</v>
      </c>
      <c r="DN240">
        <v>1</v>
      </c>
      <c r="DO240" t="s">
        <v>4096</v>
      </c>
      <c r="DP240" t="s">
        <v>4097</v>
      </c>
      <c r="DQ240">
        <v>1</v>
      </c>
      <c r="DR240">
        <v>1.7155914971027999E-3</v>
      </c>
      <c r="DS240">
        <v>1</v>
      </c>
      <c r="DT240" t="s">
        <v>4098</v>
      </c>
      <c r="DU240" t="s">
        <v>4099</v>
      </c>
      <c r="DV240">
        <v>1</v>
      </c>
      <c r="DW240">
        <v>2.8897488603053401E-3</v>
      </c>
      <c r="DX240">
        <v>1</v>
      </c>
      <c r="DY240" t="s">
        <v>4100</v>
      </c>
      <c r="DZ240" t="s">
        <v>4101</v>
      </c>
      <c r="EA240">
        <v>1</v>
      </c>
      <c r="EB240" s="159">
        <v>3.1002958426256602E-6</v>
      </c>
      <c r="EC240">
        <v>1</v>
      </c>
      <c r="ED240" t="s">
        <v>4102</v>
      </c>
      <c r="EE240" t="s">
        <v>4103</v>
      </c>
      <c r="EF240">
        <v>1</v>
      </c>
      <c r="EG240">
        <v>1.59021144633923E-4</v>
      </c>
      <c r="EH240">
        <v>1</v>
      </c>
      <c r="EI240" t="s">
        <v>4104</v>
      </c>
      <c r="EJ240" t="s">
        <v>4105</v>
      </c>
      <c r="EK240">
        <v>1</v>
      </c>
      <c r="EL240" s="159">
        <v>1.36333684154453E-5</v>
      </c>
      <c r="EM240">
        <v>1</v>
      </c>
      <c r="EN240" t="s">
        <v>4106</v>
      </c>
      <c r="EO240" t="s">
        <v>4107</v>
      </c>
      <c r="EP240">
        <v>1</v>
      </c>
      <c r="EQ240">
        <v>2.5190916859528902E-3</v>
      </c>
      <c r="ER240">
        <v>1</v>
      </c>
      <c r="ES240" t="s">
        <v>4108</v>
      </c>
      <c r="ET240" t="s">
        <v>4109</v>
      </c>
      <c r="EU240">
        <v>1</v>
      </c>
      <c r="EV240">
        <v>1.5915380690075399E-3</v>
      </c>
      <c r="EW240">
        <v>1</v>
      </c>
      <c r="EX240" t="s">
        <v>4110</v>
      </c>
      <c r="EY240" t="s">
        <v>4111</v>
      </c>
      <c r="EZ240">
        <v>1</v>
      </c>
      <c r="FA240" s="159">
        <v>5.6784078543975703E-5</v>
      </c>
      <c r="FB240">
        <v>1</v>
      </c>
      <c r="FC240" t="s">
        <v>4112</v>
      </c>
      <c r="FD240" t="s">
        <v>4113</v>
      </c>
      <c r="FE240">
        <v>1</v>
      </c>
      <c r="FF240">
        <v>1.1251215485699999E-3</v>
      </c>
      <c r="FG240">
        <v>1</v>
      </c>
      <c r="FH240" t="s">
        <v>4114</v>
      </c>
      <c r="FI240" t="s">
        <v>4115</v>
      </c>
      <c r="FJ240">
        <v>1</v>
      </c>
      <c r="FK240">
        <v>1.4657286154968999E-4</v>
      </c>
      <c r="FL240">
        <v>1</v>
      </c>
      <c r="FM240" t="s">
        <v>4116</v>
      </c>
      <c r="FN240" t="s">
        <v>4117</v>
      </c>
      <c r="FO240">
        <v>1</v>
      </c>
      <c r="FP240">
        <v>2.3731555727337001E-2</v>
      </c>
      <c r="FQ240">
        <v>1</v>
      </c>
      <c r="FR240" t="s">
        <v>4118</v>
      </c>
      <c r="FS240" t="s">
        <v>4119</v>
      </c>
      <c r="FT240">
        <v>1</v>
      </c>
      <c r="FU240">
        <v>2.5571480690128501E-3</v>
      </c>
      <c r="FV240">
        <v>1</v>
      </c>
      <c r="FW240" t="s">
        <v>4120</v>
      </c>
      <c r="FX240" t="s">
        <v>4121</v>
      </c>
      <c r="FY240">
        <v>1</v>
      </c>
      <c r="FZ240" s="159">
        <v>1.51151677526043E-5</v>
      </c>
      <c r="GA240">
        <v>1</v>
      </c>
      <c r="GB240" t="s">
        <v>4122</v>
      </c>
      <c r="GC240" t="s">
        <v>4123</v>
      </c>
      <c r="GD240">
        <v>1</v>
      </c>
      <c r="GE240">
        <v>7.9754324397042897E-3</v>
      </c>
      <c r="GF240">
        <v>1</v>
      </c>
      <c r="GG240" t="s">
        <v>4124</v>
      </c>
      <c r="GH240" t="s">
        <v>4125</v>
      </c>
      <c r="GI240">
        <v>1</v>
      </c>
      <c r="GJ240">
        <v>4.8522202990530701E-4</v>
      </c>
      <c r="GK240">
        <v>1</v>
      </c>
      <c r="GL240" t="s">
        <v>4126</v>
      </c>
      <c r="GM240" t="s">
        <v>4127</v>
      </c>
      <c r="GN240">
        <v>1</v>
      </c>
      <c r="GO240">
        <v>1.93786276921166E-4</v>
      </c>
      <c r="GP240">
        <v>1</v>
      </c>
      <c r="GQ240" t="s">
        <v>4128</v>
      </c>
      <c r="GR240" t="s">
        <v>4129</v>
      </c>
      <c r="GS240">
        <v>1</v>
      </c>
      <c r="GT240">
        <v>6.7202992038580705E-4</v>
      </c>
      <c r="GU240">
        <v>1</v>
      </c>
      <c r="GV240" t="s">
        <v>4130</v>
      </c>
      <c r="GW240" t="s">
        <v>4131</v>
      </c>
      <c r="GX240">
        <v>1</v>
      </c>
      <c r="GY240">
        <v>4.1199225953955703E-3</v>
      </c>
      <c r="GZ240">
        <v>1</v>
      </c>
      <c r="HA240" t="s">
        <v>4132</v>
      </c>
      <c r="HB240" t="s">
        <v>4133</v>
      </c>
      <c r="HC240">
        <v>1</v>
      </c>
      <c r="HD240">
        <v>1.23766673993005E-4</v>
      </c>
      <c r="HE240">
        <v>1</v>
      </c>
      <c r="HF240" t="s">
        <v>4134</v>
      </c>
      <c r="HG240" t="s">
        <v>4135</v>
      </c>
      <c r="HH240">
        <v>1</v>
      </c>
      <c r="HI240">
        <v>8.9214091490254503E-4</v>
      </c>
      <c r="HJ240">
        <v>1</v>
      </c>
      <c r="HK240" t="s">
        <v>4136</v>
      </c>
      <c r="HL240" t="s">
        <v>4137</v>
      </c>
      <c r="HM240">
        <v>1</v>
      </c>
      <c r="HN240">
        <v>7.1561564848055903E-4</v>
      </c>
      <c r="HO240">
        <v>1</v>
      </c>
      <c r="HP240" t="s">
        <v>4138</v>
      </c>
      <c r="HQ240" t="s">
        <v>4139</v>
      </c>
      <c r="HR240">
        <v>1</v>
      </c>
      <c r="HS240">
        <v>2.8386654623374901E-4</v>
      </c>
      <c r="HT240">
        <v>1</v>
      </c>
      <c r="HU240" t="s">
        <v>4140</v>
      </c>
      <c r="HV240" t="s">
        <v>4141</v>
      </c>
      <c r="HW240">
        <v>1</v>
      </c>
      <c r="HX240">
        <v>6.2207242922200602E-4</v>
      </c>
      <c r="HY240">
        <v>1</v>
      </c>
      <c r="HZ240" t="s">
        <v>4142</v>
      </c>
      <c r="IA240" t="s">
        <v>4143</v>
      </c>
      <c r="IB240">
        <v>1</v>
      </c>
      <c r="IC240">
        <v>4.4918303236007899E-3</v>
      </c>
      <c r="ID240">
        <v>1</v>
      </c>
      <c r="IE240" t="s">
        <v>4144</v>
      </c>
      <c r="IF240" t="s">
        <v>4145</v>
      </c>
      <c r="IG240">
        <v>1</v>
      </c>
      <c r="IH240">
        <v>3.5948657504035197E-2</v>
      </c>
      <c r="II240">
        <v>1</v>
      </c>
      <c r="IJ240" t="s">
        <v>4146</v>
      </c>
      <c r="IK240" t="s">
        <v>4147</v>
      </c>
      <c r="IL240">
        <v>1</v>
      </c>
      <c r="IM240">
        <v>4.5193380316922004E-3</v>
      </c>
      <c r="IN240">
        <v>1</v>
      </c>
      <c r="IO240" t="s">
        <v>3022</v>
      </c>
      <c r="IP240" t="s">
        <v>3023</v>
      </c>
      <c r="IQ240">
        <v>0.13410149048418604</v>
      </c>
      <c r="IR240">
        <v>0.13671726609705084</v>
      </c>
      <c r="IS240">
        <v>1</v>
      </c>
      <c r="IT240" t="s">
        <v>3024</v>
      </c>
      <c r="IU240" t="s">
        <v>3025</v>
      </c>
      <c r="IV240">
        <v>6.0459202846855024E-3</v>
      </c>
      <c r="IW240">
        <v>0.13671726609705084</v>
      </c>
      <c r="IX240">
        <v>1</v>
      </c>
      <c r="IY240" t="s">
        <v>3026</v>
      </c>
      <c r="IZ240" t="s">
        <v>3027</v>
      </c>
      <c r="JA240">
        <v>0.48517634980715318</v>
      </c>
      <c r="JB240">
        <v>0.13671726609705084</v>
      </c>
      <c r="JC240">
        <v>1</v>
      </c>
      <c r="JD240" t="s">
        <v>3028</v>
      </c>
      <c r="JE240" t="s">
        <v>3029</v>
      </c>
      <c r="JF240">
        <v>0.37467623942397527</v>
      </c>
      <c r="JG240">
        <v>0.13671726609705084</v>
      </c>
      <c r="JH240">
        <v>1</v>
      </c>
      <c r="JI240" t="s">
        <v>3030</v>
      </c>
      <c r="JJ240" t="s">
        <v>3031</v>
      </c>
      <c r="JK240">
        <v>0.1523454548262588</v>
      </c>
      <c r="JL240">
        <v>1.2124627166804531E-2</v>
      </c>
      <c r="JM240">
        <v>1</v>
      </c>
      <c r="JN240" t="s">
        <v>3032</v>
      </c>
      <c r="JO240" t="s">
        <v>3033</v>
      </c>
      <c r="JP240">
        <v>0.40618597118973421</v>
      </c>
      <c r="JQ240">
        <v>1.2124627166804531E-2</v>
      </c>
      <c r="JR240">
        <v>1</v>
      </c>
      <c r="JS240" t="s">
        <v>3034</v>
      </c>
      <c r="JT240" t="s">
        <v>3035</v>
      </c>
      <c r="JU240">
        <v>2.6360428138277162E-2</v>
      </c>
      <c r="JV240">
        <v>1.2124627166804531E-2</v>
      </c>
      <c r="JW240">
        <v>1</v>
      </c>
      <c r="JX240" t="s">
        <v>3036</v>
      </c>
      <c r="JY240" t="s">
        <v>3037</v>
      </c>
      <c r="JZ240">
        <v>0.21051217573523118</v>
      </c>
      <c r="KA240">
        <v>1.2124627166804531E-2</v>
      </c>
      <c r="KB240">
        <v>1</v>
      </c>
      <c r="KC240" t="s">
        <v>3038</v>
      </c>
      <c r="KD240" t="s">
        <v>3039</v>
      </c>
      <c r="KE240">
        <v>1.6519048596901776E-2</v>
      </c>
      <c r="KF240">
        <v>1.2124627166804531E-2</v>
      </c>
      <c r="KG240">
        <v>1</v>
      </c>
      <c r="KH240" t="s">
        <v>3040</v>
      </c>
      <c r="KI240" t="s">
        <v>3041</v>
      </c>
      <c r="KJ240">
        <v>0.18807692151359676</v>
      </c>
      <c r="KK240">
        <v>1.2124627166804531E-2</v>
      </c>
    </row>
    <row r="241" spans="1:587">
      <c r="A241" t="str">
        <f>[1]Overview!E322</f>
        <v>a583204</v>
      </c>
      <c r="B241" t="str">
        <f>IF([1]Overview!W322&lt;&gt;"",[1]Overview!W322,"")</f>
        <v/>
      </c>
      <c r="C241" t="str">
        <f>[1]Overview!B322</f>
        <v>5832.04: Anderes Zubehör für die Haushaltsführung</v>
      </c>
      <c r="D241" s="159">
        <f>5.94290024606893E-07*0.868353709359067</f>
        <v>5.1605394730248673E-7</v>
      </c>
      <c r="F241">
        <f>[1]Overview!S322</f>
        <v>0</v>
      </c>
      <c r="H241">
        <v>1</v>
      </c>
      <c r="I241" s="166" t="s">
        <v>4052</v>
      </c>
      <c r="J241" t="s">
        <v>4053</v>
      </c>
      <c r="K241">
        <v>1</v>
      </c>
      <c r="L241">
        <v>7.7518309760159498E-3</v>
      </c>
      <c r="M241">
        <v>1</v>
      </c>
      <c r="N241" t="s">
        <v>4054</v>
      </c>
      <c r="O241" t="s">
        <v>4055</v>
      </c>
      <c r="P241">
        <v>1</v>
      </c>
      <c r="Q241">
        <v>4.5342801705650203E-3</v>
      </c>
      <c r="R241">
        <v>1</v>
      </c>
      <c r="S241" t="s">
        <v>4056</v>
      </c>
      <c r="T241" t="s">
        <v>4057</v>
      </c>
      <c r="U241">
        <v>1</v>
      </c>
      <c r="V241">
        <v>1.2002525303072401E-2</v>
      </c>
      <c r="W241">
        <v>1</v>
      </c>
      <c r="X241" t="s">
        <v>4058</v>
      </c>
      <c r="Y241" t="s">
        <v>4059</v>
      </c>
      <c r="Z241">
        <v>1</v>
      </c>
      <c r="AA241">
        <v>2.1237463179902299E-4</v>
      </c>
      <c r="AB241">
        <v>1</v>
      </c>
      <c r="AC241" t="s">
        <v>4060</v>
      </c>
      <c r="AD241" t="s">
        <v>4061</v>
      </c>
      <c r="AE241">
        <v>1</v>
      </c>
      <c r="AF241">
        <v>7.1297548403931503E-3</v>
      </c>
      <c r="AG241">
        <v>1</v>
      </c>
      <c r="AH241" t="s">
        <v>4062</v>
      </c>
      <c r="AI241" t="s">
        <v>4063</v>
      </c>
      <c r="AJ241">
        <v>1</v>
      </c>
      <c r="AK241">
        <v>5.5298796387377399E-4</v>
      </c>
      <c r="AL241">
        <v>1</v>
      </c>
      <c r="AM241" t="s">
        <v>4064</v>
      </c>
      <c r="AN241" t="s">
        <v>4065</v>
      </c>
      <c r="AO241">
        <v>1</v>
      </c>
      <c r="AP241">
        <v>5.4784078612346299E-3</v>
      </c>
      <c r="AQ241">
        <v>1</v>
      </c>
      <c r="AR241" t="s">
        <v>4066</v>
      </c>
      <c r="AS241" t="s">
        <v>4067</v>
      </c>
      <c r="AT241">
        <v>1</v>
      </c>
      <c r="AU241">
        <v>2.3357219671378501E-3</v>
      </c>
      <c r="AV241">
        <v>1</v>
      </c>
      <c r="AW241" t="s">
        <v>4068</v>
      </c>
      <c r="AX241" t="s">
        <v>4069</v>
      </c>
      <c r="AY241">
        <v>1</v>
      </c>
      <c r="AZ241" s="159">
        <v>5.38618979695941E-5</v>
      </c>
      <c r="BA241">
        <v>1</v>
      </c>
      <c r="BB241" t="s">
        <v>4070</v>
      </c>
      <c r="BC241" t="s">
        <v>4071</v>
      </c>
      <c r="BD241">
        <v>1</v>
      </c>
      <c r="BE241">
        <v>1.70949732303021E-4</v>
      </c>
      <c r="BF241">
        <v>1</v>
      </c>
      <c r="BG241" t="s">
        <v>4072</v>
      </c>
      <c r="BH241" t="s">
        <v>4073</v>
      </c>
      <c r="BI241">
        <v>1</v>
      </c>
      <c r="BJ241">
        <v>8.4286410003231297E-4</v>
      </c>
      <c r="BK241">
        <v>1</v>
      </c>
      <c r="BL241" t="s">
        <v>4074</v>
      </c>
      <c r="BM241" t="s">
        <v>4075</v>
      </c>
      <c r="BN241">
        <v>1</v>
      </c>
      <c r="BO241">
        <v>3.0625768503340201E-4</v>
      </c>
      <c r="BP241">
        <v>1</v>
      </c>
      <c r="BQ241" t="s">
        <v>4076</v>
      </c>
      <c r="BR241" t="s">
        <v>4077</v>
      </c>
      <c r="BS241">
        <v>1</v>
      </c>
      <c r="BT241">
        <v>1.2872740063828399E-3</v>
      </c>
      <c r="BU241">
        <v>1</v>
      </c>
      <c r="BV241" t="s">
        <v>4078</v>
      </c>
      <c r="BW241" t="s">
        <v>4079</v>
      </c>
      <c r="BX241">
        <v>1</v>
      </c>
      <c r="BY241">
        <v>2.3167014867732301E-4</v>
      </c>
      <c r="BZ241">
        <v>1</v>
      </c>
      <c r="CA241" t="s">
        <v>4080</v>
      </c>
      <c r="CB241" t="s">
        <v>4081</v>
      </c>
      <c r="CC241">
        <v>1</v>
      </c>
      <c r="CD241">
        <v>7.9449142882755501E-3</v>
      </c>
      <c r="CE241">
        <v>1</v>
      </c>
      <c r="CF241" t="s">
        <v>4082</v>
      </c>
      <c r="CG241" t="s">
        <v>4083</v>
      </c>
      <c r="CH241">
        <v>1</v>
      </c>
      <c r="CI241">
        <v>8.0914226607318302E-4</v>
      </c>
      <c r="CJ241">
        <v>1</v>
      </c>
      <c r="CK241" t="s">
        <v>4084</v>
      </c>
      <c r="CL241" t="s">
        <v>4085</v>
      </c>
      <c r="CM241">
        <v>1</v>
      </c>
      <c r="CN241">
        <v>1.64545997655518E-3</v>
      </c>
      <c r="CO241">
        <v>1</v>
      </c>
      <c r="CP241" t="s">
        <v>4086</v>
      </c>
      <c r="CQ241" t="s">
        <v>4087</v>
      </c>
      <c r="CR241">
        <v>1</v>
      </c>
      <c r="CS241">
        <v>2.2478366697555102E-3</v>
      </c>
      <c r="CT241">
        <v>1</v>
      </c>
      <c r="CU241" t="s">
        <v>4088</v>
      </c>
      <c r="CV241" t="s">
        <v>4089</v>
      </c>
      <c r="CW241">
        <v>1</v>
      </c>
      <c r="CX241">
        <v>0.67802513215874805</v>
      </c>
      <c r="CY241">
        <v>1</v>
      </c>
      <c r="CZ241" t="s">
        <v>4090</v>
      </c>
      <c r="DA241" t="s">
        <v>4091</v>
      </c>
      <c r="DB241">
        <v>1</v>
      </c>
      <c r="DC241">
        <v>0.12587000643327101</v>
      </c>
      <c r="DD241">
        <v>1</v>
      </c>
      <c r="DE241" t="s">
        <v>4092</v>
      </c>
      <c r="DF241" t="s">
        <v>4093</v>
      </c>
      <c r="DG241">
        <v>1</v>
      </c>
      <c r="DH241">
        <v>2.2277614251695201E-4</v>
      </c>
      <c r="DI241">
        <v>1</v>
      </c>
      <c r="DJ241" t="s">
        <v>4094</v>
      </c>
      <c r="DK241" t="s">
        <v>4095</v>
      </c>
      <c r="DL241">
        <v>1</v>
      </c>
      <c r="DM241">
        <v>4.2776267071813603E-2</v>
      </c>
      <c r="DN241">
        <v>1</v>
      </c>
      <c r="DO241" t="s">
        <v>4096</v>
      </c>
      <c r="DP241" t="s">
        <v>4097</v>
      </c>
      <c r="DQ241">
        <v>1</v>
      </c>
      <c r="DR241">
        <v>1.7155914971027999E-3</v>
      </c>
      <c r="DS241">
        <v>1</v>
      </c>
      <c r="DT241" t="s">
        <v>4098</v>
      </c>
      <c r="DU241" t="s">
        <v>4099</v>
      </c>
      <c r="DV241">
        <v>1</v>
      </c>
      <c r="DW241">
        <v>2.8897488603053401E-3</v>
      </c>
      <c r="DX241">
        <v>1</v>
      </c>
      <c r="DY241" t="s">
        <v>4100</v>
      </c>
      <c r="DZ241" t="s">
        <v>4101</v>
      </c>
      <c r="EA241">
        <v>1</v>
      </c>
      <c r="EB241" s="159">
        <v>3.1002958426256602E-6</v>
      </c>
      <c r="EC241">
        <v>1</v>
      </c>
      <c r="ED241" t="s">
        <v>4102</v>
      </c>
      <c r="EE241" t="s">
        <v>4103</v>
      </c>
      <c r="EF241">
        <v>1</v>
      </c>
      <c r="EG241">
        <v>1.59021144633923E-4</v>
      </c>
      <c r="EH241">
        <v>1</v>
      </c>
      <c r="EI241" t="s">
        <v>4104</v>
      </c>
      <c r="EJ241" t="s">
        <v>4105</v>
      </c>
      <c r="EK241">
        <v>1</v>
      </c>
      <c r="EL241" s="159">
        <v>1.36333684154453E-5</v>
      </c>
      <c r="EM241">
        <v>1</v>
      </c>
      <c r="EN241" t="s">
        <v>4106</v>
      </c>
      <c r="EO241" t="s">
        <v>4107</v>
      </c>
      <c r="EP241">
        <v>1</v>
      </c>
      <c r="EQ241">
        <v>2.5190916859528902E-3</v>
      </c>
      <c r="ER241">
        <v>1</v>
      </c>
      <c r="ES241" t="s">
        <v>4108</v>
      </c>
      <c r="ET241" t="s">
        <v>4109</v>
      </c>
      <c r="EU241">
        <v>1</v>
      </c>
      <c r="EV241">
        <v>1.5915380690075399E-3</v>
      </c>
      <c r="EW241">
        <v>1</v>
      </c>
      <c r="EX241" t="s">
        <v>4110</v>
      </c>
      <c r="EY241" t="s">
        <v>4111</v>
      </c>
      <c r="EZ241">
        <v>1</v>
      </c>
      <c r="FA241" s="159">
        <v>5.6784078543975703E-5</v>
      </c>
      <c r="FB241">
        <v>1</v>
      </c>
      <c r="FC241" t="s">
        <v>4112</v>
      </c>
      <c r="FD241" t="s">
        <v>4113</v>
      </c>
      <c r="FE241">
        <v>1</v>
      </c>
      <c r="FF241">
        <v>1.1251215485699999E-3</v>
      </c>
      <c r="FG241">
        <v>1</v>
      </c>
      <c r="FH241" t="s">
        <v>4114</v>
      </c>
      <c r="FI241" t="s">
        <v>4115</v>
      </c>
      <c r="FJ241">
        <v>1</v>
      </c>
      <c r="FK241">
        <v>1.4657286154968999E-4</v>
      </c>
      <c r="FL241">
        <v>1</v>
      </c>
      <c r="FM241" t="s">
        <v>4116</v>
      </c>
      <c r="FN241" t="s">
        <v>4117</v>
      </c>
      <c r="FO241">
        <v>1</v>
      </c>
      <c r="FP241">
        <v>2.3731555727337001E-2</v>
      </c>
      <c r="FQ241">
        <v>1</v>
      </c>
      <c r="FR241" t="s">
        <v>4118</v>
      </c>
      <c r="FS241" t="s">
        <v>4119</v>
      </c>
      <c r="FT241">
        <v>1</v>
      </c>
      <c r="FU241">
        <v>2.5571480690128501E-3</v>
      </c>
      <c r="FV241">
        <v>1</v>
      </c>
      <c r="FW241" t="s">
        <v>4120</v>
      </c>
      <c r="FX241" t="s">
        <v>4121</v>
      </c>
      <c r="FY241">
        <v>1</v>
      </c>
      <c r="FZ241" s="159">
        <v>1.51151677526043E-5</v>
      </c>
      <c r="GA241">
        <v>1</v>
      </c>
      <c r="GB241" t="s">
        <v>4122</v>
      </c>
      <c r="GC241" t="s">
        <v>4123</v>
      </c>
      <c r="GD241">
        <v>1</v>
      </c>
      <c r="GE241">
        <v>7.9754324397042897E-3</v>
      </c>
      <c r="GF241">
        <v>1</v>
      </c>
      <c r="GG241" t="s">
        <v>4124</v>
      </c>
      <c r="GH241" t="s">
        <v>4125</v>
      </c>
      <c r="GI241">
        <v>1</v>
      </c>
      <c r="GJ241">
        <v>4.8522202990530701E-4</v>
      </c>
      <c r="GK241">
        <v>1</v>
      </c>
      <c r="GL241" t="s">
        <v>4126</v>
      </c>
      <c r="GM241" t="s">
        <v>4127</v>
      </c>
      <c r="GN241">
        <v>1</v>
      </c>
      <c r="GO241">
        <v>1.93786276921166E-4</v>
      </c>
      <c r="GP241">
        <v>1</v>
      </c>
      <c r="GQ241" t="s">
        <v>4128</v>
      </c>
      <c r="GR241" t="s">
        <v>4129</v>
      </c>
      <c r="GS241">
        <v>1</v>
      </c>
      <c r="GT241">
        <v>6.7202992038580705E-4</v>
      </c>
      <c r="GU241">
        <v>1</v>
      </c>
      <c r="GV241" t="s">
        <v>4130</v>
      </c>
      <c r="GW241" t="s">
        <v>4131</v>
      </c>
      <c r="GX241">
        <v>1</v>
      </c>
      <c r="GY241">
        <v>4.1199225953955703E-3</v>
      </c>
      <c r="GZ241">
        <v>1</v>
      </c>
      <c r="HA241" t="s">
        <v>4132</v>
      </c>
      <c r="HB241" t="s">
        <v>4133</v>
      </c>
      <c r="HC241">
        <v>1</v>
      </c>
      <c r="HD241">
        <v>1.23766673993005E-4</v>
      </c>
      <c r="HE241">
        <v>1</v>
      </c>
      <c r="HF241" t="s">
        <v>4134</v>
      </c>
      <c r="HG241" t="s">
        <v>4135</v>
      </c>
      <c r="HH241">
        <v>1</v>
      </c>
      <c r="HI241">
        <v>8.9214091490254503E-4</v>
      </c>
      <c r="HJ241">
        <v>1</v>
      </c>
      <c r="HK241" t="s">
        <v>4136</v>
      </c>
      <c r="HL241" t="s">
        <v>4137</v>
      </c>
      <c r="HM241">
        <v>1</v>
      </c>
      <c r="HN241">
        <v>7.1561564848055903E-4</v>
      </c>
      <c r="HO241">
        <v>1</v>
      </c>
      <c r="HP241" t="s">
        <v>4138</v>
      </c>
      <c r="HQ241" t="s">
        <v>4139</v>
      </c>
      <c r="HR241">
        <v>1</v>
      </c>
      <c r="HS241">
        <v>2.8386654623374901E-4</v>
      </c>
      <c r="HT241">
        <v>1</v>
      </c>
      <c r="HU241" t="s">
        <v>4140</v>
      </c>
      <c r="HV241" t="s">
        <v>4141</v>
      </c>
      <c r="HW241">
        <v>1</v>
      </c>
      <c r="HX241">
        <v>6.2207242922200602E-4</v>
      </c>
      <c r="HY241">
        <v>1</v>
      </c>
      <c r="HZ241" t="s">
        <v>4142</v>
      </c>
      <c r="IA241" t="s">
        <v>4143</v>
      </c>
      <c r="IB241">
        <v>1</v>
      </c>
      <c r="IC241">
        <v>4.4918303236007899E-3</v>
      </c>
      <c r="ID241">
        <v>1</v>
      </c>
      <c r="IE241" t="s">
        <v>4144</v>
      </c>
      <c r="IF241" t="s">
        <v>4145</v>
      </c>
      <c r="IG241">
        <v>1</v>
      </c>
      <c r="IH241">
        <v>3.5948657504035197E-2</v>
      </c>
      <c r="II241">
        <v>1</v>
      </c>
      <c r="IJ241" t="s">
        <v>4146</v>
      </c>
      <c r="IK241" t="s">
        <v>4147</v>
      </c>
      <c r="IL241">
        <v>1</v>
      </c>
      <c r="IM241">
        <v>4.5193380316922004E-3</v>
      </c>
      <c r="IN241">
        <v>1</v>
      </c>
      <c r="IO241" t="s">
        <v>3022</v>
      </c>
      <c r="IP241" t="s">
        <v>3023</v>
      </c>
      <c r="IQ241">
        <v>0.13410149048418604</v>
      </c>
      <c r="IR241">
        <v>0.13671726609705084</v>
      </c>
      <c r="IS241">
        <v>1</v>
      </c>
      <c r="IT241" t="s">
        <v>3024</v>
      </c>
      <c r="IU241" t="s">
        <v>3025</v>
      </c>
      <c r="IV241">
        <v>6.0459202846855024E-3</v>
      </c>
      <c r="IW241">
        <v>0.13671726609705084</v>
      </c>
      <c r="IX241">
        <v>1</v>
      </c>
      <c r="IY241" t="s">
        <v>3026</v>
      </c>
      <c r="IZ241" t="s">
        <v>3027</v>
      </c>
      <c r="JA241">
        <v>0.48517634980715318</v>
      </c>
      <c r="JB241">
        <v>0.13671726609705084</v>
      </c>
      <c r="JC241">
        <v>1</v>
      </c>
      <c r="JD241" t="s">
        <v>3028</v>
      </c>
      <c r="JE241" t="s">
        <v>3029</v>
      </c>
      <c r="JF241">
        <v>0.37467623942397527</v>
      </c>
      <c r="JG241">
        <v>0.13671726609705084</v>
      </c>
      <c r="JH241">
        <v>1</v>
      </c>
      <c r="JI241" t="s">
        <v>3030</v>
      </c>
      <c r="JJ241" t="s">
        <v>3031</v>
      </c>
      <c r="JK241">
        <v>0.1523454548262588</v>
      </c>
      <c r="JL241">
        <v>1.2124627166804531E-2</v>
      </c>
      <c r="JM241">
        <v>1</v>
      </c>
      <c r="JN241" t="s">
        <v>3032</v>
      </c>
      <c r="JO241" t="s">
        <v>3033</v>
      </c>
      <c r="JP241">
        <v>0.40618597118973421</v>
      </c>
      <c r="JQ241">
        <v>1.2124627166804531E-2</v>
      </c>
      <c r="JR241">
        <v>1</v>
      </c>
      <c r="JS241" t="s">
        <v>3034</v>
      </c>
      <c r="JT241" t="s">
        <v>3035</v>
      </c>
      <c r="JU241">
        <v>2.6360428138277162E-2</v>
      </c>
      <c r="JV241">
        <v>1.2124627166804531E-2</v>
      </c>
      <c r="JW241">
        <v>1</v>
      </c>
      <c r="JX241" t="s">
        <v>3036</v>
      </c>
      <c r="JY241" t="s">
        <v>3037</v>
      </c>
      <c r="JZ241">
        <v>0.21051217573523118</v>
      </c>
      <c r="KA241">
        <v>1.2124627166804531E-2</v>
      </c>
      <c r="KB241">
        <v>1</v>
      </c>
      <c r="KC241" t="s">
        <v>3038</v>
      </c>
      <c r="KD241" t="s">
        <v>3039</v>
      </c>
      <c r="KE241">
        <v>1.6519048596901776E-2</v>
      </c>
      <c r="KF241">
        <v>1.2124627166804531E-2</v>
      </c>
      <c r="KG241">
        <v>1</v>
      </c>
      <c r="KH241" t="s">
        <v>3040</v>
      </c>
      <c r="KI241" t="s">
        <v>3041</v>
      </c>
      <c r="KJ241">
        <v>0.18807692151359676</v>
      </c>
      <c r="KK241">
        <v>1.2124627166804531E-2</v>
      </c>
    </row>
    <row r="242" spans="1:587">
      <c r="A242" t="str">
        <f>[1]Overview!E323</f>
        <v>a584</v>
      </c>
      <c r="B242" t="str">
        <f>IF([1]Overview!W323&lt;&gt;"",[1]Overview!W323,"")</f>
        <v/>
      </c>
      <c r="C242" t="str">
        <f>[1]Overview!B323</f>
        <v>584: Werkzeuge für Haus und Garten</v>
      </c>
      <c r="D242" t="str">
        <f t="shared" si="3"/>
        <v/>
      </c>
      <c r="F242">
        <f>[1]Overview!S323</f>
        <v>-1</v>
      </c>
      <c r="I242" s="166"/>
    </row>
    <row r="243" spans="1:587">
      <c r="A243" t="str">
        <f>[1]Overview!E324</f>
        <v>a5841</v>
      </c>
      <c r="B243" t="str">
        <f>IF([1]Overview!W324&lt;&gt;"",[1]Overview!W324,"")</f>
        <v/>
      </c>
      <c r="C243" t="str">
        <f>[1]Overview!B324</f>
        <v>5841: Werkzeuge und Zubehör ohne Motor für Haus und Garten</v>
      </c>
      <c r="D243" s="159">
        <f>5.94290024606893E-07*0.868353709359067</f>
        <v>5.1605394730248673E-7</v>
      </c>
      <c r="F243">
        <f>[1]Overview!S324</f>
        <v>0</v>
      </c>
      <c r="H243">
        <v>1</v>
      </c>
      <c r="I243" s="166" t="s">
        <v>4052</v>
      </c>
      <c r="J243" t="s">
        <v>4053</v>
      </c>
      <c r="K243">
        <v>1</v>
      </c>
      <c r="L243">
        <v>7.7518309760159498E-3</v>
      </c>
      <c r="M243">
        <v>1</v>
      </c>
      <c r="N243" t="s">
        <v>4054</v>
      </c>
      <c r="O243" t="s">
        <v>4055</v>
      </c>
      <c r="P243">
        <v>1</v>
      </c>
      <c r="Q243">
        <v>4.5342801705650203E-3</v>
      </c>
      <c r="R243">
        <v>1</v>
      </c>
      <c r="S243" t="s">
        <v>4056</v>
      </c>
      <c r="T243" t="s">
        <v>4057</v>
      </c>
      <c r="U243">
        <v>1</v>
      </c>
      <c r="V243">
        <v>1.2002525303072401E-2</v>
      </c>
      <c r="W243">
        <v>1</v>
      </c>
      <c r="X243" t="s">
        <v>4058</v>
      </c>
      <c r="Y243" t="s">
        <v>4059</v>
      </c>
      <c r="Z243">
        <v>1</v>
      </c>
      <c r="AA243">
        <v>2.1237463179902299E-4</v>
      </c>
      <c r="AB243">
        <v>1</v>
      </c>
      <c r="AC243" t="s">
        <v>4060</v>
      </c>
      <c r="AD243" t="s">
        <v>4061</v>
      </c>
      <c r="AE243">
        <v>1</v>
      </c>
      <c r="AF243">
        <v>7.1297548403931503E-3</v>
      </c>
      <c r="AG243">
        <v>1</v>
      </c>
      <c r="AH243" t="s">
        <v>4062</v>
      </c>
      <c r="AI243" t="s">
        <v>4063</v>
      </c>
      <c r="AJ243">
        <v>1</v>
      </c>
      <c r="AK243">
        <v>5.5298796387377399E-4</v>
      </c>
      <c r="AL243">
        <v>1</v>
      </c>
      <c r="AM243" t="s">
        <v>4064</v>
      </c>
      <c r="AN243" t="s">
        <v>4065</v>
      </c>
      <c r="AO243">
        <v>1</v>
      </c>
      <c r="AP243">
        <v>5.4784078612346299E-3</v>
      </c>
      <c r="AQ243">
        <v>1</v>
      </c>
      <c r="AR243" t="s">
        <v>4066</v>
      </c>
      <c r="AS243" t="s">
        <v>4067</v>
      </c>
      <c r="AT243">
        <v>1</v>
      </c>
      <c r="AU243">
        <v>2.3357219671378501E-3</v>
      </c>
      <c r="AV243">
        <v>1</v>
      </c>
      <c r="AW243" t="s">
        <v>4068</v>
      </c>
      <c r="AX243" t="s">
        <v>4069</v>
      </c>
      <c r="AY243">
        <v>1</v>
      </c>
      <c r="AZ243" s="159">
        <v>5.38618979695941E-5</v>
      </c>
      <c r="BA243">
        <v>1</v>
      </c>
      <c r="BB243" t="s">
        <v>4070</v>
      </c>
      <c r="BC243" t="s">
        <v>4071</v>
      </c>
      <c r="BD243">
        <v>1</v>
      </c>
      <c r="BE243">
        <v>1.70949732303021E-4</v>
      </c>
      <c r="BF243">
        <v>1</v>
      </c>
      <c r="BG243" t="s">
        <v>4072</v>
      </c>
      <c r="BH243" t="s">
        <v>4073</v>
      </c>
      <c r="BI243">
        <v>1</v>
      </c>
      <c r="BJ243">
        <v>8.4286410003231297E-4</v>
      </c>
      <c r="BK243">
        <v>1</v>
      </c>
      <c r="BL243" t="s">
        <v>4074</v>
      </c>
      <c r="BM243" t="s">
        <v>4075</v>
      </c>
      <c r="BN243">
        <v>1</v>
      </c>
      <c r="BO243">
        <v>3.0625768503340201E-4</v>
      </c>
      <c r="BP243">
        <v>1</v>
      </c>
      <c r="BQ243" t="s">
        <v>4076</v>
      </c>
      <c r="BR243" t="s">
        <v>4077</v>
      </c>
      <c r="BS243">
        <v>1</v>
      </c>
      <c r="BT243">
        <v>1.2872740063828399E-3</v>
      </c>
      <c r="BU243">
        <v>1</v>
      </c>
      <c r="BV243" t="s">
        <v>4078</v>
      </c>
      <c r="BW243" t="s">
        <v>4079</v>
      </c>
      <c r="BX243">
        <v>1</v>
      </c>
      <c r="BY243">
        <v>2.3167014867732301E-4</v>
      </c>
      <c r="BZ243">
        <v>1</v>
      </c>
      <c r="CA243" t="s">
        <v>4080</v>
      </c>
      <c r="CB243" t="s">
        <v>4081</v>
      </c>
      <c r="CC243">
        <v>1</v>
      </c>
      <c r="CD243">
        <v>7.9449142882755501E-3</v>
      </c>
      <c r="CE243">
        <v>1</v>
      </c>
      <c r="CF243" t="s">
        <v>4082</v>
      </c>
      <c r="CG243" t="s">
        <v>4083</v>
      </c>
      <c r="CH243">
        <v>1</v>
      </c>
      <c r="CI243">
        <v>8.0914226607318302E-4</v>
      </c>
      <c r="CJ243">
        <v>1</v>
      </c>
      <c r="CK243" t="s">
        <v>4084</v>
      </c>
      <c r="CL243" t="s">
        <v>4085</v>
      </c>
      <c r="CM243">
        <v>1</v>
      </c>
      <c r="CN243">
        <v>1.64545997655518E-3</v>
      </c>
      <c r="CO243">
        <v>1</v>
      </c>
      <c r="CP243" t="s">
        <v>4086</v>
      </c>
      <c r="CQ243" t="s">
        <v>4087</v>
      </c>
      <c r="CR243">
        <v>1</v>
      </c>
      <c r="CS243">
        <v>2.2478366697555102E-3</v>
      </c>
      <c r="CT243">
        <v>1</v>
      </c>
      <c r="CU243" t="s">
        <v>4088</v>
      </c>
      <c r="CV243" t="s">
        <v>4089</v>
      </c>
      <c r="CW243">
        <v>1</v>
      </c>
      <c r="CX243">
        <v>0.67802513215874805</v>
      </c>
      <c r="CY243">
        <v>1</v>
      </c>
      <c r="CZ243" t="s">
        <v>4090</v>
      </c>
      <c r="DA243" t="s">
        <v>4091</v>
      </c>
      <c r="DB243">
        <v>1</v>
      </c>
      <c r="DC243">
        <v>0.12587000643327101</v>
      </c>
      <c r="DD243">
        <v>1</v>
      </c>
      <c r="DE243" t="s">
        <v>4092</v>
      </c>
      <c r="DF243" t="s">
        <v>4093</v>
      </c>
      <c r="DG243">
        <v>1</v>
      </c>
      <c r="DH243">
        <v>2.2277614251695201E-4</v>
      </c>
      <c r="DI243">
        <v>1</v>
      </c>
      <c r="DJ243" t="s">
        <v>4094</v>
      </c>
      <c r="DK243" t="s">
        <v>4095</v>
      </c>
      <c r="DL243">
        <v>1</v>
      </c>
      <c r="DM243">
        <v>4.2776267071813603E-2</v>
      </c>
      <c r="DN243">
        <v>1</v>
      </c>
      <c r="DO243" t="s">
        <v>4096</v>
      </c>
      <c r="DP243" t="s">
        <v>4097</v>
      </c>
      <c r="DQ243">
        <v>1</v>
      </c>
      <c r="DR243">
        <v>1.7155914971027999E-3</v>
      </c>
      <c r="DS243">
        <v>1</v>
      </c>
      <c r="DT243" t="s">
        <v>4098</v>
      </c>
      <c r="DU243" t="s">
        <v>4099</v>
      </c>
      <c r="DV243">
        <v>1</v>
      </c>
      <c r="DW243">
        <v>2.8897488603053401E-3</v>
      </c>
      <c r="DX243">
        <v>1</v>
      </c>
      <c r="DY243" t="s">
        <v>4100</v>
      </c>
      <c r="DZ243" t="s">
        <v>4101</v>
      </c>
      <c r="EA243">
        <v>1</v>
      </c>
      <c r="EB243" s="159">
        <v>3.1002958426256602E-6</v>
      </c>
      <c r="EC243">
        <v>1</v>
      </c>
      <c r="ED243" t="s">
        <v>4102</v>
      </c>
      <c r="EE243" t="s">
        <v>4103</v>
      </c>
      <c r="EF243">
        <v>1</v>
      </c>
      <c r="EG243">
        <v>1.59021144633923E-4</v>
      </c>
      <c r="EH243">
        <v>1</v>
      </c>
      <c r="EI243" t="s">
        <v>4104</v>
      </c>
      <c r="EJ243" t="s">
        <v>4105</v>
      </c>
      <c r="EK243">
        <v>1</v>
      </c>
      <c r="EL243" s="159">
        <v>1.36333684154453E-5</v>
      </c>
      <c r="EM243">
        <v>1</v>
      </c>
      <c r="EN243" t="s">
        <v>4106</v>
      </c>
      <c r="EO243" t="s">
        <v>4107</v>
      </c>
      <c r="EP243">
        <v>1</v>
      </c>
      <c r="EQ243">
        <v>2.5190916859528902E-3</v>
      </c>
      <c r="ER243">
        <v>1</v>
      </c>
      <c r="ES243" t="s">
        <v>4108</v>
      </c>
      <c r="ET243" t="s">
        <v>4109</v>
      </c>
      <c r="EU243">
        <v>1</v>
      </c>
      <c r="EV243">
        <v>1.5915380690075399E-3</v>
      </c>
      <c r="EW243">
        <v>1</v>
      </c>
      <c r="EX243" t="s">
        <v>4110</v>
      </c>
      <c r="EY243" t="s">
        <v>4111</v>
      </c>
      <c r="EZ243">
        <v>1</v>
      </c>
      <c r="FA243" s="159">
        <v>5.6784078543975703E-5</v>
      </c>
      <c r="FB243">
        <v>1</v>
      </c>
      <c r="FC243" t="s">
        <v>4112</v>
      </c>
      <c r="FD243" t="s">
        <v>4113</v>
      </c>
      <c r="FE243">
        <v>1</v>
      </c>
      <c r="FF243">
        <v>1.1251215485699999E-3</v>
      </c>
      <c r="FG243">
        <v>1</v>
      </c>
      <c r="FH243" t="s">
        <v>4114</v>
      </c>
      <c r="FI243" t="s">
        <v>4115</v>
      </c>
      <c r="FJ243">
        <v>1</v>
      </c>
      <c r="FK243">
        <v>1.4657286154968999E-4</v>
      </c>
      <c r="FL243">
        <v>1</v>
      </c>
      <c r="FM243" t="s">
        <v>4116</v>
      </c>
      <c r="FN243" t="s">
        <v>4117</v>
      </c>
      <c r="FO243">
        <v>1</v>
      </c>
      <c r="FP243">
        <v>2.3731555727337001E-2</v>
      </c>
      <c r="FQ243">
        <v>1</v>
      </c>
      <c r="FR243" t="s">
        <v>4118</v>
      </c>
      <c r="FS243" t="s">
        <v>4119</v>
      </c>
      <c r="FT243">
        <v>1</v>
      </c>
      <c r="FU243">
        <v>2.5571480690128501E-3</v>
      </c>
      <c r="FV243">
        <v>1</v>
      </c>
      <c r="FW243" t="s">
        <v>4120</v>
      </c>
      <c r="FX243" t="s">
        <v>4121</v>
      </c>
      <c r="FY243">
        <v>1</v>
      </c>
      <c r="FZ243" s="159">
        <v>1.51151677526043E-5</v>
      </c>
      <c r="GA243">
        <v>1</v>
      </c>
      <c r="GB243" t="s">
        <v>4122</v>
      </c>
      <c r="GC243" t="s">
        <v>4123</v>
      </c>
      <c r="GD243">
        <v>1</v>
      </c>
      <c r="GE243">
        <v>7.9754324397042897E-3</v>
      </c>
      <c r="GF243">
        <v>1</v>
      </c>
      <c r="GG243" t="s">
        <v>4124</v>
      </c>
      <c r="GH243" t="s">
        <v>4125</v>
      </c>
      <c r="GI243">
        <v>1</v>
      </c>
      <c r="GJ243">
        <v>4.8522202990530701E-4</v>
      </c>
      <c r="GK243">
        <v>1</v>
      </c>
      <c r="GL243" t="s">
        <v>4126</v>
      </c>
      <c r="GM243" t="s">
        <v>4127</v>
      </c>
      <c r="GN243">
        <v>1</v>
      </c>
      <c r="GO243">
        <v>1.93786276921166E-4</v>
      </c>
      <c r="GP243">
        <v>1</v>
      </c>
      <c r="GQ243" t="s">
        <v>4128</v>
      </c>
      <c r="GR243" t="s">
        <v>4129</v>
      </c>
      <c r="GS243">
        <v>1</v>
      </c>
      <c r="GT243">
        <v>6.7202992038580705E-4</v>
      </c>
      <c r="GU243">
        <v>1</v>
      </c>
      <c r="GV243" t="s">
        <v>4130</v>
      </c>
      <c r="GW243" t="s">
        <v>4131</v>
      </c>
      <c r="GX243">
        <v>1</v>
      </c>
      <c r="GY243">
        <v>4.1199225953955703E-3</v>
      </c>
      <c r="GZ243">
        <v>1</v>
      </c>
      <c r="HA243" t="s">
        <v>4132</v>
      </c>
      <c r="HB243" t="s">
        <v>4133</v>
      </c>
      <c r="HC243">
        <v>1</v>
      </c>
      <c r="HD243">
        <v>1.23766673993005E-4</v>
      </c>
      <c r="HE243">
        <v>1</v>
      </c>
      <c r="HF243" t="s">
        <v>4134</v>
      </c>
      <c r="HG243" t="s">
        <v>4135</v>
      </c>
      <c r="HH243">
        <v>1</v>
      </c>
      <c r="HI243">
        <v>8.9214091490254503E-4</v>
      </c>
      <c r="HJ243">
        <v>1</v>
      </c>
      <c r="HK243" t="s">
        <v>4136</v>
      </c>
      <c r="HL243" t="s">
        <v>4137</v>
      </c>
      <c r="HM243">
        <v>1</v>
      </c>
      <c r="HN243">
        <v>7.1561564848055903E-4</v>
      </c>
      <c r="HO243">
        <v>1</v>
      </c>
      <c r="HP243" t="s">
        <v>4138</v>
      </c>
      <c r="HQ243" t="s">
        <v>4139</v>
      </c>
      <c r="HR243">
        <v>1</v>
      </c>
      <c r="HS243">
        <v>2.8386654623374901E-4</v>
      </c>
      <c r="HT243">
        <v>1</v>
      </c>
      <c r="HU243" t="s">
        <v>4140</v>
      </c>
      <c r="HV243" t="s">
        <v>4141</v>
      </c>
      <c r="HW243">
        <v>1</v>
      </c>
      <c r="HX243">
        <v>6.2207242922200602E-4</v>
      </c>
      <c r="HY243">
        <v>1</v>
      </c>
      <c r="HZ243" t="s">
        <v>4142</v>
      </c>
      <c r="IA243" t="s">
        <v>4143</v>
      </c>
      <c r="IB243">
        <v>1</v>
      </c>
      <c r="IC243">
        <v>4.4918303236007899E-3</v>
      </c>
      <c r="ID243">
        <v>1</v>
      </c>
      <c r="IE243" t="s">
        <v>4144</v>
      </c>
      <c r="IF243" t="s">
        <v>4145</v>
      </c>
      <c r="IG243">
        <v>1</v>
      </c>
      <c r="IH243">
        <v>3.5948657504035197E-2</v>
      </c>
      <c r="II243">
        <v>1</v>
      </c>
      <c r="IJ243" t="s">
        <v>4146</v>
      </c>
      <c r="IK243" t="s">
        <v>4147</v>
      </c>
      <c r="IL243">
        <v>1</v>
      </c>
      <c r="IM243">
        <v>4.5193380316922004E-3</v>
      </c>
      <c r="IN243">
        <v>1</v>
      </c>
      <c r="IO243" t="s">
        <v>3022</v>
      </c>
      <c r="IP243" t="s">
        <v>3023</v>
      </c>
      <c r="IQ243">
        <v>0.13410149048418604</v>
      </c>
      <c r="IR243">
        <v>0.13671726609705084</v>
      </c>
      <c r="IS243">
        <v>1</v>
      </c>
      <c r="IT243" t="s">
        <v>3024</v>
      </c>
      <c r="IU243" t="s">
        <v>3025</v>
      </c>
      <c r="IV243">
        <v>6.0459202846855024E-3</v>
      </c>
      <c r="IW243">
        <v>0.13671726609705084</v>
      </c>
      <c r="IX243">
        <v>1</v>
      </c>
      <c r="IY243" t="s">
        <v>3026</v>
      </c>
      <c r="IZ243" t="s">
        <v>3027</v>
      </c>
      <c r="JA243">
        <v>0.48517634980715318</v>
      </c>
      <c r="JB243">
        <v>0.13671726609705084</v>
      </c>
      <c r="JC243">
        <v>1</v>
      </c>
      <c r="JD243" t="s">
        <v>3028</v>
      </c>
      <c r="JE243" t="s">
        <v>3029</v>
      </c>
      <c r="JF243">
        <v>0.37467623942397527</v>
      </c>
      <c r="JG243">
        <v>0.13671726609705084</v>
      </c>
      <c r="JH243">
        <v>1</v>
      </c>
      <c r="JI243" t="s">
        <v>3030</v>
      </c>
      <c r="JJ243" t="s">
        <v>3031</v>
      </c>
      <c r="JK243">
        <v>0.1523454548262588</v>
      </c>
      <c r="JL243">
        <v>1.2124627166804531E-2</v>
      </c>
      <c r="JM243">
        <v>1</v>
      </c>
      <c r="JN243" t="s">
        <v>3032</v>
      </c>
      <c r="JO243" t="s">
        <v>3033</v>
      </c>
      <c r="JP243">
        <v>0.40618597118973421</v>
      </c>
      <c r="JQ243">
        <v>1.2124627166804531E-2</v>
      </c>
      <c r="JR243">
        <v>1</v>
      </c>
      <c r="JS243" t="s">
        <v>3034</v>
      </c>
      <c r="JT243" t="s">
        <v>3035</v>
      </c>
      <c r="JU243">
        <v>2.6360428138277162E-2</v>
      </c>
      <c r="JV243">
        <v>1.2124627166804531E-2</v>
      </c>
      <c r="JW243">
        <v>1</v>
      </c>
      <c r="JX243" t="s">
        <v>3036</v>
      </c>
      <c r="JY243" t="s">
        <v>3037</v>
      </c>
      <c r="JZ243">
        <v>0.21051217573523118</v>
      </c>
      <c r="KA243">
        <v>1.2124627166804531E-2</v>
      </c>
      <c r="KB243">
        <v>1</v>
      </c>
      <c r="KC243" t="s">
        <v>3038</v>
      </c>
      <c r="KD243" t="s">
        <v>3039</v>
      </c>
      <c r="KE243">
        <v>1.6519048596901776E-2</v>
      </c>
      <c r="KF243">
        <v>1.2124627166804531E-2</v>
      </c>
      <c r="KG243">
        <v>1</v>
      </c>
      <c r="KH243" t="s">
        <v>3040</v>
      </c>
      <c r="KI243" t="s">
        <v>3041</v>
      </c>
      <c r="KJ243">
        <v>0.18807692151359676</v>
      </c>
      <c r="KK243">
        <v>1.2124627166804531E-2</v>
      </c>
    </row>
    <row r="244" spans="1:587">
      <c r="A244" t="str">
        <f>[1]Overview!E325</f>
        <v>a584101</v>
      </c>
      <c r="B244" t="str">
        <f>IF([1]Overview!W325&lt;&gt;"",[1]Overview!W325,"")</f>
        <v/>
      </c>
      <c r="C244" t="str">
        <f>[1]Overview!B325</f>
        <v>5841.01: Kleinmaterial und Zubehör für den Unterhalt von Haus und Garten</v>
      </c>
      <c r="D244" t="str">
        <f t="shared" si="3"/>
        <v/>
      </c>
      <c r="F244">
        <f>[1]Overview!S325</f>
        <v>-1</v>
      </c>
      <c r="I244" s="166"/>
    </row>
    <row r="245" spans="1:587">
      <c r="A245" t="str">
        <f>[1]Overview!E326</f>
        <v>a584102</v>
      </c>
      <c r="B245" t="str">
        <f>IF([1]Overview!W326&lt;&gt;"",[1]Overview!W326,"")</f>
        <v/>
      </c>
      <c r="C245" t="str">
        <f>[1]Overview!B326</f>
        <v>5841.02: Werkzeuge ohne Motor für Haus und Garten</v>
      </c>
      <c r="D245" t="str">
        <f t="shared" si="3"/>
        <v/>
      </c>
      <c r="F245">
        <f>[1]Overview!S326</f>
        <v>-1</v>
      </c>
      <c r="H245" s="159"/>
      <c r="I245" s="159"/>
    </row>
    <row r="246" spans="1:587">
      <c r="A246" t="str">
        <f>[1]Overview!E327</f>
        <v>a5842</v>
      </c>
      <c r="B246" t="str">
        <f>IF([1]Overview!W327&lt;&gt;"",[1]Overview!W327,"")</f>
        <v/>
      </c>
      <c r="C246" t="str">
        <f>[1]Overview!B327</f>
        <v>5842: Maschinen mit Motor für Haus und Garten</v>
      </c>
      <c r="D246" s="159">
        <f>5.94290024606893E-07*0.846376434372267</f>
        <v>5.029930720097888E-7</v>
      </c>
      <c r="F246">
        <f>[1]Overview!S327</f>
        <v>0</v>
      </c>
      <c r="H246">
        <v>1</v>
      </c>
      <c r="I246" s="166" t="s">
        <v>3326</v>
      </c>
      <c r="J246" t="s">
        <v>3327</v>
      </c>
      <c r="K246">
        <v>1</v>
      </c>
      <c r="L246">
        <v>1.2868022165982199E-3</v>
      </c>
      <c r="M246">
        <v>1</v>
      </c>
      <c r="N246" t="s">
        <v>3328</v>
      </c>
      <c r="O246" t="s">
        <v>3329</v>
      </c>
      <c r="P246">
        <v>1</v>
      </c>
      <c r="Q246">
        <v>6.6829486767122099E-3</v>
      </c>
      <c r="R246">
        <v>1</v>
      </c>
      <c r="S246" t="s">
        <v>3330</v>
      </c>
      <c r="T246" t="s">
        <v>3331</v>
      </c>
      <c r="U246">
        <v>1</v>
      </c>
      <c r="V246">
        <v>1.0030737440838301E-3</v>
      </c>
      <c r="W246">
        <v>1</v>
      </c>
      <c r="X246" t="s">
        <v>3332</v>
      </c>
      <c r="Y246" t="s">
        <v>3333</v>
      </c>
      <c r="Z246">
        <v>1</v>
      </c>
      <c r="AA246">
        <v>4.7282057088368001E-3</v>
      </c>
      <c r="AB246">
        <v>1</v>
      </c>
      <c r="AC246" t="s">
        <v>3334</v>
      </c>
      <c r="AD246" t="s">
        <v>3335</v>
      </c>
      <c r="AE246">
        <v>1</v>
      </c>
      <c r="AF246">
        <v>9.2316023726229002E-4</v>
      </c>
      <c r="AG246">
        <v>1</v>
      </c>
      <c r="AH246" t="s">
        <v>3336</v>
      </c>
      <c r="AI246" t="s">
        <v>3337</v>
      </c>
      <c r="AJ246">
        <v>1</v>
      </c>
      <c r="AK246">
        <v>3.9350653651474199E-4</v>
      </c>
      <c r="AL246">
        <v>1</v>
      </c>
      <c r="AM246" t="s">
        <v>3338</v>
      </c>
      <c r="AN246" t="s">
        <v>3339</v>
      </c>
      <c r="AO246">
        <v>1</v>
      </c>
      <c r="AP246">
        <v>1.7727841876261801E-4</v>
      </c>
      <c r="AQ246">
        <v>1</v>
      </c>
      <c r="AR246" t="s">
        <v>3340</v>
      </c>
      <c r="AS246" t="s">
        <v>3341</v>
      </c>
      <c r="AT246">
        <v>1</v>
      </c>
      <c r="AU246" s="159">
        <v>2.4041772268530299E-5</v>
      </c>
      <c r="AV246">
        <v>1</v>
      </c>
      <c r="AW246" t="s">
        <v>3342</v>
      </c>
      <c r="AX246" t="s">
        <v>3343</v>
      </c>
      <c r="AY246">
        <v>1</v>
      </c>
      <c r="AZ246">
        <v>2.0748975826340799E-3</v>
      </c>
      <c r="BA246">
        <v>1</v>
      </c>
      <c r="BB246" t="s">
        <v>3344</v>
      </c>
      <c r="BC246" t="s">
        <v>3345</v>
      </c>
      <c r="BD246">
        <v>1</v>
      </c>
      <c r="BE246">
        <v>2.75793528441165E-3</v>
      </c>
      <c r="BF246">
        <v>1</v>
      </c>
      <c r="BG246" t="s">
        <v>3346</v>
      </c>
      <c r="BH246" t="s">
        <v>3347</v>
      </c>
      <c r="BI246">
        <v>1</v>
      </c>
      <c r="BJ246">
        <v>6.0758097319367303E-4</v>
      </c>
      <c r="BK246">
        <v>1</v>
      </c>
      <c r="BL246" t="s">
        <v>3348</v>
      </c>
      <c r="BM246" t="s">
        <v>3349</v>
      </c>
      <c r="BN246">
        <v>1</v>
      </c>
      <c r="BO246">
        <v>8.2306144325566398E-4</v>
      </c>
      <c r="BP246">
        <v>1</v>
      </c>
      <c r="BQ246" t="s">
        <v>3350</v>
      </c>
      <c r="BR246" t="s">
        <v>3351</v>
      </c>
      <c r="BS246">
        <v>1</v>
      </c>
      <c r="BT246">
        <v>5.5332030722001699E-3</v>
      </c>
      <c r="BU246">
        <v>1</v>
      </c>
      <c r="BV246" t="s">
        <v>3352</v>
      </c>
      <c r="BW246" t="s">
        <v>3353</v>
      </c>
      <c r="BX246">
        <v>1</v>
      </c>
      <c r="BY246">
        <v>5.2692575359235695E-4</v>
      </c>
      <c r="BZ246">
        <v>1</v>
      </c>
      <c r="CA246" t="s">
        <v>3354</v>
      </c>
      <c r="CB246" t="s">
        <v>3355</v>
      </c>
      <c r="CC246">
        <v>1</v>
      </c>
      <c r="CD246">
        <v>4.2850799064641501E-4</v>
      </c>
      <c r="CE246">
        <v>1</v>
      </c>
      <c r="CF246" t="s">
        <v>3356</v>
      </c>
      <c r="CG246" t="s">
        <v>3357</v>
      </c>
      <c r="CH246">
        <v>1</v>
      </c>
      <c r="CI246" s="159">
        <v>7.4256928703159706E-5</v>
      </c>
      <c r="CJ246">
        <v>1</v>
      </c>
      <c r="CK246" t="s">
        <v>3358</v>
      </c>
      <c r="CL246" t="s">
        <v>3359</v>
      </c>
      <c r="CM246">
        <v>1</v>
      </c>
      <c r="CN246">
        <v>3.1449508020862103E-4</v>
      </c>
      <c r="CO246">
        <v>1</v>
      </c>
      <c r="CP246" t="s">
        <v>3360</v>
      </c>
      <c r="CQ246" t="s">
        <v>3361</v>
      </c>
      <c r="CR246">
        <v>1</v>
      </c>
      <c r="CS246">
        <v>1.1262439547979699E-3</v>
      </c>
      <c r="CT246">
        <v>1</v>
      </c>
      <c r="CU246" t="s">
        <v>3362</v>
      </c>
      <c r="CV246" t="s">
        <v>3363</v>
      </c>
      <c r="CW246">
        <v>1</v>
      </c>
      <c r="CX246">
        <v>2.61529478821975E-4</v>
      </c>
      <c r="CY246">
        <v>1</v>
      </c>
      <c r="CZ246" t="s">
        <v>3364</v>
      </c>
      <c r="DA246" t="s">
        <v>3365</v>
      </c>
      <c r="DB246">
        <v>1</v>
      </c>
      <c r="DC246">
        <v>2.2328298574453901E-2</v>
      </c>
      <c r="DD246">
        <v>1</v>
      </c>
      <c r="DE246" t="s">
        <v>3366</v>
      </c>
      <c r="DF246" t="s">
        <v>3367</v>
      </c>
      <c r="DG246">
        <v>1</v>
      </c>
      <c r="DH246">
        <v>2.0914734933576099E-3</v>
      </c>
      <c r="DI246">
        <v>1</v>
      </c>
      <c r="DJ246" t="s">
        <v>3368</v>
      </c>
      <c r="DK246" t="s">
        <v>3369</v>
      </c>
      <c r="DL246">
        <v>1</v>
      </c>
      <c r="DM246">
        <v>2.21450362761669E-4</v>
      </c>
      <c r="DN246">
        <v>1</v>
      </c>
      <c r="DO246" t="s">
        <v>3370</v>
      </c>
      <c r="DP246" t="s">
        <v>3371</v>
      </c>
      <c r="DQ246">
        <v>1</v>
      </c>
      <c r="DR246">
        <v>9.8569599131804997E-4</v>
      </c>
      <c r="DS246">
        <v>1</v>
      </c>
      <c r="DT246" t="s">
        <v>3372</v>
      </c>
      <c r="DU246" t="s">
        <v>3373</v>
      </c>
      <c r="DV246">
        <v>1</v>
      </c>
      <c r="DW246">
        <v>9.7164197959140001E-3</v>
      </c>
      <c r="DX246">
        <v>1</v>
      </c>
      <c r="DY246" t="s">
        <v>3374</v>
      </c>
      <c r="DZ246" t="s">
        <v>3375</v>
      </c>
      <c r="EA246">
        <v>1</v>
      </c>
      <c r="EB246">
        <v>8.0467003079630198E-4</v>
      </c>
      <c r="EC246">
        <v>1</v>
      </c>
      <c r="ED246" t="s">
        <v>3376</v>
      </c>
      <c r="EE246" t="s">
        <v>3377</v>
      </c>
      <c r="EF246">
        <v>1</v>
      </c>
      <c r="EG246">
        <v>0.66435858120012403</v>
      </c>
      <c r="EH246">
        <v>1</v>
      </c>
      <c r="EI246" t="s">
        <v>3378</v>
      </c>
      <c r="EJ246" t="s">
        <v>3379</v>
      </c>
      <c r="EK246">
        <v>1</v>
      </c>
      <c r="EL246" s="159">
        <v>6.2306741762639195E-5</v>
      </c>
      <c r="EM246">
        <v>1</v>
      </c>
      <c r="EN246" t="s">
        <v>3380</v>
      </c>
      <c r="EO246" t="s">
        <v>3381</v>
      </c>
      <c r="EP246">
        <v>1</v>
      </c>
      <c r="EQ246">
        <v>2.6921315555904701E-4</v>
      </c>
      <c r="ER246">
        <v>1</v>
      </c>
      <c r="ES246" t="s">
        <v>3382</v>
      </c>
      <c r="ET246" t="s">
        <v>3383</v>
      </c>
      <c r="EU246">
        <v>1</v>
      </c>
      <c r="EV246">
        <v>1.5900805677404801E-3</v>
      </c>
      <c r="EW246">
        <v>1</v>
      </c>
      <c r="EX246" t="s">
        <v>3384</v>
      </c>
      <c r="EY246" t="s">
        <v>3385</v>
      </c>
      <c r="EZ246">
        <v>1</v>
      </c>
      <c r="FA246">
        <v>0.16529793382590899</v>
      </c>
      <c r="FB246">
        <v>1</v>
      </c>
      <c r="FC246" t="s">
        <v>3386</v>
      </c>
      <c r="FD246" t="s">
        <v>3387</v>
      </c>
      <c r="FE246">
        <v>1</v>
      </c>
      <c r="FF246">
        <v>3.32056609854671E-4</v>
      </c>
      <c r="FG246">
        <v>1</v>
      </c>
      <c r="FH246" t="s">
        <v>3388</v>
      </c>
      <c r="FI246" t="s">
        <v>3389</v>
      </c>
      <c r="FJ246">
        <v>1</v>
      </c>
      <c r="FK246" s="159">
        <v>5.3027012466816898E-5</v>
      </c>
      <c r="FL246">
        <v>1</v>
      </c>
      <c r="FM246" t="s">
        <v>3390</v>
      </c>
      <c r="FN246" t="s">
        <v>3391</v>
      </c>
      <c r="FO246">
        <v>1</v>
      </c>
      <c r="FP246">
        <v>7.6774505966010597E-4</v>
      </c>
      <c r="FQ246">
        <v>1</v>
      </c>
      <c r="FR246" t="s">
        <v>3392</v>
      </c>
      <c r="FS246" t="s">
        <v>3393</v>
      </c>
      <c r="FT246">
        <v>1</v>
      </c>
      <c r="FU246">
        <v>1.30917375018646E-4</v>
      </c>
      <c r="FV246">
        <v>1</v>
      </c>
      <c r="FW246" t="s">
        <v>3394</v>
      </c>
      <c r="FX246" t="s">
        <v>3395</v>
      </c>
      <c r="FY246">
        <v>1</v>
      </c>
      <c r="FZ246">
        <v>1.5769413278581799E-3</v>
      </c>
      <c r="GA246">
        <v>1</v>
      </c>
      <c r="GB246" t="s">
        <v>3396</v>
      </c>
      <c r="GC246" t="s">
        <v>3397</v>
      </c>
      <c r="GD246">
        <v>1</v>
      </c>
      <c r="GE246">
        <v>3.9630774317233001E-3</v>
      </c>
      <c r="GF246">
        <v>1</v>
      </c>
      <c r="GG246" t="s">
        <v>3398</v>
      </c>
      <c r="GH246" t="s">
        <v>3399</v>
      </c>
      <c r="GI246">
        <v>1</v>
      </c>
      <c r="GJ246">
        <v>1.6861818183362199E-4</v>
      </c>
      <c r="GK246">
        <v>1</v>
      </c>
      <c r="GL246" t="s">
        <v>3400</v>
      </c>
      <c r="GM246" t="s">
        <v>3401</v>
      </c>
      <c r="GN246">
        <v>1</v>
      </c>
      <c r="GO246">
        <v>4.7101309003438696E-3</v>
      </c>
      <c r="GP246">
        <v>1</v>
      </c>
      <c r="GQ246" t="s">
        <v>3402</v>
      </c>
      <c r="GR246" t="s">
        <v>3403</v>
      </c>
      <c r="GS246">
        <v>1</v>
      </c>
      <c r="GT246" s="159">
        <v>1.5365169184386199E-5</v>
      </c>
      <c r="GU246">
        <v>1</v>
      </c>
      <c r="GV246" t="s">
        <v>3404</v>
      </c>
      <c r="GW246" t="s">
        <v>3405</v>
      </c>
      <c r="GX246">
        <v>1</v>
      </c>
      <c r="GY246" s="159">
        <v>1.4828329535658699E-6</v>
      </c>
      <c r="GZ246">
        <v>1</v>
      </c>
      <c r="HA246" t="s">
        <v>3406</v>
      </c>
      <c r="HB246" t="s">
        <v>3407</v>
      </c>
      <c r="HC246">
        <v>1</v>
      </c>
      <c r="HD246">
        <v>1.9617908072514199E-2</v>
      </c>
      <c r="HE246">
        <v>1</v>
      </c>
      <c r="HF246" t="s">
        <v>3408</v>
      </c>
      <c r="HG246" t="s">
        <v>3409</v>
      </c>
      <c r="HH246">
        <v>1</v>
      </c>
      <c r="HI246">
        <v>7.17838140622005E-3</v>
      </c>
      <c r="HJ246">
        <v>1</v>
      </c>
      <c r="HK246" t="s">
        <v>3410</v>
      </c>
      <c r="HL246" t="s">
        <v>3411</v>
      </c>
      <c r="HM246">
        <v>1</v>
      </c>
      <c r="HN246">
        <v>2.1323675895493501E-4</v>
      </c>
      <c r="HO246">
        <v>1</v>
      </c>
      <c r="HP246" t="s">
        <v>3412</v>
      </c>
      <c r="HQ246" t="s">
        <v>3413</v>
      </c>
      <c r="HR246">
        <v>1</v>
      </c>
      <c r="HS246">
        <v>2.2598291216231101E-3</v>
      </c>
      <c r="HT246">
        <v>1</v>
      </c>
      <c r="HU246" t="s">
        <v>3414</v>
      </c>
      <c r="HV246" t="s">
        <v>3415</v>
      </c>
      <c r="HW246">
        <v>1</v>
      </c>
      <c r="HX246" s="159">
        <v>1.7881661659987702E-5</v>
      </c>
      <c r="HY246">
        <v>1</v>
      </c>
      <c r="HZ246" t="s">
        <v>3416</v>
      </c>
      <c r="IA246" t="s">
        <v>3417</v>
      </c>
      <c r="IB246">
        <v>1</v>
      </c>
      <c r="IC246">
        <v>1.0216755274770501E-2</v>
      </c>
      <c r="ID246">
        <v>1</v>
      </c>
      <c r="IE246" t="s">
        <v>3418</v>
      </c>
      <c r="IF246" t="s">
        <v>3419</v>
      </c>
      <c r="IG246">
        <v>1</v>
      </c>
      <c r="IH246">
        <v>5.0597121755327899E-2</v>
      </c>
      <c r="II246">
        <v>1</v>
      </c>
      <c r="IJ246" t="s">
        <v>3420</v>
      </c>
      <c r="IK246" t="s">
        <v>3421</v>
      </c>
      <c r="IL246">
        <v>1</v>
      </c>
      <c r="IM246">
        <v>7.0574545482861002E-4</v>
      </c>
      <c r="IN246">
        <v>1</v>
      </c>
      <c r="IO246" t="s">
        <v>3022</v>
      </c>
      <c r="IP246" t="s">
        <v>3023</v>
      </c>
      <c r="IQ246">
        <v>0.13410149048418604</v>
      </c>
      <c r="IR246">
        <v>0.1645414711601442</v>
      </c>
      <c r="IS246">
        <v>1</v>
      </c>
      <c r="IT246" t="s">
        <v>3024</v>
      </c>
      <c r="IU246" t="s">
        <v>3025</v>
      </c>
      <c r="IV246">
        <v>6.0459202846855024E-3</v>
      </c>
      <c r="IW246">
        <v>0.1645414711601442</v>
      </c>
      <c r="IX246">
        <v>1</v>
      </c>
      <c r="IY246" t="s">
        <v>3026</v>
      </c>
      <c r="IZ246" t="s">
        <v>3027</v>
      </c>
      <c r="JA246">
        <v>0.48517634980715318</v>
      </c>
      <c r="JB246">
        <v>0.1645414711601442</v>
      </c>
      <c r="JC246">
        <v>1</v>
      </c>
      <c r="JD246" t="s">
        <v>3028</v>
      </c>
      <c r="JE246" t="s">
        <v>3029</v>
      </c>
      <c r="JF246">
        <v>0.37467623942397527</v>
      </c>
      <c r="JG246">
        <v>0.1645414711601442</v>
      </c>
      <c r="JH246">
        <v>1</v>
      </c>
      <c r="JI246" t="s">
        <v>3030</v>
      </c>
      <c r="JJ246" t="s">
        <v>3031</v>
      </c>
      <c r="JK246">
        <v>0.1523454548262588</v>
      </c>
      <c r="JL246">
        <v>1.4592187572411939E-2</v>
      </c>
      <c r="JM246">
        <v>1</v>
      </c>
      <c r="JN246" t="s">
        <v>3032</v>
      </c>
      <c r="JO246" t="s">
        <v>3033</v>
      </c>
      <c r="JP246">
        <v>0.40618597118973421</v>
      </c>
      <c r="JQ246">
        <v>1.4592187572411939E-2</v>
      </c>
      <c r="JR246">
        <v>1</v>
      </c>
      <c r="JS246" t="s">
        <v>3034</v>
      </c>
      <c r="JT246" t="s">
        <v>3035</v>
      </c>
      <c r="JU246">
        <v>2.6360428138277162E-2</v>
      </c>
      <c r="JV246">
        <v>1.4592187572411939E-2</v>
      </c>
      <c r="JW246">
        <v>1</v>
      </c>
      <c r="JX246" t="s">
        <v>3036</v>
      </c>
      <c r="JY246" t="s">
        <v>3037</v>
      </c>
      <c r="JZ246">
        <v>0.21051217573523118</v>
      </c>
      <c r="KA246">
        <v>1.4592187572411939E-2</v>
      </c>
      <c r="KB246">
        <v>1</v>
      </c>
      <c r="KC246" t="s">
        <v>3038</v>
      </c>
      <c r="KD246" t="s">
        <v>3039</v>
      </c>
      <c r="KE246">
        <v>1.6519048596901776E-2</v>
      </c>
      <c r="KF246">
        <v>1.4592187572411939E-2</v>
      </c>
      <c r="KG246">
        <v>1</v>
      </c>
      <c r="KH246" t="s">
        <v>3040</v>
      </c>
      <c r="KI246" t="s">
        <v>3041</v>
      </c>
      <c r="KJ246">
        <v>0.18807692151359676</v>
      </c>
      <c r="KK246">
        <v>1.4592187572411939E-2</v>
      </c>
    </row>
    <row r="247" spans="1:587">
      <c r="A247" t="str">
        <f>[1]Overview!E328</f>
        <v>a584200</v>
      </c>
      <c r="B247" t="str">
        <f>IF([1]Overview!W328&lt;&gt;"",[1]Overview!W328,"")</f>
        <v/>
      </c>
      <c r="C247" t="str">
        <f>[1]Overview!B328</f>
        <v>5842.00: Maschinen mit Motor für Haus und Garten</v>
      </c>
      <c r="D247" t="str">
        <f t="shared" si="3"/>
        <v/>
      </c>
      <c r="F247">
        <f>[1]Overview!S328</f>
        <v>-1</v>
      </c>
      <c r="I247" s="166"/>
    </row>
    <row r="248" spans="1:587">
      <c r="A248" t="str">
        <f>[1]Overview!E329</f>
        <v>a585</v>
      </c>
      <c r="B248" t="str">
        <f>IF([1]Overview!W329&lt;&gt;"",[1]Overview!W329,"")</f>
        <v/>
      </c>
      <c r="C248" t="str">
        <f>[1]Overview!B329</f>
        <v>585: Laufende Haushaltsführung</v>
      </c>
      <c r="D248" t="str">
        <f t="shared" si="3"/>
        <v/>
      </c>
      <c r="F248">
        <f>[1]Overview!S329</f>
        <v>-1</v>
      </c>
      <c r="I248" s="166"/>
    </row>
    <row r="249" spans="1:587">
      <c r="A249" t="str">
        <f>[1]Overview!E330</f>
        <v>a5851</v>
      </c>
      <c r="B249" t="str">
        <f>IF([1]Overview!W330&lt;&gt;"",[1]Overview!W330,"")</f>
        <v/>
      </c>
      <c r="C249" t="str">
        <f>[1]Overview!B330</f>
        <v>5851: Nicht dauerhafte Haushaltsartikel</v>
      </c>
      <c r="D249" t="str">
        <f t="shared" si="3"/>
        <v/>
      </c>
      <c r="F249">
        <f>[1]Overview!S330</f>
        <v>-1</v>
      </c>
      <c r="I249" s="166"/>
    </row>
    <row r="250" spans="1:587">
      <c r="A250" t="str">
        <f>[1]Overview!E331</f>
        <v>a585101</v>
      </c>
      <c r="B250" t="str">
        <f>IF([1]Overview!W331&lt;&gt;"",[1]Overview!W331,"")</f>
        <v/>
      </c>
      <c r="C250" t="str">
        <f>[1]Overview!B331</f>
        <v>5851.01: Wasch- und Reinigungsmittel</v>
      </c>
      <c r="D250" s="159">
        <f>5.94290024606893E-07*0.884266301112857</f>
        <v>5.2551064184740601E-7</v>
      </c>
      <c r="F250">
        <f>[1]Overview!S331</f>
        <v>0</v>
      </c>
      <c r="H250">
        <v>1</v>
      </c>
      <c r="I250" t="s">
        <v>4148</v>
      </c>
      <c r="J250" t="s">
        <v>4149</v>
      </c>
      <c r="K250">
        <v>1</v>
      </c>
      <c r="L250">
        <v>3.44956824512956E-3</v>
      </c>
      <c r="M250">
        <v>1</v>
      </c>
      <c r="N250" t="s">
        <v>4150</v>
      </c>
      <c r="O250" t="s">
        <v>4151</v>
      </c>
      <c r="P250">
        <v>1</v>
      </c>
      <c r="Q250">
        <v>9.0669365824330005E-3</v>
      </c>
      <c r="R250">
        <v>1</v>
      </c>
      <c r="S250" t="s">
        <v>4152</v>
      </c>
      <c r="T250" t="s">
        <v>4153</v>
      </c>
      <c r="U250">
        <v>1</v>
      </c>
      <c r="V250" s="159">
        <v>1.00497089861763E-5</v>
      </c>
      <c r="W250">
        <v>1</v>
      </c>
      <c r="X250" t="s">
        <v>4154</v>
      </c>
      <c r="Y250" t="s">
        <v>4155</v>
      </c>
      <c r="Z250">
        <v>1</v>
      </c>
      <c r="AA250" s="159">
        <v>4.9396878859486101E-5</v>
      </c>
      <c r="AB250">
        <v>1</v>
      </c>
      <c r="AC250" t="s">
        <v>4156</v>
      </c>
      <c r="AD250" t="s">
        <v>4157</v>
      </c>
      <c r="AE250">
        <v>1</v>
      </c>
      <c r="AF250" s="159">
        <v>1.26689792610991E-5</v>
      </c>
      <c r="AG250">
        <v>1</v>
      </c>
      <c r="AH250" t="s">
        <v>4158</v>
      </c>
      <c r="AI250" t="s">
        <v>4159</v>
      </c>
      <c r="AJ250">
        <v>1</v>
      </c>
      <c r="AK250">
        <v>8.51558209647463E-4</v>
      </c>
      <c r="AL250">
        <v>1</v>
      </c>
      <c r="AM250" t="s">
        <v>4160</v>
      </c>
      <c r="AN250" t="s">
        <v>4161</v>
      </c>
      <c r="AO250">
        <v>1</v>
      </c>
      <c r="AP250">
        <v>8.7132044323936998E-4</v>
      </c>
      <c r="AQ250">
        <v>1</v>
      </c>
      <c r="AR250" t="s">
        <v>4162</v>
      </c>
      <c r="AS250" t="s">
        <v>4163</v>
      </c>
      <c r="AT250">
        <v>1</v>
      </c>
      <c r="AU250">
        <v>2.285718267002E-4</v>
      </c>
      <c r="AV250">
        <v>1</v>
      </c>
      <c r="AW250" t="s">
        <v>4164</v>
      </c>
      <c r="AX250" t="s">
        <v>4165</v>
      </c>
      <c r="AY250">
        <v>1</v>
      </c>
      <c r="AZ250" s="159">
        <v>5.1505253972432497E-5</v>
      </c>
      <c r="BA250">
        <v>1</v>
      </c>
      <c r="BB250" t="s">
        <v>4166</v>
      </c>
      <c r="BC250" t="s">
        <v>4167</v>
      </c>
      <c r="BD250">
        <v>1</v>
      </c>
      <c r="BE250">
        <v>4.37154839167415E-3</v>
      </c>
      <c r="BF250">
        <v>1</v>
      </c>
      <c r="BG250" t="s">
        <v>4168</v>
      </c>
      <c r="BH250" t="s">
        <v>4169</v>
      </c>
      <c r="BI250">
        <v>1</v>
      </c>
      <c r="BJ250">
        <v>1.3381938441579201E-3</v>
      </c>
      <c r="BK250">
        <v>1</v>
      </c>
      <c r="BL250" t="s">
        <v>4170</v>
      </c>
      <c r="BM250" t="s">
        <v>4171</v>
      </c>
      <c r="BN250">
        <v>1</v>
      </c>
      <c r="BO250" s="159">
        <v>1.96336903492638E-7</v>
      </c>
      <c r="BP250">
        <v>1</v>
      </c>
      <c r="BQ250" t="s">
        <v>4172</v>
      </c>
      <c r="BR250" t="s">
        <v>4173</v>
      </c>
      <c r="BS250">
        <v>1</v>
      </c>
      <c r="BT250" s="159">
        <v>5.4712982601400803E-6</v>
      </c>
      <c r="BU250">
        <v>1</v>
      </c>
      <c r="BV250" t="s">
        <v>4174</v>
      </c>
      <c r="BW250" t="s">
        <v>4175</v>
      </c>
      <c r="BX250">
        <v>1</v>
      </c>
      <c r="BY250">
        <v>3.6909974112180902E-2</v>
      </c>
      <c r="BZ250">
        <v>1</v>
      </c>
      <c r="CA250" t="s">
        <v>4176</v>
      </c>
      <c r="CB250" t="s">
        <v>4177</v>
      </c>
      <c r="CC250">
        <v>1</v>
      </c>
      <c r="CD250">
        <v>5.8050155339715902E-4</v>
      </c>
      <c r="CE250">
        <v>1</v>
      </c>
      <c r="CF250" t="s">
        <v>4178</v>
      </c>
      <c r="CG250" t="s">
        <v>4179</v>
      </c>
      <c r="CH250">
        <v>1</v>
      </c>
      <c r="CI250">
        <v>2.3891756859246499E-3</v>
      </c>
      <c r="CJ250">
        <v>1</v>
      </c>
      <c r="CK250" t="s">
        <v>4180</v>
      </c>
      <c r="CL250" t="s">
        <v>4181</v>
      </c>
      <c r="CM250">
        <v>1</v>
      </c>
      <c r="CN250">
        <v>8.1667702469176099E-3</v>
      </c>
      <c r="CO250">
        <v>1</v>
      </c>
      <c r="CP250" t="s">
        <v>4182</v>
      </c>
      <c r="CQ250" t="s">
        <v>4183</v>
      </c>
      <c r="CR250">
        <v>1</v>
      </c>
      <c r="CS250">
        <v>2.9507642255763401E-2</v>
      </c>
      <c r="CT250">
        <v>1</v>
      </c>
      <c r="CU250" t="s">
        <v>4184</v>
      </c>
      <c r="CV250" t="s">
        <v>4185</v>
      </c>
      <c r="CW250">
        <v>1</v>
      </c>
      <c r="CX250">
        <v>1.5432628604905899E-3</v>
      </c>
      <c r="CY250">
        <v>1</v>
      </c>
      <c r="CZ250" t="s">
        <v>4186</v>
      </c>
      <c r="DA250" t="s">
        <v>4187</v>
      </c>
      <c r="DB250">
        <v>1</v>
      </c>
      <c r="DC250" s="159">
        <v>4.7851634634376201E-6</v>
      </c>
      <c r="DD250">
        <v>1</v>
      </c>
      <c r="DE250" t="s">
        <v>4188</v>
      </c>
      <c r="DF250" t="s">
        <v>4189</v>
      </c>
      <c r="DG250">
        <v>1</v>
      </c>
      <c r="DH250">
        <v>5.2111263800262899E-3</v>
      </c>
      <c r="DI250">
        <v>1</v>
      </c>
      <c r="DJ250" t="s">
        <v>4190</v>
      </c>
      <c r="DK250" t="s">
        <v>4191</v>
      </c>
      <c r="DL250">
        <v>1</v>
      </c>
      <c r="DM250">
        <v>1.8130674203721699E-4</v>
      </c>
      <c r="DN250">
        <v>1</v>
      </c>
      <c r="DO250" t="s">
        <v>4192</v>
      </c>
      <c r="DP250" t="s">
        <v>4193</v>
      </c>
      <c r="DQ250">
        <v>1</v>
      </c>
      <c r="DR250" s="159">
        <v>1.57786307019838E-5</v>
      </c>
      <c r="DS250">
        <v>1</v>
      </c>
      <c r="DT250" t="s">
        <v>4194</v>
      </c>
      <c r="DU250" t="s">
        <v>4195</v>
      </c>
      <c r="DV250">
        <v>1</v>
      </c>
      <c r="DW250" s="159">
        <v>3.5156588101494601E-7</v>
      </c>
      <c r="DX250">
        <v>1</v>
      </c>
      <c r="DY250" t="s">
        <v>4196</v>
      </c>
      <c r="DZ250" t="s">
        <v>4197</v>
      </c>
      <c r="EA250">
        <v>1</v>
      </c>
      <c r="EB250" s="159">
        <v>6.7604464555622295E-5</v>
      </c>
      <c r="EC250">
        <v>1</v>
      </c>
      <c r="ED250" t="s">
        <v>4198</v>
      </c>
      <c r="EE250" t="s">
        <v>4199</v>
      </c>
      <c r="EF250">
        <v>1</v>
      </c>
      <c r="EG250">
        <v>9.0537894698097601E-3</v>
      </c>
      <c r="EH250">
        <v>1</v>
      </c>
      <c r="EI250" t="s">
        <v>4200</v>
      </c>
      <c r="EJ250" t="s">
        <v>4201</v>
      </c>
      <c r="EK250">
        <v>1</v>
      </c>
      <c r="EL250" s="159">
        <v>2.69017683165593E-7</v>
      </c>
      <c r="EM250">
        <v>1</v>
      </c>
      <c r="EN250" t="s">
        <v>4202</v>
      </c>
      <c r="EO250" t="s">
        <v>4203</v>
      </c>
      <c r="EP250">
        <v>1</v>
      </c>
      <c r="EQ250">
        <v>2.9550362321759799E-4</v>
      </c>
      <c r="ER250">
        <v>1</v>
      </c>
      <c r="ES250" t="s">
        <v>4204</v>
      </c>
      <c r="ET250" t="s">
        <v>4205</v>
      </c>
      <c r="EU250">
        <v>1</v>
      </c>
      <c r="EV250" s="159">
        <v>6.9717829496221101E-7</v>
      </c>
      <c r="EW250">
        <v>1</v>
      </c>
      <c r="EX250" t="s">
        <v>4206</v>
      </c>
      <c r="EY250" t="s">
        <v>4207</v>
      </c>
      <c r="EZ250">
        <v>1</v>
      </c>
      <c r="FA250">
        <v>2.0805476471720298E-3</v>
      </c>
      <c r="FB250">
        <v>1</v>
      </c>
      <c r="FC250" t="s">
        <v>4208</v>
      </c>
      <c r="FD250" t="s">
        <v>4209</v>
      </c>
      <c r="FE250">
        <v>1</v>
      </c>
      <c r="FF250">
        <v>1.8193109328403299E-3</v>
      </c>
      <c r="FG250">
        <v>1</v>
      </c>
      <c r="FH250" t="s">
        <v>4210</v>
      </c>
      <c r="FI250" t="s">
        <v>4211</v>
      </c>
      <c r="FJ250">
        <v>1</v>
      </c>
      <c r="FK250">
        <v>0.70580165260920302</v>
      </c>
      <c r="FL250">
        <v>1</v>
      </c>
      <c r="FM250" t="s">
        <v>4212</v>
      </c>
      <c r="FN250" t="s">
        <v>4213</v>
      </c>
      <c r="FO250">
        <v>1</v>
      </c>
      <c r="FP250" s="159">
        <v>9.80007410118103E-5</v>
      </c>
      <c r="FQ250">
        <v>1</v>
      </c>
      <c r="FR250" t="s">
        <v>4214</v>
      </c>
      <c r="FS250" t="s">
        <v>4215</v>
      </c>
      <c r="FT250">
        <v>1</v>
      </c>
      <c r="FU250" s="159">
        <v>9.8985777713604794E-5</v>
      </c>
      <c r="FV250">
        <v>1</v>
      </c>
      <c r="FW250" t="s">
        <v>4216</v>
      </c>
      <c r="FX250" t="s">
        <v>4217</v>
      </c>
      <c r="FY250">
        <v>1</v>
      </c>
      <c r="FZ250" s="159">
        <v>2.3449938414206199E-7</v>
      </c>
      <c r="GA250">
        <v>1</v>
      </c>
      <c r="GB250" t="s">
        <v>4218</v>
      </c>
      <c r="GC250" t="s">
        <v>4219</v>
      </c>
      <c r="GD250">
        <v>1</v>
      </c>
      <c r="GE250" s="159">
        <v>2.69147061779583E-5</v>
      </c>
      <c r="GF250">
        <v>1</v>
      </c>
      <c r="GG250" t="s">
        <v>4220</v>
      </c>
      <c r="GH250" t="s">
        <v>4221</v>
      </c>
      <c r="GI250">
        <v>1</v>
      </c>
      <c r="GJ250">
        <v>8.4051210485979796E-3</v>
      </c>
      <c r="GK250">
        <v>1</v>
      </c>
      <c r="GL250" t="s">
        <v>4222</v>
      </c>
      <c r="GM250" t="s">
        <v>4223</v>
      </c>
      <c r="GN250">
        <v>1</v>
      </c>
      <c r="GO250">
        <v>1.1604279613310699E-2</v>
      </c>
      <c r="GP250">
        <v>1</v>
      </c>
      <c r="GQ250" t="s">
        <v>4224</v>
      </c>
      <c r="GR250" t="s">
        <v>4225</v>
      </c>
      <c r="GS250">
        <v>1</v>
      </c>
      <c r="GT250" s="159">
        <v>6.2248231572078002E-7</v>
      </c>
      <c r="GU250">
        <v>1</v>
      </c>
      <c r="GV250" t="s">
        <v>4226</v>
      </c>
      <c r="GW250" t="s">
        <v>4227</v>
      </c>
      <c r="GX250">
        <v>1</v>
      </c>
      <c r="GY250">
        <v>3.1499834580010697E-2</v>
      </c>
      <c r="GZ250">
        <v>1</v>
      </c>
      <c r="HA250" t="s">
        <v>4228</v>
      </c>
      <c r="HB250" t="s">
        <v>4229</v>
      </c>
      <c r="HC250">
        <v>1</v>
      </c>
      <c r="HD250">
        <v>7.2339532438491999E-3</v>
      </c>
      <c r="HE250">
        <v>1</v>
      </c>
      <c r="HF250" t="s">
        <v>4230</v>
      </c>
      <c r="HG250" t="s">
        <v>4231</v>
      </c>
      <c r="HH250">
        <v>1</v>
      </c>
      <c r="HI250">
        <v>4.4766275947467297E-3</v>
      </c>
      <c r="HJ250">
        <v>1</v>
      </c>
      <c r="HK250" t="s">
        <v>4232</v>
      </c>
      <c r="HL250" t="s">
        <v>4233</v>
      </c>
      <c r="HM250">
        <v>1</v>
      </c>
      <c r="HN250">
        <v>2.1093655309062102E-2</v>
      </c>
      <c r="HO250">
        <v>1</v>
      </c>
      <c r="HP250" t="s">
        <v>4234</v>
      </c>
      <c r="HQ250" t="s">
        <v>4235</v>
      </c>
      <c r="HR250">
        <v>1</v>
      </c>
      <c r="HS250">
        <v>1.4388009982630601E-4</v>
      </c>
      <c r="HT250">
        <v>1</v>
      </c>
      <c r="HU250" t="s">
        <v>4236</v>
      </c>
      <c r="HV250" t="s">
        <v>4237</v>
      </c>
      <c r="HW250">
        <v>1</v>
      </c>
      <c r="HX250">
        <v>4.1072938354668499E-3</v>
      </c>
      <c r="HY250">
        <v>1</v>
      </c>
      <c r="HZ250" t="s">
        <v>4238</v>
      </c>
      <c r="IA250" t="s">
        <v>4239</v>
      </c>
      <c r="IB250">
        <v>1</v>
      </c>
      <c r="IC250">
        <v>8.2027628548497794E-2</v>
      </c>
      <c r="ID250">
        <v>1</v>
      </c>
      <c r="IE250" t="s">
        <v>4240</v>
      </c>
      <c r="IF250" t="s">
        <v>4241</v>
      </c>
      <c r="IG250">
        <v>1</v>
      </c>
      <c r="IH250">
        <v>4.76160781486786E-3</v>
      </c>
      <c r="II250">
        <v>1</v>
      </c>
      <c r="IJ250" t="s">
        <v>4242</v>
      </c>
      <c r="IK250" t="s">
        <v>4243</v>
      </c>
      <c r="IL250">
        <v>1</v>
      </c>
      <c r="IM250">
        <v>4.8432396637416297E-4</v>
      </c>
      <c r="IN250">
        <v>1</v>
      </c>
      <c r="IO250" t="s">
        <v>3022</v>
      </c>
      <c r="IP250" t="s">
        <v>3023</v>
      </c>
      <c r="IQ250">
        <v>0.13410149048418604</v>
      </c>
      <c r="IR250">
        <v>7.7216639340492554E-2</v>
      </c>
      <c r="IS250">
        <v>1</v>
      </c>
      <c r="IT250" t="s">
        <v>3024</v>
      </c>
      <c r="IU250" t="s">
        <v>3025</v>
      </c>
      <c r="IV250">
        <v>6.0459202846855024E-3</v>
      </c>
      <c r="IW250">
        <v>7.7216639340492554E-2</v>
      </c>
      <c r="IX250">
        <v>1</v>
      </c>
      <c r="IY250" t="s">
        <v>3026</v>
      </c>
      <c r="IZ250" t="s">
        <v>3027</v>
      </c>
      <c r="JA250">
        <v>0.48517634980715318</v>
      </c>
      <c r="JB250">
        <v>7.7216639340492554E-2</v>
      </c>
      <c r="JC250">
        <v>1</v>
      </c>
      <c r="JD250" t="s">
        <v>3028</v>
      </c>
      <c r="JE250" t="s">
        <v>3029</v>
      </c>
      <c r="JF250">
        <v>0.37467623942397527</v>
      </c>
      <c r="JG250">
        <v>7.7216639340492554E-2</v>
      </c>
      <c r="JH250">
        <v>1</v>
      </c>
      <c r="JI250" t="s">
        <v>3030</v>
      </c>
      <c r="JJ250" t="s">
        <v>3031</v>
      </c>
      <c r="JK250">
        <v>0.1523454548262588</v>
      </c>
      <c r="JL250">
        <v>6.8478765689054056E-3</v>
      </c>
      <c r="JM250">
        <v>1</v>
      </c>
      <c r="JN250" t="s">
        <v>3032</v>
      </c>
      <c r="JO250" t="s">
        <v>3033</v>
      </c>
      <c r="JP250">
        <v>0.40618597118973421</v>
      </c>
      <c r="JQ250">
        <v>6.8478765689054056E-3</v>
      </c>
      <c r="JR250">
        <v>1</v>
      </c>
      <c r="JS250" t="s">
        <v>3034</v>
      </c>
      <c r="JT250" t="s">
        <v>3035</v>
      </c>
      <c r="JU250">
        <v>2.6360428138277162E-2</v>
      </c>
      <c r="JV250">
        <v>6.8478765689054056E-3</v>
      </c>
      <c r="JW250">
        <v>1</v>
      </c>
      <c r="JX250" t="s">
        <v>3036</v>
      </c>
      <c r="JY250" t="s">
        <v>3037</v>
      </c>
      <c r="JZ250">
        <v>0.21051217573523118</v>
      </c>
      <c r="KA250">
        <v>6.8478765689054056E-3</v>
      </c>
      <c r="KB250">
        <v>1</v>
      </c>
      <c r="KC250" t="s">
        <v>3038</v>
      </c>
      <c r="KD250" t="s">
        <v>3039</v>
      </c>
      <c r="KE250">
        <v>1.6519048596901776E-2</v>
      </c>
      <c r="KF250">
        <v>6.8478765689054056E-3</v>
      </c>
      <c r="KG250">
        <v>1</v>
      </c>
      <c r="KH250" t="s">
        <v>3040</v>
      </c>
      <c r="KI250" t="s">
        <v>3041</v>
      </c>
      <c r="KJ250">
        <v>0.18807692151359676</v>
      </c>
      <c r="KK250">
        <v>6.8478765689054056E-3</v>
      </c>
    </row>
    <row r="251" spans="1:587">
      <c r="A251" t="str">
        <f>[1]Overview!E332</f>
        <v>a585102</v>
      </c>
      <c r="B251" t="str">
        <f>IF([1]Overview!W332&lt;&gt;"",[1]Overview!W332,"")</f>
        <v/>
      </c>
      <c r="C251" t="str">
        <f>[1]Overview!B332</f>
        <v>5851.02: Reinigungsmaterial</v>
      </c>
      <c r="D251" s="159">
        <f>5.94290024606893E-07*0.637172435764033</f>
        <v>3.7866522252904113E-7</v>
      </c>
      <c r="F251">
        <f>[1]Overview!S332</f>
        <v>0</v>
      </c>
      <c r="H251">
        <v>1</v>
      </c>
      <c r="I251" s="166" t="s">
        <v>3780</v>
      </c>
      <c r="J251" t="s">
        <v>3781</v>
      </c>
      <c r="K251">
        <v>1</v>
      </c>
      <c r="L251">
        <v>4.53777401823669E-4</v>
      </c>
      <c r="M251">
        <v>1</v>
      </c>
      <c r="N251" t="s">
        <v>3782</v>
      </c>
      <c r="O251" t="s">
        <v>3783</v>
      </c>
      <c r="P251">
        <v>1</v>
      </c>
      <c r="Q251">
        <v>8.9505647757235796E-2</v>
      </c>
      <c r="R251">
        <v>1</v>
      </c>
      <c r="S251" t="s">
        <v>3784</v>
      </c>
      <c r="T251" t="s">
        <v>3785</v>
      </c>
      <c r="U251">
        <v>1</v>
      </c>
      <c r="V251">
        <v>3.9904110026700301E-2</v>
      </c>
      <c r="W251">
        <v>1</v>
      </c>
      <c r="X251" t="s">
        <v>3786</v>
      </c>
      <c r="Y251" t="s">
        <v>3787</v>
      </c>
      <c r="Z251">
        <v>1</v>
      </c>
      <c r="AA251">
        <v>2.9333719440589401E-3</v>
      </c>
      <c r="AB251">
        <v>1</v>
      </c>
      <c r="AC251" t="s">
        <v>3788</v>
      </c>
      <c r="AD251" t="s">
        <v>3789</v>
      </c>
      <c r="AE251">
        <v>1</v>
      </c>
      <c r="AF251">
        <v>8.8640423229655693E-2</v>
      </c>
      <c r="AG251">
        <v>1</v>
      </c>
      <c r="AH251" t="s">
        <v>3790</v>
      </c>
      <c r="AI251" t="s">
        <v>3791</v>
      </c>
      <c r="AJ251">
        <v>1</v>
      </c>
      <c r="AK251" s="159">
        <v>3.8682349477992299E-7</v>
      </c>
      <c r="AL251">
        <v>1</v>
      </c>
      <c r="AM251" t="s">
        <v>3792</v>
      </c>
      <c r="AN251" t="s">
        <v>3793</v>
      </c>
      <c r="AO251">
        <v>1</v>
      </c>
      <c r="AP251">
        <v>1.0297083014276899E-3</v>
      </c>
      <c r="AQ251">
        <v>1</v>
      </c>
      <c r="AR251" t="s">
        <v>3794</v>
      </c>
      <c r="AS251" t="s">
        <v>3795</v>
      </c>
      <c r="AT251">
        <v>1</v>
      </c>
      <c r="AU251">
        <v>9.6922033558762401E-4</v>
      </c>
      <c r="AV251">
        <v>1</v>
      </c>
      <c r="AW251" t="s">
        <v>3796</v>
      </c>
      <c r="AX251" t="s">
        <v>3797</v>
      </c>
      <c r="AY251">
        <v>1</v>
      </c>
      <c r="AZ251" s="159">
        <v>9.8468978095414902E-5</v>
      </c>
      <c r="BA251">
        <v>1</v>
      </c>
      <c r="BB251" t="s">
        <v>3798</v>
      </c>
      <c r="BC251" t="s">
        <v>3799</v>
      </c>
      <c r="BD251">
        <v>1</v>
      </c>
      <c r="BE251">
        <v>1.1946692578818601E-4</v>
      </c>
      <c r="BF251">
        <v>1</v>
      </c>
      <c r="BG251" t="s">
        <v>3800</v>
      </c>
      <c r="BH251" t="s">
        <v>3801</v>
      </c>
      <c r="BI251">
        <v>1</v>
      </c>
      <c r="BJ251" s="159">
        <v>2.7294503255314899E-6</v>
      </c>
      <c r="BK251">
        <v>1</v>
      </c>
      <c r="BL251" t="s">
        <v>3802</v>
      </c>
      <c r="BM251" t="s">
        <v>3803</v>
      </c>
      <c r="BN251">
        <v>1</v>
      </c>
      <c r="BO251">
        <v>0.103146122793646</v>
      </c>
      <c r="BP251">
        <v>1</v>
      </c>
      <c r="BQ251" t="s">
        <v>3804</v>
      </c>
      <c r="BR251" t="s">
        <v>3805</v>
      </c>
      <c r="BS251">
        <v>1</v>
      </c>
      <c r="BT251">
        <v>2.2982266952862301E-2</v>
      </c>
      <c r="BU251">
        <v>1</v>
      </c>
      <c r="BV251" t="s">
        <v>3806</v>
      </c>
      <c r="BW251" t="s">
        <v>3807</v>
      </c>
      <c r="BX251">
        <v>1</v>
      </c>
      <c r="BY251" s="159">
        <v>1.5215068595310699E-6</v>
      </c>
      <c r="BZ251">
        <v>1</v>
      </c>
      <c r="CA251" t="s">
        <v>3808</v>
      </c>
      <c r="CB251" t="s">
        <v>3809</v>
      </c>
      <c r="CC251">
        <v>1</v>
      </c>
      <c r="CD251">
        <v>2.4468607627274302E-3</v>
      </c>
      <c r="CE251">
        <v>1</v>
      </c>
      <c r="CF251" t="s">
        <v>3810</v>
      </c>
      <c r="CG251" t="s">
        <v>3811</v>
      </c>
      <c r="CH251">
        <v>1</v>
      </c>
      <c r="CI251" s="159">
        <v>6.8887892638593202E-5</v>
      </c>
      <c r="CJ251">
        <v>1</v>
      </c>
      <c r="CK251" t="s">
        <v>3812</v>
      </c>
      <c r="CL251" t="s">
        <v>3813</v>
      </c>
      <c r="CM251">
        <v>1</v>
      </c>
      <c r="CN251">
        <v>6.2935662494540301E-4</v>
      </c>
      <c r="CO251">
        <v>1</v>
      </c>
      <c r="CP251" t="s">
        <v>3814</v>
      </c>
      <c r="CQ251" t="s">
        <v>3815</v>
      </c>
      <c r="CR251">
        <v>1</v>
      </c>
      <c r="CS251">
        <v>7.5874882304813199E-4</v>
      </c>
      <c r="CT251">
        <v>1</v>
      </c>
      <c r="CU251" t="s">
        <v>3816</v>
      </c>
      <c r="CV251" t="s">
        <v>3817</v>
      </c>
      <c r="CW251">
        <v>1</v>
      </c>
      <c r="CX251">
        <v>5.2716593857970503E-3</v>
      </c>
      <c r="CY251">
        <v>1</v>
      </c>
      <c r="CZ251" t="s">
        <v>3818</v>
      </c>
      <c r="DA251" t="s">
        <v>3819</v>
      </c>
      <c r="DB251">
        <v>1</v>
      </c>
      <c r="DC251">
        <v>3.2684610455395202E-4</v>
      </c>
      <c r="DD251">
        <v>1</v>
      </c>
      <c r="DE251" t="s">
        <v>3820</v>
      </c>
      <c r="DF251" t="s">
        <v>3821</v>
      </c>
      <c r="DG251">
        <v>1</v>
      </c>
      <c r="DH251">
        <v>2.4892366692327701E-2</v>
      </c>
      <c r="DI251">
        <v>1</v>
      </c>
      <c r="DJ251" t="s">
        <v>3822</v>
      </c>
      <c r="DK251" t="s">
        <v>3823</v>
      </c>
      <c r="DL251">
        <v>1</v>
      </c>
      <c r="DM251">
        <v>7.5016817095788198E-3</v>
      </c>
      <c r="DN251">
        <v>1</v>
      </c>
      <c r="DO251" t="s">
        <v>3824</v>
      </c>
      <c r="DP251" t="s">
        <v>3825</v>
      </c>
      <c r="DQ251">
        <v>1</v>
      </c>
      <c r="DR251">
        <v>6.4625792417480701E-4</v>
      </c>
      <c r="DS251">
        <v>1</v>
      </c>
      <c r="DT251" t="s">
        <v>3826</v>
      </c>
      <c r="DU251" t="s">
        <v>3827</v>
      </c>
      <c r="DV251">
        <v>1</v>
      </c>
      <c r="DW251" s="159">
        <v>4.08296364816317E-5</v>
      </c>
      <c r="DX251">
        <v>1</v>
      </c>
      <c r="DY251" t="s">
        <v>3828</v>
      </c>
      <c r="DZ251" t="s">
        <v>3829</v>
      </c>
      <c r="EA251">
        <v>1</v>
      </c>
      <c r="EB251">
        <v>5.5576980421935601E-3</v>
      </c>
      <c r="EC251">
        <v>1</v>
      </c>
      <c r="ED251" t="s">
        <v>3830</v>
      </c>
      <c r="EE251" t="s">
        <v>3831</v>
      </c>
      <c r="EF251">
        <v>1</v>
      </c>
      <c r="EG251">
        <v>3.78377260998E-3</v>
      </c>
      <c r="EH251">
        <v>1</v>
      </c>
      <c r="EI251" t="s">
        <v>3832</v>
      </c>
      <c r="EJ251" t="s">
        <v>3833</v>
      </c>
      <c r="EK251">
        <v>1</v>
      </c>
      <c r="EL251">
        <v>0.36500361780914597</v>
      </c>
      <c r="EM251">
        <v>1</v>
      </c>
      <c r="EN251" t="s">
        <v>3834</v>
      </c>
      <c r="EO251" t="s">
        <v>3835</v>
      </c>
      <c r="EP251">
        <v>1</v>
      </c>
      <c r="EQ251">
        <v>7.6048042852671E-4</v>
      </c>
      <c r="ER251">
        <v>1</v>
      </c>
      <c r="ES251" t="s">
        <v>3836</v>
      </c>
      <c r="ET251" t="s">
        <v>3837</v>
      </c>
      <c r="EU251">
        <v>1</v>
      </c>
      <c r="EV251">
        <v>8.7759773033336196E-4</v>
      </c>
      <c r="EW251">
        <v>1</v>
      </c>
      <c r="EX251" t="s">
        <v>3838</v>
      </c>
      <c r="EY251" t="s">
        <v>3839</v>
      </c>
      <c r="EZ251">
        <v>1</v>
      </c>
      <c r="FA251">
        <v>1.0487152888078799E-3</v>
      </c>
      <c r="FB251">
        <v>1</v>
      </c>
      <c r="FC251" t="s">
        <v>3840</v>
      </c>
      <c r="FD251" t="s">
        <v>3841</v>
      </c>
      <c r="FE251">
        <v>1</v>
      </c>
      <c r="FF251">
        <v>7.3446128310635499E-3</v>
      </c>
      <c r="FG251">
        <v>1</v>
      </c>
      <c r="FH251" t="s">
        <v>3842</v>
      </c>
      <c r="FI251" t="s">
        <v>3843</v>
      </c>
      <c r="FJ251">
        <v>1</v>
      </c>
      <c r="FK251" s="159">
        <v>6.3576794436549301E-7</v>
      </c>
      <c r="FL251">
        <v>1</v>
      </c>
      <c r="FM251" t="s">
        <v>3844</v>
      </c>
      <c r="FN251" t="s">
        <v>3845</v>
      </c>
      <c r="FO251">
        <v>1</v>
      </c>
      <c r="FP251">
        <v>5.2913332897485397E-4</v>
      </c>
      <c r="FQ251">
        <v>1</v>
      </c>
      <c r="FR251" t="s">
        <v>3846</v>
      </c>
      <c r="FS251" t="s">
        <v>3847</v>
      </c>
      <c r="FT251">
        <v>1</v>
      </c>
      <c r="FU251">
        <v>2.4500466953599701E-3</v>
      </c>
      <c r="FV251">
        <v>1</v>
      </c>
      <c r="FW251" t="s">
        <v>3848</v>
      </c>
      <c r="FX251" t="s">
        <v>3849</v>
      </c>
      <c r="FY251">
        <v>1</v>
      </c>
      <c r="FZ251">
        <v>1.4250894580109001E-3</v>
      </c>
      <c r="GA251">
        <v>1</v>
      </c>
      <c r="GB251" t="s">
        <v>3850</v>
      </c>
      <c r="GC251" t="s">
        <v>3851</v>
      </c>
      <c r="GD251">
        <v>1</v>
      </c>
      <c r="GE251">
        <v>4.8438353222116396E-3</v>
      </c>
      <c r="GF251">
        <v>1</v>
      </c>
      <c r="GG251" t="s">
        <v>3852</v>
      </c>
      <c r="GH251" t="s">
        <v>3853</v>
      </c>
      <c r="GI251">
        <v>1</v>
      </c>
      <c r="GJ251">
        <v>7.8691523037226208E-3</v>
      </c>
      <c r="GK251">
        <v>1</v>
      </c>
      <c r="GL251" t="s">
        <v>3854</v>
      </c>
      <c r="GM251" t="s">
        <v>3855</v>
      </c>
      <c r="GN251">
        <v>1</v>
      </c>
      <c r="GO251">
        <v>4.5270978102644899E-3</v>
      </c>
      <c r="GP251">
        <v>1</v>
      </c>
      <c r="GQ251" t="s">
        <v>3856</v>
      </c>
      <c r="GR251" t="s">
        <v>3857</v>
      </c>
      <c r="GS251">
        <v>1</v>
      </c>
      <c r="GT251">
        <v>1.4211602535776899E-4</v>
      </c>
      <c r="GU251">
        <v>1</v>
      </c>
      <c r="GV251" t="s">
        <v>3858</v>
      </c>
      <c r="GW251" t="s">
        <v>3859</v>
      </c>
      <c r="GX251">
        <v>1</v>
      </c>
      <c r="GY251">
        <v>6.4180753461462398E-3</v>
      </c>
      <c r="GZ251">
        <v>1</v>
      </c>
      <c r="HA251" t="s">
        <v>3860</v>
      </c>
      <c r="HB251" t="s">
        <v>3861</v>
      </c>
      <c r="HC251">
        <v>1</v>
      </c>
      <c r="HD251">
        <v>1.88147098501114E-3</v>
      </c>
      <c r="HE251">
        <v>1</v>
      </c>
      <c r="HF251" t="s">
        <v>3862</v>
      </c>
      <c r="HG251" t="s">
        <v>3863</v>
      </c>
      <c r="HH251">
        <v>1</v>
      </c>
      <c r="HI251">
        <v>5.3900253747337301E-4</v>
      </c>
      <c r="HJ251">
        <v>1</v>
      </c>
      <c r="HK251" t="s">
        <v>3864</v>
      </c>
      <c r="HL251" t="s">
        <v>3865</v>
      </c>
      <c r="HM251">
        <v>1</v>
      </c>
      <c r="HN251">
        <v>3.7772240850078999E-2</v>
      </c>
      <c r="HO251">
        <v>1</v>
      </c>
      <c r="HP251" t="s">
        <v>3866</v>
      </c>
      <c r="HQ251" t="s">
        <v>3867</v>
      </c>
      <c r="HR251">
        <v>1</v>
      </c>
      <c r="HS251">
        <v>0.101753386861862</v>
      </c>
      <c r="HT251">
        <v>1</v>
      </c>
      <c r="HU251" t="s">
        <v>3868</v>
      </c>
      <c r="HV251" t="s">
        <v>3869</v>
      </c>
      <c r="HW251">
        <v>1</v>
      </c>
      <c r="HX251">
        <v>3.3018809895403499E-3</v>
      </c>
      <c r="HY251">
        <v>1</v>
      </c>
      <c r="HZ251" t="s">
        <v>3870</v>
      </c>
      <c r="IA251" t="s">
        <v>3871</v>
      </c>
      <c r="IB251">
        <v>1</v>
      </c>
      <c r="IC251">
        <v>4.4025554297579601E-2</v>
      </c>
      <c r="ID251">
        <v>1</v>
      </c>
      <c r="IE251" t="s">
        <v>3872</v>
      </c>
      <c r="IF251" t="s">
        <v>3873</v>
      </c>
      <c r="IG251">
        <v>1</v>
      </c>
      <c r="IH251">
        <v>5.9617858603312301E-4</v>
      </c>
      <c r="II251">
        <v>1</v>
      </c>
      <c r="IJ251" t="s">
        <v>3874</v>
      </c>
      <c r="IK251" t="s">
        <v>3875</v>
      </c>
      <c r="IL251">
        <v>1</v>
      </c>
      <c r="IM251">
        <v>5.1778901105404996E-3</v>
      </c>
      <c r="IN251">
        <v>1</v>
      </c>
      <c r="IO251" t="s">
        <v>3022</v>
      </c>
      <c r="IP251" t="s">
        <v>3023</v>
      </c>
      <c r="IQ251">
        <v>0.13410149048418604</v>
      </c>
      <c r="IR251">
        <v>0.50371609605720391</v>
      </c>
      <c r="IS251">
        <v>1</v>
      </c>
      <c r="IT251" t="s">
        <v>3024</v>
      </c>
      <c r="IU251" t="s">
        <v>3025</v>
      </c>
      <c r="IV251">
        <v>6.0459202846855024E-3</v>
      </c>
      <c r="IW251">
        <v>0.50371609605720391</v>
      </c>
      <c r="IX251">
        <v>1</v>
      </c>
      <c r="IY251" t="s">
        <v>3026</v>
      </c>
      <c r="IZ251" t="s">
        <v>3027</v>
      </c>
      <c r="JA251">
        <v>0.48517634980715318</v>
      </c>
      <c r="JB251">
        <v>0.50371609605720391</v>
      </c>
      <c r="JC251">
        <v>1</v>
      </c>
      <c r="JD251" t="s">
        <v>3028</v>
      </c>
      <c r="JE251" t="s">
        <v>3029</v>
      </c>
      <c r="JF251">
        <v>0.37467623942397527</v>
      </c>
      <c r="JG251">
        <v>0.50371609605720391</v>
      </c>
      <c r="JH251">
        <v>1</v>
      </c>
      <c r="JI251" t="s">
        <v>3030</v>
      </c>
      <c r="JJ251" t="s">
        <v>3031</v>
      </c>
      <c r="JK251">
        <v>0.1523454548262588</v>
      </c>
      <c r="JL251">
        <v>4.4671532988620144E-2</v>
      </c>
      <c r="JM251">
        <v>1</v>
      </c>
      <c r="JN251" t="s">
        <v>3032</v>
      </c>
      <c r="JO251" t="s">
        <v>3033</v>
      </c>
      <c r="JP251">
        <v>0.40618597118973421</v>
      </c>
      <c r="JQ251">
        <v>4.4671532988620144E-2</v>
      </c>
      <c r="JR251">
        <v>1</v>
      </c>
      <c r="JS251" t="s">
        <v>3034</v>
      </c>
      <c r="JT251" t="s">
        <v>3035</v>
      </c>
      <c r="JU251">
        <v>2.6360428138277162E-2</v>
      </c>
      <c r="JV251">
        <v>4.4671532988620144E-2</v>
      </c>
      <c r="JW251">
        <v>1</v>
      </c>
      <c r="JX251" t="s">
        <v>3036</v>
      </c>
      <c r="JY251" t="s">
        <v>3037</v>
      </c>
      <c r="JZ251">
        <v>0.21051217573523118</v>
      </c>
      <c r="KA251">
        <v>4.4671532988620144E-2</v>
      </c>
      <c r="KB251">
        <v>1</v>
      </c>
      <c r="KC251" t="s">
        <v>3038</v>
      </c>
      <c r="KD251" t="s">
        <v>3039</v>
      </c>
      <c r="KE251">
        <v>1.6519048596901776E-2</v>
      </c>
      <c r="KF251">
        <v>4.4671532988620144E-2</v>
      </c>
      <c r="KG251">
        <v>1</v>
      </c>
      <c r="KH251" t="s">
        <v>3040</v>
      </c>
      <c r="KI251" t="s">
        <v>3041</v>
      </c>
      <c r="KJ251">
        <v>0.18807692151359676</v>
      </c>
      <c r="KK251">
        <v>4.4671532988620144E-2</v>
      </c>
    </row>
    <row r="252" spans="1:587" s="160" customFormat="1">
      <c r="A252" s="160" t="str">
        <f>[1]Overview!E333</f>
        <v>a585103</v>
      </c>
      <c r="B252" s="160" t="str">
        <f>IF([1]Overview!W333&lt;&gt;"",[1]Overview!W333,"")</f>
        <v/>
      </c>
      <c r="C252" s="160" t="str">
        <f>[1]Overview!B333</f>
        <v>5851.03: Abfallsäcke ohne Gebühren, aus Plastik oder Papier</v>
      </c>
      <c r="D252" s="167">
        <f>5.94290024606893E-07*(0.83069322564503*0.556921922489605+0.443078077510394*0.830456672658827)</f>
        <v>4.9361040911470678E-7</v>
      </c>
      <c r="F252" s="160">
        <f>[1]Overview!S333</f>
        <v>0</v>
      </c>
      <c r="H252" s="160">
        <v>1</v>
      </c>
      <c r="I252" s="168" t="s">
        <v>4244</v>
      </c>
      <c r="J252" s="162" t="s">
        <v>4245</v>
      </c>
      <c r="K252" s="160">
        <v>0.55692192248960504</v>
      </c>
      <c r="L252" s="167">
        <v>1.9595137483283301E-5</v>
      </c>
      <c r="M252" s="160">
        <v>1</v>
      </c>
      <c r="N252" s="160" t="s">
        <v>4246</v>
      </c>
      <c r="O252" s="160" t="s">
        <v>4247</v>
      </c>
      <c r="P252" s="160">
        <v>0.55692192248960504</v>
      </c>
      <c r="Q252" s="160">
        <v>3.8234044597501203E-2</v>
      </c>
      <c r="R252" s="160">
        <v>1</v>
      </c>
      <c r="S252" s="160" t="s">
        <v>4248</v>
      </c>
      <c r="T252" s="160" t="s">
        <v>4249</v>
      </c>
      <c r="U252" s="160">
        <v>0.55692192248960504</v>
      </c>
      <c r="V252" s="160">
        <v>5.7358187171277601E-3</v>
      </c>
      <c r="W252" s="160">
        <v>1</v>
      </c>
      <c r="X252" s="160" t="s">
        <v>4250</v>
      </c>
      <c r="Y252" s="160" t="s">
        <v>4251</v>
      </c>
      <c r="Z252" s="160">
        <v>0.55692192248960504</v>
      </c>
      <c r="AA252" s="160">
        <v>2.29016140387796E-4</v>
      </c>
      <c r="AB252" s="160">
        <v>1</v>
      </c>
      <c r="AC252" s="160" t="s">
        <v>4252</v>
      </c>
      <c r="AD252" s="160" t="s">
        <v>4253</v>
      </c>
      <c r="AE252" s="160">
        <v>0.55692192248960504</v>
      </c>
      <c r="AF252" s="160">
        <v>8.99234589370442E-3</v>
      </c>
      <c r="AG252" s="160">
        <v>1</v>
      </c>
      <c r="AH252" s="160" t="s">
        <v>4254</v>
      </c>
      <c r="AI252" s="160" t="s">
        <v>4255</v>
      </c>
      <c r="AJ252" s="160">
        <v>0.55692192248960504</v>
      </c>
      <c r="AK252" s="160">
        <v>4.6282551043729803E-3</v>
      </c>
      <c r="AL252" s="160">
        <v>1</v>
      </c>
      <c r="AM252" s="160" t="s">
        <v>4256</v>
      </c>
      <c r="AN252" s="160" t="s">
        <v>4257</v>
      </c>
      <c r="AO252" s="160">
        <v>0.55692192248960504</v>
      </c>
      <c r="AP252" s="160">
        <v>1.83703377669784E-3</v>
      </c>
      <c r="AQ252" s="160">
        <v>1</v>
      </c>
      <c r="AR252" s="160" t="s">
        <v>4258</v>
      </c>
      <c r="AS252" s="160" t="s">
        <v>4259</v>
      </c>
      <c r="AT252" s="160">
        <v>0.55692192248960504</v>
      </c>
      <c r="AU252" s="160">
        <v>1.1349617712386299E-3</v>
      </c>
      <c r="AV252" s="160">
        <v>1</v>
      </c>
      <c r="AW252" s="160" t="s">
        <v>4260</v>
      </c>
      <c r="AX252" s="160" t="s">
        <v>4261</v>
      </c>
      <c r="AY252" s="160">
        <v>0.55692192248960504</v>
      </c>
      <c r="AZ252" s="160">
        <v>2.36921030321793E-3</v>
      </c>
      <c r="BA252" s="160">
        <v>1</v>
      </c>
      <c r="BB252" s="160" t="s">
        <v>4262</v>
      </c>
      <c r="BC252" s="160" t="s">
        <v>4263</v>
      </c>
      <c r="BD252" s="160">
        <v>0.55692192248960504</v>
      </c>
      <c r="BE252" s="160">
        <v>0.215361279719433</v>
      </c>
      <c r="BF252" s="160">
        <v>1</v>
      </c>
      <c r="BG252" s="160" t="s">
        <v>4264</v>
      </c>
      <c r="BH252" s="160" t="s">
        <v>4265</v>
      </c>
      <c r="BI252" s="160">
        <v>0.55692192248960504</v>
      </c>
      <c r="BJ252" s="160">
        <v>3.11143066411452E-3</v>
      </c>
      <c r="BK252" s="160">
        <v>1</v>
      </c>
      <c r="BL252" s="160" t="s">
        <v>4266</v>
      </c>
      <c r="BM252" s="160" t="s">
        <v>4267</v>
      </c>
      <c r="BN252" s="160">
        <v>0.55692192248960504</v>
      </c>
      <c r="BO252" s="160">
        <v>8.0460745596134704E-3</v>
      </c>
      <c r="BP252" s="160">
        <v>1</v>
      </c>
      <c r="BQ252" s="160" t="s">
        <v>4268</v>
      </c>
      <c r="BR252" s="160" t="s">
        <v>4269</v>
      </c>
      <c r="BS252" s="160">
        <v>0.55692192248960504</v>
      </c>
      <c r="BT252" s="160">
        <v>3.1100076680812901E-3</v>
      </c>
      <c r="BU252" s="160">
        <v>1</v>
      </c>
      <c r="BV252" s="160" t="s">
        <v>4270</v>
      </c>
      <c r="BW252" s="160" t="s">
        <v>4271</v>
      </c>
      <c r="BX252" s="160">
        <v>0.55692192248960504</v>
      </c>
      <c r="BY252" s="160">
        <v>2.7652519920678799E-3</v>
      </c>
      <c r="BZ252" s="160">
        <v>1</v>
      </c>
      <c r="CA252" s="160" t="s">
        <v>4272</v>
      </c>
      <c r="CB252" s="160" t="s">
        <v>4273</v>
      </c>
      <c r="CC252" s="160">
        <v>0.55692192248960504</v>
      </c>
      <c r="CD252" s="160">
        <v>3.36388290215687E-4</v>
      </c>
      <c r="CE252" s="160">
        <v>1</v>
      </c>
      <c r="CF252" s="160" t="s">
        <v>4274</v>
      </c>
      <c r="CG252" s="160" t="s">
        <v>4275</v>
      </c>
      <c r="CH252" s="160">
        <v>0.55692192248960504</v>
      </c>
      <c r="CI252" s="160">
        <v>3.52421354135566E-3</v>
      </c>
      <c r="CJ252" s="160">
        <v>1</v>
      </c>
      <c r="CK252" s="160" t="s">
        <v>4276</v>
      </c>
      <c r="CL252" s="160" t="s">
        <v>4277</v>
      </c>
      <c r="CM252" s="160">
        <v>0.55692192248960504</v>
      </c>
      <c r="CN252" s="167">
        <v>4.2283534312005302E-6</v>
      </c>
      <c r="CO252" s="160">
        <v>1</v>
      </c>
      <c r="CP252" s="160" t="s">
        <v>4278</v>
      </c>
      <c r="CQ252" s="160" t="s">
        <v>4279</v>
      </c>
      <c r="CR252" s="160">
        <v>0.55692192248960504</v>
      </c>
      <c r="CS252" s="160">
        <v>2.1673867660644301E-3</v>
      </c>
      <c r="CT252" s="160">
        <v>1</v>
      </c>
      <c r="CU252" s="160" t="s">
        <v>4280</v>
      </c>
      <c r="CV252" s="160" t="s">
        <v>4281</v>
      </c>
      <c r="CW252" s="160">
        <v>0.55692192248960504</v>
      </c>
      <c r="CX252" s="160">
        <v>5.9365846679368102E-4</v>
      </c>
      <c r="CY252" s="160">
        <v>1</v>
      </c>
      <c r="CZ252" s="160" t="s">
        <v>4282</v>
      </c>
      <c r="DA252" s="160" t="s">
        <v>4283</v>
      </c>
      <c r="DB252" s="160">
        <v>0.55692192248960504</v>
      </c>
      <c r="DC252" s="167">
        <v>6.0481159910876E-6</v>
      </c>
      <c r="DD252" s="160">
        <v>1</v>
      </c>
      <c r="DE252" s="160" t="s">
        <v>4284</v>
      </c>
      <c r="DF252" s="160" t="s">
        <v>4285</v>
      </c>
      <c r="DG252" s="160">
        <v>0.55692192248960504</v>
      </c>
      <c r="DH252" s="160">
        <v>3.2167153802270098E-4</v>
      </c>
      <c r="DI252" s="160">
        <v>1</v>
      </c>
      <c r="DJ252" s="160" t="s">
        <v>4286</v>
      </c>
      <c r="DK252" s="160" t="s">
        <v>4287</v>
      </c>
      <c r="DL252" s="160">
        <v>0.55692192248960504</v>
      </c>
      <c r="DM252" s="160">
        <v>2.9335072938256102E-2</v>
      </c>
      <c r="DN252" s="160">
        <v>1</v>
      </c>
      <c r="DO252" s="160" t="s">
        <v>4288</v>
      </c>
      <c r="DP252" s="160" t="s">
        <v>4289</v>
      </c>
      <c r="DQ252" s="160">
        <v>0.55692192248960504</v>
      </c>
      <c r="DR252" s="160">
        <v>1.0097199325972601E-4</v>
      </c>
      <c r="DS252" s="160">
        <v>1</v>
      </c>
      <c r="DT252" s="160" t="s">
        <v>4290</v>
      </c>
      <c r="DU252" s="160" t="s">
        <v>4291</v>
      </c>
      <c r="DV252" s="160">
        <v>0.55692192248960504</v>
      </c>
      <c r="DW252" s="160">
        <v>8.1778901816363901E-3</v>
      </c>
      <c r="DX252" s="160">
        <v>1</v>
      </c>
      <c r="DY252" s="160" t="s">
        <v>4292</v>
      </c>
      <c r="DZ252" s="160" t="s">
        <v>4293</v>
      </c>
      <c r="EA252" s="160">
        <v>0.55692192248960504</v>
      </c>
      <c r="EB252" s="160">
        <v>5.5976366587751399E-3</v>
      </c>
      <c r="EC252" s="160">
        <v>1</v>
      </c>
      <c r="ED252" s="160" t="s">
        <v>4294</v>
      </c>
      <c r="EE252" s="160" t="s">
        <v>4295</v>
      </c>
      <c r="EF252" s="160">
        <v>0.55692192248960504</v>
      </c>
      <c r="EG252" s="160">
        <v>1.6266581471106099E-3</v>
      </c>
      <c r="EH252" s="160">
        <v>1</v>
      </c>
      <c r="EI252" s="160" t="s">
        <v>4296</v>
      </c>
      <c r="EJ252" s="160" t="s">
        <v>4297</v>
      </c>
      <c r="EK252" s="160">
        <v>0.55692192248960504</v>
      </c>
      <c r="EL252" s="160">
        <v>1.68960129953111E-3</v>
      </c>
      <c r="EM252" s="160">
        <v>1</v>
      </c>
      <c r="EN252" s="160" t="s">
        <v>4298</v>
      </c>
      <c r="EO252" s="160" t="s">
        <v>4299</v>
      </c>
      <c r="EP252" s="160">
        <v>0.55692192248960504</v>
      </c>
      <c r="EQ252" s="160">
        <v>5.0134792013582904E-4</v>
      </c>
      <c r="ER252" s="160">
        <v>1</v>
      </c>
      <c r="ES252" s="160" t="s">
        <v>4300</v>
      </c>
      <c r="ET252" s="160" t="s">
        <v>4301</v>
      </c>
      <c r="EU252" s="160">
        <v>0.55692192248960504</v>
      </c>
      <c r="EV252" s="160">
        <v>2.37053835748845E-3</v>
      </c>
      <c r="EW252" s="160">
        <v>1</v>
      </c>
      <c r="EX252" s="160" t="s">
        <v>4302</v>
      </c>
      <c r="EY252" s="160" t="s">
        <v>4303</v>
      </c>
      <c r="EZ252" s="160">
        <v>0.55692192248960504</v>
      </c>
      <c r="FA252" s="167">
        <v>2.4860763119955901E-5</v>
      </c>
      <c r="FB252" s="160">
        <v>1</v>
      </c>
      <c r="FC252" s="160" t="s">
        <v>4304</v>
      </c>
      <c r="FD252" s="160" t="s">
        <v>4305</v>
      </c>
      <c r="FE252" s="160">
        <v>0.55692192248960504</v>
      </c>
      <c r="FF252" s="160">
        <v>3.3479862422658999E-3</v>
      </c>
      <c r="FG252" s="160">
        <v>1</v>
      </c>
      <c r="FH252" s="160" t="s">
        <v>4306</v>
      </c>
      <c r="FI252" s="160" t="s">
        <v>4307</v>
      </c>
      <c r="FJ252" s="160">
        <v>0.55692192248960504</v>
      </c>
      <c r="FK252" s="160">
        <v>1.3021191220554399E-4</v>
      </c>
      <c r="FL252" s="160">
        <v>1</v>
      </c>
      <c r="FM252" s="160" t="s">
        <v>4308</v>
      </c>
      <c r="FN252" s="160" t="s">
        <v>4309</v>
      </c>
      <c r="FO252" s="160">
        <v>0.55692192248960504</v>
      </c>
      <c r="FP252" s="160">
        <v>0.52925564592885499</v>
      </c>
      <c r="FQ252" s="160">
        <v>1</v>
      </c>
      <c r="FR252" s="160" t="s">
        <v>4310</v>
      </c>
      <c r="FS252" s="160" t="s">
        <v>4311</v>
      </c>
      <c r="FT252" s="160">
        <v>0.55692192248960504</v>
      </c>
      <c r="FU252" s="160">
        <v>2.59765311184788E-3</v>
      </c>
      <c r="FV252" s="160">
        <v>1</v>
      </c>
      <c r="FW252" s="160" t="s">
        <v>4312</v>
      </c>
      <c r="FX252" s="160" t="s">
        <v>4313</v>
      </c>
      <c r="FY252" s="160">
        <v>0.55692192248960504</v>
      </c>
      <c r="FZ252" s="160">
        <v>1.02407610647529E-2</v>
      </c>
      <c r="GA252" s="160">
        <v>1</v>
      </c>
      <c r="GB252" s="160" t="s">
        <v>4314</v>
      </c>
      <c r="GC252" s="160" t="s">
        <v>4315</v>
      </c>
      <c r="GD252" s="160">
        <v>0.55692192248960504</v>
      </c>
      <c r="GE252" s="167">
        <v>6.5976394781698807E-5</v>
      </c>
      <c r="GF252" s="160">
        <v>1</v>
      </c>
      <c r="GG252" s="160" t="s">
        <v>4316</v>
      </c>
      <c r="GH252" s="160" t="s">
        <v>4317</v>
      </c>
      <c r="GI252" s="160">
        <v>0.55692192248960504</v>
      </c>
      <c r="GJ252" s="160">
        <v>5.55326423752487E-3</v>
      </c>
      <c r="GK252" s="160">
        <v>1</v>
      </c>
      <c r="GL252" s="160" t="s">
        <v>4318</v>
      </c>
      <c r="GM252" s="160" t="s">
        <v>4319</v>
      </c>
      <c r="GN252" s="160">
        <v>0.55692192248960504</v>
      </c>
      <c r="GO252" s="160">
        <v>1.1397823197997699E-2</v>
      </c>
      <c r="GP252" s="160">
        <v>1</v>
      </c>
      <c r="GQ252" s="160" t="s">
        <v>4320</v>
      </c>
      <c r="GR252" s="160" t="s">
        <v>4321</v>
      </c>
      <c r="GS252" s="160">
        <v>0.55692192248960504</v>
      </c>
      <c r="GT252" s="160">
        <v>1.3954660902128499E-3</v>
      </c>
      <c r="GU252" s="160">
        <v>1</v>
      </c>
      <c r="GV252" s="160" t="s">
        <v>4322</v>
      </c>
      <c r="GW252" s="160" t="s">
        <v>4323</v>
      </c>
      <c r="GX252" s="160">
        <v>0.55692192248960504</v>
      </c>
      <c r="GY252" s="160">
        <v>1.6516128267359001E-4</v>
      </c>
      <c r="GZ252" s="160">
        <v>1</v>
      </c>
      <c r="HA252" s="160" t="s">
        <v>4324</v>
      </c>
      <c r="HB252" s="160" t="s">
        <v>4325</v>
      </c>
      <c r="HC252" s="160">
        <v>0.55692192248960504</v>
      </c>
      <c r="HD252" s="160">
        <v>1.2830147591940899E-2</v>
      </c>
      <c r="HE252" s="160">
        <v>1</v>
      </c>
      <c r="HF252" s="160" t="s">
        <v>4326</v>
      </c>
      <c r="HG252" s="160" t="s">
        <v>4327</v>
      </c>
      <c r="HH252" s="160">
        <v>0.55692192248960504</v>
      </c>
      <c r="HI252" s="167">
        <v>8.9070844719806106E-5</v>
      </c>
      <c r="HJ252" s="160">
        <v>1</v>
      </c>
      <c r="HK252" s="160" t="s">
        <v>4328</v>
      </c>
      <c r="HL252" s="160" t="s">
        <v>4329</v>
      </c>
      <c r="HM252" s="160">
        <v>0.55692192248960504</v>
      </c>
      <c r="HN252" s="160">
        <v>1.72327433868692E-3</v>
      </c>
      <c r="HO252" s="160">
        <v>1</v>
      </c>
      <c r="HP252" s="160" t="s">
        <v>4330</v>
      </c>
      <c r="HQ252" s="160" t="s">
        <v>4331</v>
      </c>
      <c r="HR252" s="160">
        <v>0.55692192248960504</v>
      </c>
      <c r="HS252" s="160">
        <v>7.2082431800346602E-4</v>
      </c>
      <c r="HT252" s="160">
        <v>1</v>
      </c>
      <c r="HU252" s="160" t="s">
        <v>4332</v>
      </c>
      <c r="HV252" s="160" t="s">
        <v>4333</v>
      </c>
      <c r="HW252" s="160">
        <v>0.55692192248960504</v>
      </c>
      <c r="HX252" s="160">
        <v>2.6400011925316398E-3</v>
      </c>
      <c r="HY252" s="160">
        <v>1</v>
      </c>
      <c r="HZ252" s="160" t="s">
        <v>4334</v>
      </c>
      <c r="IA252" s="160" t="s">
        <v>4335</v>
      </c>
      <c r="IB252" s="160">
        <v>0.55692192248960504</v>
      </c>
      <c r="IC252" s="160">
        <v>9.14444287882318E-3</v>
      </c>
      <c r="ID252" s="160">
        <v>1</v>
      </c>
      <c r="IE252" s="160" t="s">
        <v>4336</v>
      </c>
      <c r="IF252" s="160" t="s">
        <v>4337</v>
      </c>
      <c r="IG252" s="160">
        <v>0.55692192248960504</v>
      </c>
      <c r="IH252" s="160">
        <v>1.5325373589990801E-3</v>
      </c>
      <c r="II252" s="160">
        <v>1</v>
      </c>
      <c r="IJ252" s="160" t="s">
        <v>4338</v>
      </c>
      <c r="IK252" s="160" t="s">
        <v>4339</v>
      </c>
      <c r="IL252" s="160">
        <v>0.55692192248960504</v>
      </c>
      <c r="IM252" s="160">
        <v>5.5217252636945498E-2</v>
      </c>
      <c r="IN252" s="160">
        <v>1</v>
      </c>
      <c r="IO252" s="160" t="s">
        <v>4340</v>
      </c>
      <c r="IP252" s="160" t="s">
        <v>4341</v>
      </c>
      <c r="IQ252" s="160">
        <v>0.44307807751039402</v>
      </c>
      <c r="IR252" s="160">
        <v>2.27241135294768E-4</v>
      </c>
      <c r="IS252" s="160">
        <v>1</v>
      </c>
      <c r="IT252" s="160" t="s">
        <v>4342</v>
      </c>
      <c r="IU252" s="160" t="s">
        <v>4343</v>
      </c>
      <c r="IV252" s="160">
        <v>0.44307807751039402</v>
      </c>
      <c r="IW252" s="160">
        <v>1.1095441181399001E-3</v>
      </c>
      <c r="IX252" s="160">
        <v>1</v>
      </c>
      <c r="IY252" s="160" t="s">
        <v>4344</v>
      </c>
      <c r="IZ252" s="160" t="s">
        <v>4345</v>
      </c>
      <c r="JA252" s="160">
        <v>0.44307807751039402</v>
      </c>
      <c r="JB252" s="167">
        <v>5.4007548179542998E-5</v>
      </c>
      <c r="JC252" s="160">
        <v>1</v>
      </c>
      <c r="JD252" s="160" t="s">
        <v>4346</v>
      </c>
      <c r="JE252" s="160" t="s">
        <v>4347</v>
      </c>
      <c r="JF252" s="160">
        <v>0.44307807751039402</v>
      </c>
      <c r="JG252" s="160">
        <v>2.3063686965088801E-3</v>
      </c>
      <c r="JH252" s="160">
        <v>1</v>
      </c>
      <c r="JI252" s="160" t="s">
        <v>4348</v>
      </c>
      <c r="JJ252" s="160" t="s">
        <v>4349</v>
      </c>
      <c r="JK252" s="160">
        <v>0.44307807751039402</v>
      </c>
      <c r="JL252" s="167">
        <v>7.5806828661024704E-7</v>
      </c>
      <c r="JM252" s="160">
        <v>1</v>
      </c>
      <c r="JN252" s="160" t="s">
        <v>4350</v>
      </c>
      <c r="JO252" s="160" t="s">
        <v>4351</v>
      </c>
      <c r="JP252" s="160">
        <v>0.44307807751039402</v>
      </c>
      <c r="JQ252" s="167">
        <v>6.2076386153361206E-5</v>
      </c>
      <c r="JR252" s="160">
        <v>1</v>
      </c>
      <c r="JS252" s="160" t="s">
        <v>4352</v>
      </c>
      <c r="JT252" s="160" t="s">
        <v>4353</v>
      </c>
      <c r="JU252" s="160">
        <v>0.44307807751039402</v>
      </c>
      <c r="JV252" s="160">
        <v>7.3074517641621997E-2</v>
      </c>
      <c r="JW252" s="160">
        <v>1</v>
      </c>
      <c r="JX252" s="160" t="s">
        <v>4354</v>
      </c>
      <c r="JY252" s="160" t="s">
        <v>4355</v>
      </c>
      <c r="JZ252" s="160">
        <v>0.44307807751039402</v>
      </c>
      <c r="KA252" s="167">
        <v>3.8960262425085798E-5</v>
      </c>
      <c r="KB252" s="160">
        <v>1</v>
      </c>
      <c r="KC252" s="160" t="s">
        <v>4356</v>
      </c>
      <c r="KD252" s="160" t="s">
        <v>4357</v>
      </c>
      <c r="KE252" s="160">
        <v>0.44307807751039402</v>
      </c>
      <c r="KF252" s="160">
        <v>1.64996794794787E-3</v>
      </c>
      <c r="KG252" s="160">
        <v>1</v>
      </c>
      <c r="KH252" s="160" t="s">
        <v>4358</v>
      </c>
      <c r="KI252" s="160" t="s">
        <v>4359</v>
      </c>
      <c r="KJ252" s="160">
        <v>0.44307807751039402</v>
      </c>
      <c r="KK252" s="167">
        <v>1.09193145336273E-5</v>
      </c>
      <c r="KL252" s="160">
        <v>1</v>
      </c>
      <c r="KM252" s="160" t="s">
        <v>4360</v>
      </c>
      <c r="KN252" s="160" t="s">
        <v>4361</v>
      </c>
      <c r="KO252" s="160">
        <v>0.44307807751039402</v>
      </c>
      <c r="KP252" s="160">
        <v>2.0190449030861601E-2</v>
      </c>
      <c r="KQ252" s="160">
        <v>1</v>
      </c>
      <c r="KR252" s="160" t="s">
        <v>4362</v>
      </c>
      <c r="KS252" s="160" t="s">
        <v>4363</v>
      </c>
      <c r="KT252" s="160">
        <v>0.44307807751039402</v>
      </c>
      <c r="KU252" s="160">
        <v>5.2280915973309898E-4</v>
      </c>
      <c r="KV252" s="160">
        <v>1</v>
      </c>
      <c r="KW252" s="160" t="s">
        <v>4364</v>
      </c>
      <c r="KX252" s="160" t="s">
        <v>4365</v>
      </c>
      <c r="KY252" s="160">
        <v>0.44307807751039402</v>
      </c>
      <c r="KZ252" s="160">
        <v>1.6904687757089501E-3</v>
      </c>
      <c r="LA252" s="160">
        <v>1</v>
      </c>
      <c r="LB252" s="160" t="s">
        <v>4366</v>
      </c>
      <c r="LC252" s="160" t="s">
        <v>4367</v>
      </c>
      <c r="LD252" s="160">
        <v>0.44307807751039402</v>
      </c>
      <c r="LE252" s="167">
        <v>1.27143711443696E-5</v>
      </c>
      <c r="LF252" s="160">
        <v>1</v>
      </c>
      <c r="LG252" s="160" t="s">
        <v>4368</v>
      </c>
      <c r="LH252" s="160" t="s">
        <v>4369</v>
      </c>
      <c r="LI252" s="160">
        <v>0.44307807751039402</v>
      </c>
      <c r="LJ252" s="167">
        <v>3.56481742611765E-8</v>
      </c>
      <c r="LK252" s="160">
        <v>1</v>
      </c>
      <c r="LL252" s="160" t="s">
        <v>4370</v>
      </c>
      <c r="LM252" s="160" t="s">
        <v>4371</v>
      </c>
      <c r="LN252" s="160">
        <v>0.44307807751039402</v>
      </c>
      <c r="LO252" s="167">
        <v>3.57703091517939E-6</v>
      </c>
      <c r="LP252" s="160">
        <v>1</v>
      </c>
      <c r="LQ252" s="160" t="s">
        <v>4372</v>
      </c>
      <c r="LR252" s="160" t="s">
        <v>4373</v>
      </c>
      <c r="LS252" s="160">
        <v>0.44307807751039402</v>
      </c>
      <c r="LT252" s="167">
        <v>6.00949552686087E-9</v>
      </c>
      <c r="LU252" s="160">
        <v>1</v>
      </c>
      <c r="LV252" s="160" t="s">
        <v>4374</v>
      </c>
      <c r="LW252" s="160" t="s">
        <v>4375</v>
      </c>
      <c r="LX252" s="160">
        <v>0.44307807751039402</v>
      </c>
      <c r="LY252" s="160">
        <v>4.9679705462402502E-4</v>
      </c>
      <c r="LZ252" s="160">
        <v>1</v>
      </c>
      <c r="MA252" s="160" t="s">
        <v>4376</v>
      </c>
      <c r="MB252" s="160" t="s">
        <v>4377</v>
      </c>
      <c r="MC252" s="160">
        <v>0.44307807751039402</v>
      </c>
      <c r="MD252" s="160">
        <v>4.3775844364613302E-4</v>
      </c>
      <c r="ME252" s="160">
        <v>1</v>
      </c>
      <c r="MF252" s="160" t="s">
        <v>4378</v>
      </c>
      <c r="MG252" s="160" t="s">
        <v>4379</v>
      </c>
      <c r="MH252" s="160">
        <v>0.44307807751039402</v>
      </c>
      <c r="MI252" s="160">
        <v>2.2722631756325802E-3</v>
      </c>
      <c r="MJ252" s="160">
        <v>1</v>
      </c>
      <c r="MK252" s="160" t="s">
        <v>4380</v>
      </c>
      <c r="ML252" s="160" t="s">
        <v>4381</v>
      </c>
      <c r="MM252" s="160">
        <v>0.44307807751039402</v>
      </c>
      <c r="MN252" s="160">
        <v>5.0737876095491002E-3</v>
      </c>
      <c r="MO252" s="160">
        <v>1</v>
      </c>
      <c r="MP252" s="160" t="s">
        <v>4382</v>
      </c>
      <c r="MQ252" s="160" t="s">
        <v>4383</v>
      </c>
      <c r="MR252" s="160">
        <v>0.44307807751039402</v>
      </c>
      <c r="MS252" s="167">
        <v>7.7085877825531799E-5</v>
      </c>
      <c r="MT252" s="160">
        <v>1</v>
      </c>
      <c r="MU252" s="160" t="s">
        <v>4384</v>
      </c>
      <c r="MV252" s="160" t="s">
        <v>4385</v>
      </c>
      <c r="MW252" s="160">
        <v>0.44307807751039402</v>
      </c>
      <c r="MX252" s="160">
        <v>1.51214988364465E-4</v>
      </c>
      <c r="MY252" s="160">
        <v>1</v>
      </c>
      <c r="MZ252" s="160" t="s">
        <v>4386</v>
      </c>
      <c r="NA252" s="160" t="s">
        <v>4387</v>
      </c>
      <c r="NB252" s="160">
        <v>0.44307807751039402</v>
      </c>
      <c r="NC252" s="160">
        <v>6.1967688790002195E-4</v>
      </c>
      <c r="ND252" s="160">
        <v>1</v>
      </c>
      <c r="NE252" s="160" t="s">
        <v>4388</v>
      </c>
      <c r="NF252" s="160" t="s">
        <v>4389</v>
      </c>
      <c r="NG252" s="160">
        <v>0.44307807751039402</v>
      </c>
      <c r="NH252" s="167">
        <v>2.3318504544075101E-5</v>
      </c>
      <c r="NI252" s="160">
        <v>1</v>
      </c>
      <c r="NJ252" s="160" t="s">
        <v>4390</v>
      </c>
      <c r="NK252" s="160" t="s">
        <v>4391</v>
      </c>
      <c r="NL252" s="160">
        <v>0.44307807751039402</v>
      </c>
      <c r="NM252" s="160">
        <v>1.09705541830628E-2</v>
      </c>
      <c r="NN252" s="160">
        <v>1</v>
      </c>
      <c r="NO252" s="160" t="s">
        <v>4392</v>
      </c>
      <c r="NP252" s="160" t="s">
        <v>4393</v>
      </c>
      <c r="NQ252" s="160">
        <v>0.44307807751039402</v>
      </c>
      <c r="NR252" s="160">
        <v>2.1219046651494398E-3</v>
      </c>
      <c r="NS252" s="160">
        <v>1</v>
      </c>
      <c r="NT252" s="160" t="s">
        <v>4394</v>
      </c>
      <c r="NU252" s="160" t="s">
        <v>4395</v>
      </c>
      <c r="NV252" s="160">
        <v>0.44307807751039402</v>
      </c>
      <c r="NW252" s="160">
        <v>3.8101952460814097E-2</v>
      </c>
      <c r="NX252" s="160">
        <v>1</v>
      </c>
      <c r="NY252" s="160" t="s">
        <v>4396</v>
      </c>
      <c r="NZ252" s="160" t="s">
        <v>4397</v>
      </c>
      <c r="OA252" s="160">
        <v>0.44307807751039402</v>
      </c>
      <c r="OB252" s="160">
        <v>1.0037027558810099E-2</v>
      </c>
      <c r="OC252" s="160">
        <v>1</v>
      </c>
      <c r="OD252" s="160" t="s">
        <v>4398</v>
      </c>
      <c r="OE252" s="160" t="s">
        <v>4399</v>
      </c>
      <c r="OF252" s="160">
        <v>0.44307807751039402</v>
      </c>
      <c r="OG252" s="160">
        <v>1.0069419452044599E-2</v>
      </c>
      <c r="OH252" s="160">
        <v>1</v>
      </c>
      <c r="OI252" s="160" t="s">
        <v>4400</v>
      </c>
      <c r="OJ252" s="160" t="s">
        <v>4401</v>
      </c>
      <c r="OK252" s="160">
        <v>0.44307807751039402</v>
      </c>
      <c r="OL252" s="160">
        <v>3.5048667368504502E-3</v>
      </c>
      <c r="OM252" s="160">
        <v>1</v>
      </c>
      <c r="ON252" s="160" t="s">
        <v>4402</v>
      </c>
      <c r="OO252" s="160" t="s">
        <v>4403</v>
      </c>
      <c r="OP252" s="160">
        <v>0.44307807751039402</v>
      </c>
      <c r="OQ252" s="160">
        <v>1.2300544775627401E-4</v>
      </c>
      <c r="OR252" s="160">
        <v>1</v>
      </c>
      <c r="OS252" s="160" t="s">
        <v>4404</v>
      </c>
      <c r="OT252" s="160" t="s">
        <v>4405</v>
      </c>
      <c r="OU252" s="160">
        <v>0.44307807751039402</v>
      </c>
      <c r="OV252" s="167">
        <v>2.4078322082557002E-6</v>
      </c>
      <c r="OW252" s="160">
        <v>1</v>
      </c>
      <c r="OX252" s="160" t="s">
        <v>4406</v>
      </c>
      <c r="OY252" s="160" t="s">
        <v>4407</v>
      </c>
      <c r="OZ252" s="160">
        <v>0.44307807751039402</v>
      </c>
      <c r="PA252" s="160">
        <v>0.78067416949530599</v>
      </c>
      <c r="PB252" s="160">
        <v>1</v>
      </c>
      <c r="PC252" s="160" t="s">
        <v>4408</v>
      </c>
      <c r="PD252" s="160" t="s">
        <v>4409</v>
      </c>
      <c r="PE252" s="160">
        <v>0.44307807751039402</v>
      </c>
      <c r="PF252" s="167">
        <v>1.1286167455825299E-6</v>
      </c>
      <c r="PG252" s="160">
        <v>1</v>
      </c>
      <c r="PH252" s="160" t="s">
        <v>4410</v>
      </c>
      <c r="PI252" s="160" t="s">
        <v>4411</v>
      </c>
      <c r="PJ252" s="160">
        <v>0.44307807751039402</v>
      </c>
      <c r="PK252" s="167">
        <v>4.5333671413994901E-7</v>
      </c>
      <c r="PL252" s="160">
        <v>1</v>
      </c>
      <c r="PM252" s="160" t="s">
        <v>4412</v>
      </c>
      <c r="PN252" s="160" t="s">
        <v>4413</v>
      </c>
      <c r="PO252" s="160">
        <v>0.44307807751039402</v>
      </c>
      <c r="PP252" s="167">
        <v>1.0219926006008301E-5</v>
      </c>
      <c r="PQ252" s="160">
        <v>1</v>
      </c>
      <c r="PR252" s="160" t="s">
        <v>4414</v>
      </c>
      <c r="PS252" s="160" t="s">
        <v>4415</v>
      </c>
      <c r="PT252" s="160">
        <v>0.44307807751039402</v>
      </c>
      <c r="PU252" s="160">
        <v>1.33069884112641E-2</v>
      </c>
      <c r="PV252" s="160">
        <v>1</v>
      </c>
      <c r="PW252" s="160" t="s">
        <v>4416</v>
      </c>
      <c r="PX252" s="160" t="s">
        <v>4417</v>
      </c>
      <c r="PY252" s="160">
        <v>0.44307807751039402</v>
      </c>
      <c r="PZ252" s="167">
        <v>5.7527206172027699E-5</v>
      </c>
      <c r="QA252" s="160">
        <v>1</v>
      </c>
      <c r="QB252" s="160" t="s">
        <v>4418</v>
      </c>
      <c r="QC252" s="160" t="s">
        <v>4419</v>
      </c>
      <c r="QD252" s="160">
        <v>0.44307807751039402</v>
      </c>
      <c r="QE252" s="167">
        <v>4.5436798897593102E-5</v>
      </c>
      <c r="QF252" s="160">
        <v>1</v>
      </c>
      <c r="QG252" s="160" t="s">
        <v>4420</v>
      </c>
      <c r="QH252" s="160" t="s">
        <v>4421</v>
      </c>
      <c r="QI252" s="160">
        <v>0.44307807751039402</v>
      </c>
      <c r="QJ252" s="160">
        <v>5.3738352412433096E-3</v>
      </c>
      <c r="QK252" s="160">
        <v>1</v>
      </c>
      <c r="QL252" s="160" t="s">
        <v>4422</v>
      </c>
      <c r="QM252" s="160" t="s">
        <v>4423</v>
      </c>
      <c r="QN252" s="160">
        <v>0.44307807751039402</v>
      </c>
      <c r="QO252" s="167">
        <v>1.8297811530465601E-6</v>
      </c>
      <c r="QP252" s="160">
        <v>1</v>
      </c>
      <c r="QQ252" s="160" t="s">
        <v>4424</v>
      </c>
      <c r="QR252" s="160" t="s">
        <v>4425</v>
      </c>
      <c r="QS252" s="160">
        <v>0.44307807751039402</v>
      </c>
      <c r="QT252" s="160">
        <v>1.6623562094639701E-4</v>
      </c>
      <c r="QU252" s="160">
        <v>1</v>
      </c>
      <c r="QV252" s="160" t="s">
        <v>4426</v>
      </c>
      <c r="QW252" s="160" t="s">
        <v>4427</v>
      </c>
      <c r="QX252" s="160">
        <v>0.44307807751039402</v>
      </c>
      <c r="QY252" s="167">
        <v>7.9621938862414101E-6</v>
      </c>
      <c r="QZ252" s="160">
        <v>1</v>
      </c>
      <c r="RA252" s="160" t="s">
        <v>4428</v>
      </c>
      <c r="RB252" s="160" t="s">
        <v>4429</v>
      </c>
      <c r="RC252" s="160">
        <v>0.44307807751039402</v>
      </c>
      <c r="RD252" s="167">
        <v>9.1446650540277E-6</v>
      </c>
      <c r="RE252" s="160">
        <v>1</v>
      </c>
      <c r="RF252" s="160" t="s">
        <v>4430</v>
      </c>
      <c r="RG252" s="160" t="s">
        <v>4431</v>
      </c>
      <c r="RH252" s="160">
        <v>0.44307807751039402</v>
      </c>
      <c r="RI252" s="160">
        <v>1.45590830448957E-2</v>
      </c>
      <c r="RJ252" s="160">
        <v>1</v>
      </c>
      <c r="RK252" s="160" t="s">
        <v>4432</v>
      </c>
      <c r="RL252" s="160" t="s">
        <v>4433</v>
      </c>
      <c r="RM252" s="160">
        <v>0.44307807751039402</v>
      </c>
      <c r="RN252" s="160">
        <v>1.1118944205178E-4</v>
      </c>
      <c r="RO252" s="160">
        <v>1</v>
      </c>
      <c r="RP252" s="160" t="s">
        <v>4434</v>
      </c>
      <c r="RQ252" s="162" t="s">
        <v>4435</v>
      </c>
      <c r="RR252" s="160">
        <v>0.44307807751039402</v>
      </c>
      <c r="RS252" s="160">
        <v>6.37334195756814E-4</v>
      </c>
      <c r="RT252" s="160">
        <v>1</v>
      </c>
      <c r="RU252" s="160" t="s">
        <v>3022</v>
      </c>
      <c r="RV252" s="160" t="s">
        <v>3023</v>
      </c>
      <c r="RW252" s="160">
        <f>0.556921922489605*0.134101490484186</f>
        <v>7.4684059889174342E-2</v>
      </c>
      <c r="RX252" s="160">
        <v>0.18233910210198062</v>
      </c>
      <c r="RY252" s="160">
        <v>1</v>
      </c>
      <c r="RZ252" s="160" t="s">
        <v>3024</v>
      </c>
      <c r="SA252" s="160" t="s">
        <v>3025</v>
      </c>
      <c r="SB252" s="160">
        <f>0.556921922489605*0.0060459202846855</f>
        <v>3.3671055481659488E-3</v>
      </c>
      <c r="SC252" s="160">
        <v>0.18233910210198062</v>
      </c>
      <c r="SD252" s="160">
        <v>1</v>
      </c>
      <c r="SE252" s="160" t="s">
        <v>3026</v>
      </c>
      <c r="SF252" s="160" t="s">
        <v>3027</v>
      </c>
      <c r="SG252" s="160">
        <f>0.556921922489605*0.485176349807153</f>
        <v>0.27020534548108877</v>
      </c>
      <c r="SH252" s="160">
        <v>0.18233910210198062</v>
      </c>
      <c r="SI252" s="160">
        <v>1</v>
      </c>
      <c r="SJ252" s="160" t="s">
        <v>3028</v>
      </c>
      <c r="SK252" s="160" t="s">
        <v>3029</v>
      </c>
      <c r="SL252" s="160">
        <f>0.556921922489605*0.374676239423975</f>
        <v>0.20866541157117569</v>
      </c>
      <c r="SM252" s="160">
        <v>0.18233910210198062</v>
      </c>
      <c r="SN252" s="160">
        <v>1</v>
      </c>
      <c r="SO252" s="160" t="s">
        <v>3030</v>
      </c>
      <c r="SP252" s="160" t="s">
        <v>3031</v>
      </c>
      <c r="SQ252" s="160">
        <f>0.556921922489605*0.152345454826259</f>
        <v>8.4844523584393441E-2</v>
      </c>
      <c r="SR252" s="160">
        <v>1.6170551781996088E-2</v>
      </c>
      <c r="SS252" s="160">
        <v>1</v>
      </c>
      <c r="ST252" s="160" t="s">
        <v>3032</v>
      </c>
      <c r="SU252" s="160" t="s">
        <v>3033</v>
      </c>
      <c r="SV252" s="160">
        <f>0.556921922489605*0.406185971189734</f>
        <v>0.22621387196329398</v>
      </c>
      <c r="SW252" s="160">
        <v>1.6170551781996088E-2</v>
      </c>
      <c r="SX252" s="160">
        <v>1</v>
      </c>
      <c r="SY252" s="160" t="s">
        <v>3034</v>
      </c>
      <c r="SZ252" s="160" t="s">
        <v>3035</v>
      </c>
      <c r="TA252" s="160">
        <f>0.556921922489605*0.0263604281382772</f>
        <v>1.4680700316418419E-2</v>
      </c>
      <c r="TB252" s="160">
        <v>1.6170551781996088E-2</v>
      </c>
      <c r="TC252" s="160">
        <v>1</v>
      </c>
      <c r="TD252" s="160" t="s">
        <v>3036</v>
      </c>
      <c r="TE252" s="160" t="s">
        <v>3037</v>
      </c>
      <c r="TF252" s="160">
        <f>0.556921922489605*0.210512175735231</f>
        <v>0.11723884561793443</v>
      </c>
      <c r="TG252" s="160">
        <v>1.6170551781996088E-2</v>
      </c>
      <c r="TH252" s="160">
        <v>1</v>
      </c>
      <c r="TI252" s="160" t="s">
        <v>3038</v>
      </c>
      <c r="TJ252" s="160" t="s">
        <v>3039</v>
      </c>
      <c r="TK252" s="160">
        <f>0.556921922489605*0.0165190485969018</f>
        <v>9.1998203022857633E-3</v>
      </c>
      <c r="TL252" s="160">
        <v>1.6170551781996088E-2</v>
      </c>
      <c r="TM252" s="160">
        <v>1</v>
      </c>
      <c r="TN252" s="160" t="s">
        <v>3040</v>
      </c>
      <c r="TO252" s="160" t="s">
        <v>3041</v>
      </c>
      <c r="TP252" s="160">
        <f>0.556921922489605*0.188076921513597</f>
        <v>0.104744160705279</v>
      </c>
      <c r="TQ252" s="160">
        <v>1.6170551781996088E-2</v>
      </c>
      <c r="TR252" s="160">
        <v>1</v>
      </c>
      <c r="TS252" s="160" t="s">
        <v>3022</v>
      </c>
      <c r="TT252" s="160" t="s">
        <v>3023</v>
      </c>
      <c r="TU252" s="160">
        <f>0.443078077510394*0.134101490484186</f>
        <v>5.9417430595011526E-2</v>
      </c>
      <c r="TV252" s="160">
        <v>0.17847062115603138</v>
      </c>
      <c r="TW252" s="160">
        <v>1</v>
      </c>
      <c r="TX252" s="160" t="s">
        <v>3024</v>
      </c>
      <c r="TY252" s="160" t="s">
        <v>3025</v>
      </c>
      <c r="TZ252" s="160">
        <f>0.443078077510394*0.0060459202846855</f>
        <v>2.6788147365195453E-3</v>
      </c>
      <c r="UA252" s="160">
        <v>0.17847062115603138</v>
      </c>
      <c r="UB252" s="160">
        <v>1</v>
      </c>
      <c r="UC252" s="160" t="s">
        <v>3026</v>
      </c>
      <c r="UD252" s="160" t="s">
        <v>3027</v>
      </c>
      <c r="UE252" s="160">
        <f>0.443078077510394*0.485176349807153</f>
        <v>0.21497100432606378</v>
      </c>
      <c r="UF252" s="160">
        <v>0.17847062115603138</v>
      </c>
      <c r="UG252" s="160">
        <v>1</v>
      </c>
      <c r="UH252" s="160" t="s">
        <v>3028</v>
      </c>
      <c r="UI252" s="160" t="s">
        <v>3029</v>
      </c>
      <c r="UJ252" s="160">
        <f>0.443078077510394*0.374676239423975</f>
        <v>0.16601082785279894</v>
      </c>
      <c r="UK252" s="160">
        <v>0.17847062115603138</v>
      </c>
      <c r="UL252" s="160">
        <v>1</v>
      </c>
      <c r="UM252" s="160" t="s">
        <v>3030</v>
      </c>
      <c r="UN252" s="160" t="s">
        <v>3031</v>
      </c>
      <c r="UO252" s="160">
        <f>0.443078077510394*0.152345454826259</f>
        <v>6.7500931241865417E-2</v>
      </c>
      <c r="UP252" s="160">
        <v>1.5827479611925741E-2</v>
      </c>
      <c r="UQ252" s="160">
        <v>1</v>
      </c>
      <c r="UR252" s="160" t="s">
        <v>3032</v>
      </c>
      <c r="US252" s="160" t="s">
        <v>3033</v>
      </c>
      <c r="UT252" s="160">
        <f>0.443078077510394*0.406185971189734</f>
        <v>0.17997209922643961</v>
      </c>
      <c r="UU252" s="160">
        <v>1.5827479611925741E-2</v>
      </c>
      <c r="UV252" s="160">
        <v>1</v>
      </c>
      <c r="UW252" s="160" t="s">
        <v>3034</v>
      </c>
      <c r="UX252" s="160" t="s">
        <v>3035</v>
      </c>
      <c r="UY252" s="160">
        <f>0.443078077510394*0.0263604281382772</f>
        <v>1.1679727821858757E-2</v>
      </c>
      <c r="UZ252" s="160">
        <v>1.5827479611925741E-2</v>
      </c>
      <c r="VA252" s="160">
        <v>1</v>
      </c>
      <c r="VB252" s="160" t="s">
        <v>3036</v>
      </c>
      <c r="VC252" s="160" t="s">
        <v>3037</v>
      </c>
      <c r="VD252" s="160">
        <f>0.443078077510394*0.210512175735231</f>
        <v>9.3273330117296369E-2</v>
      </c>
      <c r="VE252" s="160">
        <v>1.5827479611925741E-2</v>
      </c>
      <c r="VF252" s="160">
        <v>1</v>
      </c>
      <c r="VG252" s="160" t="s">
        <v>3038</v>
      </c>
      <c r="VH252" s="160" t="s">
        <v>3039</v>
      </c>
      <c r="VI252" s="160">
        <f>0.443078077510394*0.0165190485969018</f>
        <v>7.3192282946160214E-3</v>
      </c>
      <c r="VJ252" s="160">
        <v>1.5827479611925741E-2</v>
      </c>
      <c r="VK252" s="160">
        <v>1</v>
      </c>
      <c r="VL252" s="160" t="s">
        <v>3040</v>
      </c>
      <c r="VM252" s="160" t="s">
        <v>3041</v>
      </c>
      <c r="VN252" s="160">
        <f>0.443078077510394*0.188076921513597</f>
        <v>8.3332760808317821E-2</v>
      </c>
      <c r="VO252" s="160">
        <v>1.5827479611925741E-2</v>
      </c>
    </row>
    <row r="253" spans="1:587">
      <c r="A253" t="str">
        <f>[1]Overview!E334</f>
        <v>a585104</v>
      </c>
      <c r="B253" t="str">
        <f>IF([1]Overview!W334&lt;&gt;"",[1]Overview!W334,"")</f>
        <v/>
      </c>
      <c r="C253" t="str">
        <f>[1]Overview!B334</f>
        <v>5851.04: Sonstige nicht dauerhafte Haushaltsartikel</v>
      </c>
      <c r="D253" s="159">
        <f>5.94290024606893E-07*0.952854993450579</f>
        <v>5.6627221750454544E-7</v>
      </c>
      <c r="F253">
        <f>[1]Overview!S334</f>
        <v>0</v>
      </c>
      <c r="H253">
        <v>1</v>
      </c>
      <c r="I253" s="166" t="s">
        <v>3422</v>
      </c>
      <c r="J253" t="s">
        <v>3423</v>
      </c>
      <c r="K253">
        <v>1</v>
      </c>
      <c r="L253" s="159">
        <v>3.3620333022700199E-7</v>
      </c>
      <c r="M253">
        <v>1</v>
      </c>
      <c r="N253" t="s">
        <v>3424</v>
      </c>
      <c r="O253" t="s">
        <v>3425</v>
      </c>
      <c r="P253">
        <v>1</v>
      </c>
      <c r="Q253" s="159">
        <v>2.4162596745060701E-6</v>
      </c>
      <c r="R253">
        <v>1</v>
      </c>
      <c r="S253" t="s">
        <v>3426</v>
      </c>
      <c r="T253" t="s">
        <v>3427</v>
      </c>
      <c r="U253">
        <v>1</v>
      </c>
      <c r="V253" s="159">
        <v>5.6279313591402702E-6</v>
      </c>
      <c r="W253">
        <v>1</v>
      </c>
      <c r="X253" t="s">
        <v>3428</v>
      </c>
      <c r="Y253" t="s">
        <v>3429</v>
      </c>
      <c r="Z253">
        <v>1</v>
      </c>
      <c r="AA253" s="159">
        <v>8.1081250196037694E-5</v>
      </c>
      <c r="AB253">
        <v>1</v>
      </c>
      <c r="AC253" t="s">
        <v>3430</v>
      </c>
      <c r="AD253" t="s">
        <v>3431</v>
      </c>
      <c r="AE253">
        <v>1</v>
      </c>
      <c r="AF253">
        <v>3.3496241310027898E-4</v>
      </c>
      <c r="AG253">
        <v>1</v>
      </c>
      <c r="AH253" t="s">
        <v>3432</v>
      </c>
      <c r="AI253" t="s">
        <v>3433</v>
      </c>
      <c r="AJ253">
        <v>1</v>
      </c>
      <c r="AK253" s="159">
        <v>4.13576141021054E-5</v>
      </c>
      <c r="AL253">
        <v>1</v>
      </c>
      <c r="AM253" t="s">
        <v>3434</v>
      </c>
      <c r="AN253" t="s">
        <v>3435</v>
      </c>
      <c r="AO253">
        <v>1</v>
      </c>
      <c r="AP253" s="159">
        <v>3.8489811701076697E-5</v>
      </c>
      <c r="AQ253">
        <v>1</v>
      </c>
      <c r="AR253" t="s">
        <v>3436</v>
      </c>
      <c r="AS253" t="s">
        <v>3437</v>
      </c>
      <c r="AT253">
        <v>1</v>
      </c>
      <c r="AU253">
        <v>4.5821609363883503E-4</v>
      </c>
      <c r="AV253">
        <v>1</v>
      </c>
      <c r="AW253" t="s">
        <v>3438</v>
      </c>
      <c r="AX253" t="s">
        <v>3439</v>
      </c>
      <c r="AY253">
        <v>1</v>
      </c>
      <c r="AZ253">
        <v>3.79018353554E-4</v>
      </c>
      <c r="BA253">
        <v>1</v>
      </c>
      <c r="BB253" t="s">
        <v>3440</v>
      </c>
      <c r="BC253" t="s">
        <v>3441</v>
      </c>
      <c r="BD253">
        <v>1</v>
      </c>
      <c r="BE253">
        <v>1.58507167912725E-2</v>
      </c>
      <c r="BF253">
        <v>1</v>
      </c>
      <c r="BG253" t="s">
        <v>3442</v>
      </c>
      <c r="BH253" t="s">
        <v>3443</v>
      </c>
      <c r="BI253">
        <v>1</v>
      </c>
      <c r="BJ253" s="159">
        <v>4.3952211941818896E-6</v>
      </c>
      <c r="BK253">
        <v>1</v>
      </c>
      <c r="BL253" t="s">
        <v>3444</v>
      </c>
      <c r="BM253" t="s">
        <v>3445</v>
      </c>
      <c r="BN253">
        <v>1</v>
      </c>
      <c r="BO253" s="159">
        <v>2.8787355983334001E-5</v>
      </c>
      <c r="BP253">
        <v>1</v>
      </c>
      <c r="BQ253" t="s">
        <v>3446</v>
      </c>
      <c r="BR253" t="s">
        <v>3447</v>
      </c>
      <c r="BS253">
        <v>1</v>
      </c>
      <c r="BT253" s="159">
        <v>2.6596981760146501E-5</v>
      </c>
      <c r="BU253">
        <v>1</v>
      </c>
      <c r="BV253" t="s">
        <v>3448</v>
      </c>
      <c r="BW253" t="s">
        <v>3449</v>
      </c>
      <c r="BX253">
        <v>1</v>
      </c>
      <c r="BY253">
        <v>1.86713712723216E-3</v>
      </c>
      <c r="BZ253">
        <v>1</v>
      </c>
      <c r="CA253" t="s">
        <v>3028</v>
      </c>
      <c r="CB253" t="s">
        <v>3450</v>
      </c>
      <c r="CC253">
        <v>1</v>
      </c>
      <c r="CD253">
        <v>0.96859874435905702</v>
      </c>
      <c r="CE253">
        <v>1</v>
      </c>
      <c r="CF253" t="s">
        <v>3451</v>
      </c>
      <c r="CG253" t="s">
        <v>3452</v>
      </c>
      <c r="CH253">
        <v>1</v>
      </c>
      <c r="CI253" s="159">
        <v>2.1884444346778801E-8</v>
      </c>
      <c r="CJ253">
        <v>1</v>
      </c>
      <c r="CK253" t="s">
        <v>3453</v>
      </c>
      <c r="CL253" t="s">
        <v>3454</v>
      </c>
      <c r="CM253">
        <v>1</v>
      </c>
      <c r="CN253" s="159">
        <v>1.2435111060315701E-6</v>
      </c>
      <c r="CO253">
        <v>1</v>
      </c>
      <c r="CP253" t="s">
        <v>3455</v>
      </c>
      <c r="CQ253" t="s">
        <v>3456</v>
      </c>
      <c r="CR253">
        <v>1</v>
      </c>
      <c r="CS253" s="159">
        <v>7.5974245629168402E-7</v>
      </c>
      <c r="CT253">
        <v>1</v>
      </c>
      <c r="CU253" t="s">
        <v>3457</v>
      </c>
      <c r="CV253" t="s">
        <v>3458</v>
      </c>
      <c r="CW253">
        <v>1</v>
      </c>
      <c r="CX253">
        <v>4.2317302130739503E-4</v>
      </c>
      <c r="CY253">
        <v>1</v>
      </c>
      <c r="CZ253" t="s">
        <v>3459</v>
      </c>
      <c r="DA253" t="s">
        <v>3460</v>
      </c>
      <c r="DB253">
        <v>1</v>
      </c>
      <c r="DC253">
        <v>1.2509543407259701E-3</v>
      </c>
      <c r="DD253">
        <v>1</v>
      </c>
      <c r="DE253" t="s">
        <v>3461</v>
      </c>
      <c r="DF253" t="s">
        <v>3462</v>
      </c>
      <c r="DG253">
        <v>1</v>
      </c>
      <c r="DH253" s="159">
        <v>3.0736732965968902E-6</v>
      </c>
      <c r="DI253">
        <v>1</v>
      </c>
      <c r="DJ253" t="s">
        <v>3463</v>
      </c>
      <c r="DK253" t="s">
        <v>3464</v>
      </c>
      <c r="DL253">
        <v>1</v>
      </c>
      <c r="DM253" s="159">
        <v>1.7994766161176899E-6</v>
      </c>
      <c r="DN253">
        <v>1</v>
      </c>
      <c r="DO253" t="s">
        <v>3465</v>
      </c>
      <c r="DP253" t="s">
        <v>3466</v>
      </c>
      <c r="DQ253">
        <v>1</v>
      </c>
      <c r="DR253" s="159">
        <v>1.7502133935045999E-6</v>
      </c>
      <c r="DS253">
        <v>1</v>
      </c>
      <c r="DT253" t="s">
        <v>3467</v>
      </c>
      <c r="DU253" t="s">
        <v>3468</v>
      </c>
      <c r="DV253">
        <v>1</v>
      </c>
      <c r="DW253" s="159">
        <v>1.0478635823219599E-5</v>
      </c>
      <c r="DX253">
        <v>1</v>
      </c>
      <c r="DY253" t="s">
        <v>3469</v>
      </c>
      <c r="DZ253" t="s">
        <v>3470</v>
      </c>
      <c r="EA253">
        <v>1</v>
      </c>
      <c r="EB253" s="159">
        <v>1.1219412648961299E-6</v>
      </c>
      <c r="EC253">
        <v>1</v>
      </c>
      <c r="ED253" t="s">
        <v>3471</v>
      </c>
      <c r="EE253" t="s">
        <v>3472</v>
      </c>
      <c r="EF253">
        <v>1</v>
      </c>
      <c r="EG253" s="159">
        <v>7.8962601353226594E-5</v>
      </c>
      <c r="EH253">
        <v>1</v>
      </c>
      <c r="EI253" t="s">
        <v>3473</v>
      </c>
      <c r="EJ253" t="s">
        <v>3474</v>
      </c>
      <c r="EK253">
        <v>1</v>
      </c>
      <c r="EL253">
        <v>3.6760007929122502E-3</v>
      </c>
      <c r="EM253">
        <v>1</v>
      </c>
      <c r="EN253" t="s">
        <v>3475</v>
      </c>
      <c r="EO253" t="s">
        <v>3476</v>
      </c>
      <c r="EP253">
        <v>1</v>
      </c>
      <c r="EQ253">
        <v>1.69336754479922E-4</v>
      </c>
      <c r="ER253">
        <v>1</v>
      </c>
      <c r="ES253" t="s">
        <v>3477</v>
      </c>
      <c r="ET253" t="s">
        <v>3478</v>
      </c>
      <c r="EU253">
        <v>1</v>
      </c>
      <c r="EV253">
        <v>6.5775098895098103E-4</v>
      </c>
      <c r="EW253">
        <v>1</v>
      </c>
      <c r="EX253" t="s">
        <v>3479</v>
      </c>
      <c r="EY253" t="s">
        <v>3480</v>
      </c>
      <c r="EZ253">
        <v>1</v>
      </c>
      <c r="FA253" s="159">
        <v>5.4317504024994103E-6</v>
      </c>
      <c r="FB253">
        <v>1</v>
      </c>
      <c r="FC253" t="s">
        <v>3481</v>
      </c>
      <c r="FD253" t="s">
        <v>3482</v>
      </c>
      <c r="FE253">
        <v>1</v>
      </c>
      <c r="FF253" s="159">
        <v>5.2870329349712101E-5</v>
      </c>
      <c r="FG253">
        <v>1</v>
      </c>
      <c r="FH253" t="s">
        <v>3483</v>
      </c>
      <c r="FI253" t="s">
        <v>3484</v>
      </c>
      <c r="FJ253">
        <v>1</v>
      </c>
      <c r="FK253" s="159">
        <v>1.7170359422359399E-6</v>
      </c>
      <c r="FL253">
        <v>1</v>
      </c>
      <c r="FM253" t="s">
        <v>3485</v>
      </c>
      <c r="FN253" t="s">
        <v>3486</v>
      </c>
      <c r="FO253">
        <v>1</v>
      </c>
      <c r="FP253" s="159">
        <v>9.6363963525722894E-7</v>
      </c>
      <c r="FQ253">
        <v>1</v>
      </c>
      <c r="FR253" t="s">
        <v>3487</v>
      </c>
      <c r="FS253" t="s">
        <v>3488</v>
      </c>
      <c r="FT253">
        <v>1</v>
      </c>
      <c r="FU253" s="159">
        <v>2.5976299547149299E-5</v>
      </c>
      <c r="FV253">
        <v>1</v>
      </c>
      <c r="FW253" t="s">
        <v>3489</v>
      </c>
      <c r="FX253" t="s">
        <v>3490</v>
      </c>
      <c r="FY253">
        <v>1</v>
      </c>
      <c r="FZ253">
        <v>1.5785958676786799E-3</v>
      </c>
      <c r="GA253">
        <v>1</v>
      </c>
      <c r="GB253" t="s">
        <v>3491</v>
      </c>
      <c r="GC253" t="s">
        <v>3492</v>
      </c>
      <c r="GD253">
        <v>1</v>
      </c>
      <c r="GE253" s="159">
        <v>4.9490084914013597E-6</v>
      </c>
      <c r="GF253">
        <v>1</v>
      </c>
      <c r="GG253" t="s">
        <v>3493</v>
      </c>
      <c r="GH253" t="s">
        <v>3494</v>
      </c>
      <c r="GI253">
        <v>1</v>
      </c>
      <c r="GJ253" s="159">
        <v>2.1876498808897498E-6</v>
      </c>
      <c r="GK253">
        <v>1</v>
      </c>
      <c r="GL253" t="s">
        <v>3495</v>
      </c>
      <c r="GM253" t="s">
        <v>3496</v>
      </c>
      <c r="GN253">
        <v>1</v>
      </c>
      <c r="GO253" s="159">
        <v>3.4530052182925098E-5</v>
      </c>
      <c r="GP253">
        <v>1</v>
      </c>
      <c r="GQ253" t="s">
        <v>3497</v>
      </c>
      <c r="GR253" t="s">
        <v>3498</v>
      </c>
      <c r="GS253">
        <v>1</v>
      </c>
      <c r="GT253">
        <v>4.2275194903614597E-3</v>
      </c>
      <c r="GU253">
        <v>1</v>
      </c>
      <c r="GV253" t="s">
        <v>3499</v>
      </c>
      <c r="GW253" t="s">
        <v>3500</v>
      </c>
      <c r="GX253">
        <v>1</v>
      </c>
      <c r="GY253" s="159">
        <v>6.5027239090500097E-5</v>
      </c>
      <c r="GZ253">
        <v>1</v>
      </c>
      <c r="HA253" t="s">
        <v>3501</v>
      </c>
      <c r="HB253" t="s">
        <v>3502</v>
      </c>
      <c r="HC253">
        <v>1</v>
      </c>
      <c r="HD253" s="159">
        <v>5.9202921506360197E-6</v>
      </c>
    </row>
    <row r="254" spans="1:587">
      <c r="A254" t="str">
        <f>[1]Overview!E335</f>
        <v>a5852</v>
      </c>
      <c r="B254" t="str">
        <f>IF([1]Overview!W335&lt;&gt;"",[1]Overview!W335,"")</f>
        <v/>
      </c>
      <c r="C254" t="str">
        <f>[1]Overview!B335</f>
        <v>5852: Häusliche Dienste</v>
      </c>
      <c r="D254" t="str">
        <f t="shared" si="3"/>
        <v/>
      </c>
      <c r="F254">
        <f>[1]Overview!S335</f>
        <v>-1</v>
      </c>
      <c r="I254" s="166"/>
    </row>
    <row r="255" spans="1:587">
      <c r="A255" t="str">
        <f>[1]Overview!E336</f>
        <v>a585200</v>
      </c>
      <c r="B255" t="str">
        <f>IF([1]Overview!W336&lt;&gt;"",[1]Overview!W336,"")</f>
        <v/>
      </c>
      <c r="C255" t="str">
        <f>[1]Overview!B336</f>
        <v>5852.00: Häusliche Dienste</v>
      </c>
      <c r="D255" s="159">
        <f>5.94290024606893E-07*0.976208845404577</f>
        <v>5.8015117875695258E-7</v>
      </c>
      <c r="F255">
        <f>[1]Overview!S336</f>
        <v>0</v>
      </c>
      <c r="H255">
        <v>1</v>
      </c>
      <c r="I255" s="166" t="s">
        <v>3611</v>
      </c>
      <c r="J255" t="s">
        <v>3612</v>
      </c>
      <c r="K255">
        <v>1</v>
      </c>
      <c r="L255" s="159">
        <v>3.45972779099356E-7</v>
      </c>
      <c r="M255">
        <v>1</v>
      </c>
      <c r="N255" t="s">
        <v>3613</v>
      </c>
      <c r="O255" t="s">
        <v>3614</v>
      </c>
      <c r="P255">
        <v>1</v>
      </c>
      <c r="Q255">
        <v>0.98672770153342804</v>
      </c>
      <c r="R255">
        <v>1</v>
      </c>
      <c r="S255" t="s">
        <v>3615</v>
      </c>
      <c r="T255" t="s">
        <v>3616</v>
      </c>
      <c r="U255">
        <v>1</v>
      </c>
      <c r="V255">
        <v>4.0616668409015301E-3</v>
      </c>
      <c r="W255">
        <v>1</v>
      </c>
      <c r="X255" t="s">
        <v>3617</v>
      </c>
      <c r="Y255" t="s">
        <v>3618</v>
      </c>
      <c r="Z255">
        <v>1</v>
      </c>
      <c r="AA255">
        <v>1.8773432379630401E-4</v>
      </c>
      <c r="AB255">
        <v>1</v>
      </c>
      <c r="AC255" t="s">
        <v>3619</v>
      </c>
      <c r="AD255" t="s">
        <v>3620</v>
      </c>
      <c r="AE255">
        <v>1</v>
      </c>
      <c r="AF255" s="159">
        <v>4.23455029430478E-5</v>
      </c>
      <c r="AG255">
        <v>1</v>
      </c>
      <c r="AH255" t="s">
        <v>3621</v>
      </c>
      <c r="AI255" t="s">
        <v>3622</v>
      </c>
      <c r="AJ255">
        <v>1</v>
      </c>
      <c r="AK255" s="159">
        <v>4.62679187640654E-5</v>
      </c>
      <c r="AL255">
        <v>1</v>
      </c>
      <c r="AM255" t="s">
        <v>3623</v>
      </c>
      <c r="AN255" t="s">
        <v>3624</v>
      </c>
      <c r="AO255">
        <v>1</v>
      </c>
      <c r="AP255" s="159">
        <v>7.1340526779467997E-10</v>
      </c>
      <c r="AQ255">
        <v>1</v>
      </c>
      <c r="AR255" t="s">
        <v>3625</v>
      </c>
      <c r="AS255" t="s">
        <v>3626</v>
      </c>
      <c r="AT255">
        <v>1</v>
      </c>
      <c r="AU255">
        <v>1.7270719013758799E-4</v>
      </c>
      <c r="AV255">
        <v>1</v>
      </c>
      <c r="AW255" t="s">
        <v>3627</v>
      </c>
      <c r="AX255" t="s">
        <v>3628</v>
      </c>
      <c r="AY255">
        <v>1</v>
      </c>
      <c r="AZ255">
        <v>5.5793004516701097E-4</v>
      </c>
      <c r="BA255">
        <v>1</v>
      </c>
      <c r="BB255" t="s">
        <v>3629</v>
      </c>
      <c r="BC255" t="s">
        <v>3630</v>
      </c>
      <c r="BD255">
        <v>1</v>
      </c>
      <c r="BE255">
        <v>1.8168626512039701E-4</v>
      </c>
      <c r="BF255">
        <v>1</v>
      </c>
      <c r="BG255" t="s">
        <v>3631</v>
      </c>
      <c r="BH255" t="s">
        <v>3632</v>
      </c>
      <c r="BI255">
        <v>1</v>
      </c>
      <c r="BJ255" s="159">
        <v>9.1344963503888095E-5</v>
      </c>
      <c r="BK255">
        <v>1</v>
      </c>
      <c r="BL255" t="s">
        <v>3633</v>
      </c>
      <c r="BM255" t="s">
        <v>3634</v>
      </c>
      <c r="BN255">
        <v>1</v>
      </c>
      <c r="BO255">
        <v>1.1081279989760101E-4</v>
      </c>
      <c r="BP255">
        <v>1</v>
      </c>
      <c r="BQ255" t="s">
        <v>3635</v>
      </c>
      <c r="BR255" t="s">
        <v>3636</v>
      </c>
      <c r="BS255">
        <v>1</v>
      </c>
      <c r="BT255" s="159">
        <v>1.6672136082484E-6</v>
      </c>
      <c r="BU255">
        <v>1</v>
      </c>
      <c r="BV255" t="s">
        <v>3637</v>
      </c>
      <c r="BW255" t="s">
        <v>3638</v>
      </c>
      <c r="BX255">
        <v>1</v>
      </c>
      <c r="BY255">
        <v>1.38647298698822E-3</v>
      </c>
      <c r="BZ255">
        <v>1</v>
      </c>
      <c r="CA255" t="s">
        <v>3639</v>
      </c>
      <c r="CB255" t="s">
        <v>3640</v>
      </c>
      <c r="CC255">
        <v>1</v>
      </c>
      <c r="CD255" s="159">
        <v>8.6242309300740804E-6</v>
      </c>
      <c r="CE255">
        <v>1</v>
      </c>
      <c r="CF255" t="s">
        <v>3641</v>
      </c>
      <c r="CG255" t="s">
        <v>3642</v>
      </c>
      <c r="CH255">
        <v>1</v>
      </c>
      <c r="CI255">
        <v>2.0971930567476298E-3</v>
      </c>
      <c r="CJ255">
        <v>1</v>
      </c>
      <c r="CK255" t="s">
        <v>3643</v>
      </c>
      <c r="CL255" t="s">
        <v>3644</v>
      </c>
      <c r="CM255">
        <v>1</v>
      </c>
      <c r="CN255" s="159">
        <v>6.8388243412813604E-6</v>
      </c>
      <c r="CO255">
        <v>1</v>
      </c>
      <c r="CP255" t="s">
        <v>3645</v>
      </c>
      <c r="CQ255" t="s">
        <v>3646</v>
      </c>
      <c r="CR255">
        <v>1</v>
      </c>
      <c r="CS255" s="159">
        <v>2.6664090955305099E-6</v>
      </c>
      <c r="CT255">
        <v>1</v>
      </c>
      <c r="CU255" t="s">
        <v>3647</v>
      </c>
      <c r="CV255" t="s">
        <v>3648</v>
      </c>
      <c r="CW255">
        <v>1</v>
      </c>
      <c r="CX255">
        <v>7.8214646806442202E-4</v>
      </c>
      <c r="CY255">
        <v>1</v>
      </c>
      <c r="CZ255" t="s">
        <v>3649</v>
      </c>
      <c r="DA255" t="s">
        <v>3650</v>
      </c>
      <c r="DB255">
        <v>1</v>
      </c>
      <c r="DC255">
        <v>1.38491389840538E-3</v>
      </c>
      <c r="DD255">
        <v>1</v>
      </c>
      <c r="DE255" t="s">
        <v>3651</v>
      </c>
      <c r="DF255" t="s">
        <v>3652</v>
      </c>
      <c r="DG255">
        <v>1</v>
      </c>
      <c r="DH255" s="159">
        <v>3.3757224518774401E-6</v>
      </c>
      <c r="DI255">
        <v>1</v>
      </c>
      <c r="DJ255" t="s">
        <v>3653</v>
      </c>
      <c r="DK255" t="s">
        <v>3654</v>
      </c>
      <c r="DL255">
        <v>1</v>
      </c>
      <c r="DM255">
        <v>1.9747386821803101E-4</v>
      </c>
      <c r="DN255">
        <v>1</v>
      </c>
      <c r="DO255" t="s">
        <v>3655</v>
      </c>
      <c r="DP255" t="s">
        <v>3656</v>
      </c>
      <c r="DQ255">
        <v>1</v>
      </c>
      <c r="DR255" s="159">
        <v>2.0067491682377201E-6</v>
      </c>
      <c r="DS255">
        <v>1</v>
      </c>
      <c r="DT255" t="s">
        <v>3657</v>
      </c>
      <c r="DU255" t="s">
        <v>3658</v>
      </c>
      <c r="DV255">
        <v>1</v>
      </c>
      <c r="DW255">
        <v>3.5006447580872399E-4</v>
      </c>
      <c r="DX255">
        <v>1</v>
      </c>
      <c r="DY255" t="s">
        <v>3659</v>
      </c>
      <c r="DZ255" t="s">
        <v>3660</v>
      </c>
      <c r="EA255">
        <v>1</v>
      </c>
      <c r="EB255">
        <v>1.49584821310081E-4</v>
      </c>
      <c r="EC255">
        <v>1</v>
      </c>
      <c r="ED255" t="s">
        <v>3661</v>
      </c>
      <c r="EE255" t="s">
        <v>3662</v>
      </c>
      <c r="EF255">
        <v>1</v>
      </c>
      <c r="EG255" s="159">
        <v>7.1657728203854298E-7</v>
      </c>
      <c r="EH255">
        <v>1</v>
      </c>
      <c r="EI255" t="s">
        <v>3663</v>
      </c>
      <c r="EJ255" t="s">
        <v>3664</v>
      </c>
      <c r="EK255">
        <v>1</v>
      </c>
      <c r="EL255">
        <v>8.4191191228128305E-4</v>
      </c>
      <c r="EM255">
        <v>1</v>
      </c>
      <c r="EN255" t="s">
        <v>3665</v>
      </c>
      <c r="EO255" t="s">
        <v>3666</v>
      </c>
      <c r="EP255">
        <v>1</v>
      </c>
      <c r="EQ255" s="159">
        <v>1.5651463796966899E-6</v>
      </c>
      <c r="ER255">
        <v>1</v>
      </c>
      <c r="ES255" t="s">
        <v>3667</v>
      </c>
      <c r="ET255" t="s">
        <v>3668</v>
      </c>
      <c r="EU255">
        <v>1</v>
      </c>
      <c r="EV255" s="159">
        <v>1.7296401036430601E-7</v>
      </c>
      <c r="EW255">
        <v>1</v>
      </c>
      <c r="EX255" t="s">
        <v>3669</v>
      </c>
      <c r="EY255" t="s">
        <v>3670</v>
      </c>
      <c r="EZ255">
        <v>1</v>
      </c>
      <c r="FA255" s="159">
        <v>4.1704961473529102E-5</v>
      </c>
      <c r="FB255">
        <v>1</v>
      </c>
      <c r="FC255" t="s">
        <v>3671</v>
      </c>
      <c r="FD255" t="s">
        <v>3672</v>
      </c>
      <c r="FE255">
        <v>1</v>
      </c>
      <c r="FF255">
        <v>2.3878273272798299E-4</v>
      </c>
      <c r="FG255">
        <v>1</v>
      </c>
      <c r="FH255" t="s">
        <v>3673</v>
      </c>
      <c r="FI255" t="s">
        <v>3674</v>
      </c>
      <c r="FJ255">
        <v>1</v>
      </c>
      <c r="FK255" s="159">
        <v>4.1051306019808503E-5</v>
      </c>
      <c r="FL255">
        <v>1</v>
      </c>
      <c r="FM255" t="s">
        <v>3675</v>
      </c>
      <c r="FN255" t="s">
        <v>3676</v>
      </c>
      <c r="FO255">
        <v>1</v>
      </c>
      <c r="FP255" s="159">
        <v>1.9439379747439099E-5</v>
      </c>
      <c r="FQ255">
        <v>1</v>
      </c>
      <c r="FR255" t="s">
        <v>3677</v>
      </c>
      <c r="FS255" t="s">
        <v>3678</v>
      </c>
      <c r="FT255">
        <v>1</v>
      </c>
      <c r="FU255" s="159">
        <v>1.7277196847440299E-5</v>
      </c>
      <c r="FV255">
        <v>1</v>
      </c>
      <c r="FW255" t="s">
        <v>3679</v>
      </c>
      <c r="FX255" t="s">
        <v>3680</v>
      </c>
      <c r="FY255">
        <v>1</v>
      </c>
      <c r="FZ255" s="159">
        <v>2.0023089047801501E-7</v>
      </c>
      <c r="GA255">
        <v>1</v>
      </c>
      <c r="GB255" t="s">
        <v>3681</v>
      </c>
      <c r="GC255" t="s">
        <v>3682</v>
      </c>
      <c r="GD255">
        <v>1</v>
      </c>
      <c r="GE255" s="159">
        <v>2.32200482599032E-7</v>
      </c>
      <c r="GF255">
        <v>1</v>
      </c>
      <c r="GG255" t="s">
        <v>3683</v>
      </c>
      <c r="GH255" t="s">
        <v>3684</v>
      </c>
      <c r="GI255">
        <v>1</v>
      </c>
      <c r="GJ255">
        <v>2.43372596875647E-4</v>
      </c>
    </row>
    <row r="256" spans="1:587">
      <c r="A256" t="str">
        <f>[1]Overview!E337</f>
        <v>a61</v>
      </c>
      <c r="B256" t="str">
        <f>IF([1]Overview!W337&lt;&gt;"",[1]Overview!W337,"")</f>
        <v/>
      </c>
      <c r="C256" t="str">
        <f>[1]Overview!B337</f>
        <v>61: Gesundheitsausgaben</v>
      </c>
      <c r="F256">
        <f>[1]Overview!S337</f>
        <v>-1</v>
      </c>
    </row>
    <row r="257" spans="1:587">
      <c r="A257" t="str">
        <f>[1]Overview!E338</f>
        <v>a611</v>
      </c>
      <c r="B257" t="str">
        <f>IF([1]Overview!W338&lt;&gt;"",[1]Overview!W338,"")</f>
        <v/>
      </c>
      <c r="C257" t="str">
        <f>[1]Overview!B338</f>
        <v>611: Pharmazeutische Produkte, Sanitätsmaterial und medizinische Geräte</v>
      </c>
      <c r="D257" t="str">
        <f t="shared" ref="D257:D320" si="4">IF(B257&lt;&gt;"",1,"")</f>
        <v/>
      </c>
      <c r="F257">
        <f>[1]Overview!S338</f>
        <v>-1</v>
      </c>
      <c r="I257" s="166"/>
    </row>
    <row r="258" spans="1:587">
      <c r="A258" t="str">
        <f>[1]Overview!E339</f>
        <v>a6110</v>
      </c>
      <c r="B258" t="str">
        <f>IF([1]Overview!W339&lt;&gt;"",[1]Overview!W339,"")</f>
        <v/>
      </c>
      <c r="C258" t="str">
        <f>[1]Overview!B339</f>
        <v>6110: Pharmazeutische Produkte, Sanitätsmaterial und medizinische Geräte</v>
      </c>
      <c r="D258" t="str">
        <f t="shared" si="4"/>
        <v/>
      </c>
      <c r="F258">
        <f>[1]Overview!S339</f>
        <v>-1</v>
      </c>
    </row>
    <row r="259" spans="1:587">
      <c r="A259" t="str">
        <f>[1]Overview!E340</f>
        <v>a611001</v>
      </c>
      <c r="B259" t="str">
        <f>IF([1]Overview!W340&lt;&gt;"",[1]Overview!W340,"")</f>
        <v/>
      </c>
      <c r="C259" t="str">
        <f>[1]Overview!B340</f>
        <v>6110.01: Medikamente</v>
      </c>
      <c r="D259" s="159">
        <f>5.94290024606893E-07*0.884266301112857</f>
        <v>5.2551064184740601E-7</v>
      </c>
      <c r="F259">
        <f>[1]Overview!S340</f>
        <v>0</v>
      </c>
      <c r="H259">
        <v>1</v>
      </c>
      <c r="I259" t="s">
        <v>4148</v>
      </c>
      <c r="J259" t="s">
        <v>4149</v>
      </c>
      <c r="K259">
        <v>1</v>
      </c>
      <c r="L259">
        <v>3.44956824512956E-3</v>
      </c>
      <c r="M259">
        <v>1</v>
      </c>
      <c r="N259" t="s">
        <v>4150</v>
      </c>
      <c r="O259" t="s">
        <v>4151</v>
      </c>
      <c r="P259">
        <v>1</v>
      </c>
      <c r="Q259">
        <v>9.0669365824330005E-3</v>
      </c>
      <c r="R259">
        <v>1</v>
      </c>
      <c r="S259" t="s">
        <v>4152</v>
      </c>
      <c r="T259" t="s">
        <v>4153</v>
      </c>
      <c r="U259">
        <v>1</v>
      </c>
      <c r="V259" s="159">
        <v>1.00497089861763E-5</v>
      </c>
      <c r="W259">
        <v>1</v>
      </c>
      <c r="X259" t="s">
        <v>4154</v>
      </c>
      <c r="Y259" t="s">
        <v>4155</v>
      </c>
      <c r="Z259">
        <v>1</v>
      </c>
      <c r="AA259" s="159">
        <v>4.9396878859486101E-5</v>
      </c>
      <c r="AB259">
        <v>1</v>
      </c>
      <c r="AC259" t="s">
        <v>4156</v>
      </c>
      <c r="AD259" t="s">
        <v>4157</v>
      </c>
      <c r="AE259">
        <v>1</v>
      </c>
      <c r="AF259" s="159">
        <v>1.26689792610991E-5</v>
      </c>
      <c r="AG259">
        <v>1</v>
      </c>
      <c r="AH259" t="s">
        <v>4158</v>
      </c>
      <c r="AI259" t="s">
        <v>4159</v>
      </c>
      <c r="AJ259">
        <v>1</v>
      </c>
      <c r="AK259">
        <v>8.51558209647463E-4</v>
      </c>
      <c r="AL259">
        <v>1</v>
      </c>
      <c r="AM259" t="s">
        <v>4160</v>
      </c>
      <c r="AN259" t="s">
        <v>4161</v>
      </c>
      <c r="AO259">
        <v>1</v>
      </c>
      <c r="AP259">
        <v>8.7132044323936998E-4</v>
      </c>
      <c r="AQ259">
        <v>1</v>
      </c>
      <c r="AR259" t="s">
        <v>4162</v>
      </c>
      <c r="AS259" t="s">
        <v>4163</v>
      </c>
      <c r="AT259">
        <v>1</v>
      </c>
      <c r="AU259">
        <v>2.285718267002E-4</v>
      </c>
      <c r="AV259">
        <v>1</v>
      </c>
      <c r="AW259" t="s">
        <v>4164</v>
      </c>
      <c r="AX259" t="s">
        <v>4165</v>
      </c>
      <c r="AY259">
        <v>1</v>
      </c>
      <c r="AZ259" s="159">
        <v>5.1505253972432497E-5</v>
      </c>
      <c r="BA259">
        <v>1</v>
      </c>
      <c r="BB259" t="s">
        <v>4166</v>
      </c>
      <c r="BC259" t="s">
        <v>4167</v>
      </c>
      <c r="BD259">
        <v>1</v>
      </c>
      <c r="BE259">
        <v>4.37154839167415E-3</v>
      </c>
      <c r="BF259">
        <v>1</v>
      </c>
      <c r="BG259" t="s">
        <v>4168</v>
      </c>
      <c r="BH259" t="s">
        <v>4169</v>
      </c>
      <c r="BI259">
        <v>1</v>
      </c>
      <c r="BJ259">
        <v>1.3381938441579201E-3</v>
      </c>
      <c r="BK259">
        <v>1</v>
      </c>
      <c r="BL259" t="s">
        <v>4170</v>
      </c>
      <c r="BM259" t="s">
        <v>4171</v>
      </c>
      <c r="BN259">
        <v>1</v>
      </c>
      <c r="BO259" s="159">
        <v>1.96336903492638E-7</v>
      </c>
      <c r="BP259">
        <v>1</v>
      </c>
      <c r="BQ259" t="s">
        <v>4172</v>
      </c>
      <c r="BR259" t="s">
        <v>4173</v>
      </c>
      <c r="BS259">
        <v>1</v>
      </c>
      <c r="BT259" s="159">
        <v>5.4712982601400803E-6</v>
      </c>
      <c r="BU259">
        <v>1</v>
      </c>
      <c r="BV259" t="s">
        <v>4174</v>
      </c>
      <c r="BW259" t="s">
        <v>4175</v>
      </c>
      <c r="BX259">
        <v>1</v>
      </c>
      <c r="BY259">
        <v>3.6909974112180902E-2</v>
      </c>
      <c r="BZ259">
        <v>1</v>
      </c>
      <c r="CA259" t="s">
        <v>4176</v>
      </c>
      <c r="CB259" t="s">
        <v>4177</v>
      </c>
      <c r="CC259">
        <v>1</v>
      </c>
      <c r="CD259">
        <v>5.8050155339715902E-4</v>
      </c>
      <c r="CE259">
        <v>1</v>
      </c>
      <c r="CF259" t="s">
        <v>4178</v>
      </c>
      <c r="CG259" t="s">
        <v>4179</v>
      </c>
      <c r="CH259">
        <v>1</v>
      </c>
      <c r="CI259">
        <v>2.3891756859246499E-3</v>
      </c>
      <c r="CJ259">
        <v>1</v>
      </c>
      <c r="CK259" t="s">
        <v>4180</v>
      </c>
      <c r="CL259" t="s">
        <v>4181</v>
      </c>
      <c r="CM259">
        <v>1</v>
      </c>
      <c r="CN259">
        <v>8.1667702469176099E-3</v>
      </c>
      <c r="CO259">
        <v>1</v>
      </c>
      <c r="CP259" t="s">
        <v>4182</v>
      </c>
      <c r="CQ259" t="s">
        <v>4183</v>
      </c>
      <c r="CR259">
        <v>1</v>
      </c>
      <c r="CS259">
        <v>2.9507642255763401E-2</v>
      </c>
      <c r="CT259">
        <v>1</v>
      </c>
      <c r="CU259" t="s">
        <v>4184</v>
      </c>
      <c r="CV259" t="s">
        <v>4185</v>
      </c>
      <c r="CW259">
        <v>1</v>
      </c>
      <c r="CX259">
        <v>1.5432628604905899E-3</v>
      </c>
      <c r="CY259">
        <v>1</v>
      </c>
      <c r="CZ259" t="s">
        <v>4186</v>
      </c>
      <c r="DA259" t="s">
        <v>4187</v>
      </c>
      <c r="DB259">
        <v>1</v>
      </c>
      <c r="DC259" s="159">
        <v>4.7851634634376201E-6</v>
      </c>
      <c r="DD259">
        <v>1</v>
      </c>
      <c r="DE259" t="s">
        <v>4188</v>
      </c>
      <c r="DF259" t="s">
        <v>4189</v>
      </c>
      <c r="DG259">
        <v>1</v>
      </c>
      <c r="DH259">
        <v>5.2111263800262899E-3</v>
      </c>
      <c r="DI259">
        <v>1</v>
      </c>
      <c r="DJ259" t="s">
        <v>4190</v>
      </c>
      <c r="DK259" t="s">
        <v>4191</v>
      </c>
      <c r="DL259">
        <v>1</v>
      </c>
      <c r="DM259">
        <v>1.8130674203721699E-4</v>
      </c>
      <c r="DN259">
        <v>1</v>
      </c>
      <c r="DO259" t="s">
        <v>4192</v>
      </c>
      <c r="DP259" t="s">
        <v>4193</v>
      </c>
      <c r="DQ259">
        <v>1</v>
      </c>
      <c r="DR259" s="159">
        <v>1.57786307019838E-5</v>
      </c>
      <c r="DS259">
        <v>1</v>
      </c>
      <c r="DT259" t="s">
        <v>4194</v>
      </c>
      <c r="DU259" t="s">
        <v>4195</v>
      </c>
      <c r="DV259">
        <v>1</v>
      </c>
      <c r="DW259" s="159">
        <v>3.5156588101494601E-7</v>
      </c>
      <c r="DX259">
        <v>1</v>
      </c>
      <c r="DY259" t="s">
        <v>4196</v>
      </c>
      <c r="DZ259" t="s">
        <v>4197</v>
      </c>
      <c r="EA259">
        <v>1</v>
      </c>
      <c r="EB259" s="159">
        <v>6.7604464555622295E-5</v>
      </c>
      <c r="EC259">
        <v>1</v>
      </c>
      <c r="ED259" t="s">
        <v>4198</v>
      </c>
      <c r="EE259" t="s">
        <v>4199</v>
      </c>
      <c r="EF259">
        <v>1</v>
      </c>
      <c r="EG259">
        <v>9.0537894698097601E-3</v>
      </c>
      <c r="EH259">
        <v>1</v>
      </c>
      <c r="EI259" t="s">
        <v>4200</v>
      </c>
      <c r="EJ259" t="s">
        <v>4201</v>
      </c>
      <c r="EK259">
        <v>1</v>
      </c>
      <c r="EL259" s="159">
        <v>2.69017683165593E-7</v>
      </c>
      <c r="EM259">
        <v>1</v>
      </c>
      <c r="EN259" t="s">
        <v>4202</v>
      </c>
      <c r="EO259" t="s">
        <v>4203</v>
      </c>
      <c r="EP259">
        <v>1</v>
      </c>
      <c r="EQ259">
        <v>2.9550362321759799E-4</v>
      </c>
      <c r="ER259">
        <v>1</v>
      </c>
      <c r="ES259" t="s">
        <v>4204</v>
      </c>
      <c r="ET259" t="s">
        <v>4205</v>
      </c>
      <c r="EU259">
        <v>1</v>
      </c>
      <c r="EV259" s="159">
        <v>6.9717829496221101E-7</v>
      </c>
      <c r="EW259">
        <v>1</v>
      </c>
      <c r="EX259" t="s">
        <v>4206</v>
      </c>
      <c r="EY259" t="s">
        <v>4207</v>
      </c>
      <c r="EZ259">
        <v>1</v>
      </c>
      <c r="FA259">
        <v>2.0805476471720298E-3</v>
      </c>
      <c r="FB259">
        <v>1</v>
      </c>
      <c r="FC259" t="s">
        <v>4208</v>
      </c>
      <c r="FD259" t="s">
        <v>4209</v>
      </c>
      <c r="FE259">
        <v>1</v>
      </c>
      <c r="FF259">
        <v>1.8193109328403299E-3</v>
      </c>
      <c r="FG259">
        <v>1</v>
      </c>
      <c r="FH259" t="s">
        <v>4210</v>
      </c>
      <c r="FI259" t="s">
        <v>4211</v>
      </c>
      <c r="FJ259">
        <v>1</v>
      </c>
      <c r="FK259">
        <v>0.70580165260920302</v>
      </c>
      <c r="FL259">
        <v>1</v>
      </c>
      <c r="FM259" t="s">
        <v>4212</v>
      </c>
      <c r="FN259" t="s">
        <v>4213</v>
      </c>
      <c r="FO259">
        <v>1</v>
      </c>
      <c r="FP259" s="159">
        <v>9.80007410118103E-5</v>
      </c>
      <c r="FQ259">
        <v>1</v>
      </c>
      <c r="FR259" t="s">
        <v>4214</v>
      </c>
      <c r="FS259" t="s">
        <v>4215</v>
      </c>
      <c r="FT259">
        <v>1</v>
      </c>
      <c r="FU259" s="159">
        <v>9.8985777713604794E-5</v>
      </c>
      <c r="FV259">
        <v>1</v>
      </c>
      <c r="FW259" t="s">
        <v>4216</v>
      </c>
      <c r="FX259" t="s">
        <v>4217</v>
      </c>
      <c r="FY259">
        <v>1</v>
      </c>
      <c r="FZ259" s="159">
        <v>2.3449938414206199E-7</v>
      </c>
      <c r="GA259">
        <v>1</v>
      </c>
      <c r="GB259" t="s">
        <v>4218</v>
      </c>
      <c r="GC259" t="s">
        <v>4219</v>
      </c>
      <c r="GD259">
        <v>1</v>
      </c>
      <c r="GE259" s="159">
        <v>2.69147061779583E-5</v>
      </c>
      <c r="GF259">
        <v>1</v>
      </c>
      <c r="GG259" t="s">
        <v>4220</v>
      </c>
      <c r="GH259" t="s">
        <v>4221</v>
      </c>
      <c r="GI259">
        <v>1</v>
      </c>
      <c r="GJ259">
        <v>8.4051210485979796E-3</v>
      </c>
      <c r="GK259">
        <v>1</v>
      </c>
      <c r="GL259" t="s">
        <v>4222</v>
      </c>
      <c r="GM259" t="s">
        <v>4223</v>
      </c>
      <c r="GN259">
        <v>1</v>
      </c>
      <c r="GO259">
        <v>1.1604279613310699E-2</v>
      </c>
      <c r="GP259">
        <v>1</v>
      </c>
      <c r="GQ259" t="s">
        <v>4224</v>
      </c>
      <c r="GR259" t="s">
        <v>4225</v>
      </c>
      <c r="GS259">
        <v>1</v>
      </c>
      <c r="GT259" s="159">
        <v>6.2248231572078002E-7</v>
      </c>
      <c r="GU259">
        <v>1</v>
      </c>
      <c r="GV259" t="s">
        <v>4226</v>
      </c>
      <c r="GW259" t="s">
        <v>4227</v>
      </c>
      <c r="GX259">
        <v>1</v>
      </c>
      <c r="GY259">
        <v>3.1499834580010697E-2</v>
      </c>
      <c r="GZ259">
        <v>1</v>
      </c>
      <c r="HA259" t="s">
        <v>4228</v>
      </c>
      <c r="HB259" t="s">
        <v>4229</v>
      </c>
      <c r="HC259">
        <v>1</v>
      </c>
      <c r="HD259">
        <v>7.2339532438491999E-3</v>
      </c>
      <c r="HE259">
        <v>1</v>
      </c>
      <c r="HF259" t="s">
        <v>4230</v>
      </c>
      <c r="HG259" t="s">
        <v>4231</v>
      </c>
      <c r="HH259">
        <v>1</v>
      </c>
      <c r="HI259">
        <v>4.4766275947467297E-3</v>
      </c>
      <c r="HJ259">
        <v>1</v>
      </c>
      <c r="HK259" t="s">
        <v>4232</v>
      </c>
      <c r="HL259" t="s">
        <v>4233</v>
      </c>
      <c r="HM259">
        <v>1</v>
      </c>
      <c r="HN259">
        <v>2.1093655309062102E-2</v>
      </c>
      <c r="HO259">
        <v>1</v>
      </c>
      <c r="HP259" t="s">
        <v>4234</v>
      </c>
      <c r="HQ259" t="s">
        <v>4235</v>
      </c>
      <c r="HR259">
        <v>1</v>
      </c>
      <c r="HS259">
        <v>1.4388009982630601E-4</v>
      </c>
      <c r="HT259">
        <v>1</v>
      </c>
      <c r="HU259" t="s">
        <v>4236</v>
      </c>
      <c r="HV259" t="s">
        <v>4237</v>
      </c>
      <c r="HW259">
        <v>1</v>
      </c>
      <c r="HX259">
        <v>4.1072938354668499E-3</v>
      </c>
      <c r="HY259">
        <v>1</v>
      </c>
      <c r="HZ259" t="s">
        <v>4238</v>
      </c>
      <c r="IA259" t="s">
        <v>4239</v>
      </c>
      <c r="IB259">
        <v>1</v>
      </c>
      <c r="IC259">
        <v>8.2027628548497794E-2</v>
      </c>
      <c r="ID259">
        <v>1</v>
      </c>
      <c r="IE259" t="s">
        <v>4240</v>
      </c>
      <c r="IF259" t="s">
        <v>4241</v>
      </c>
      <c r="IG259">
        <v>1</v>
      </c>
      <c r="IH259">
        <v>4.76160781486786E-3</v>
      </c>
      <c r="II259">
        <v>1</v>
      </c>
      <c r="IJ259" t="s">
        <v>4242</v>
      </c>
      <c r="IK259" t="s">
        <v>4243</v>
      </c>
      <c r="IL259">
        <v>1</v>
      </c>
      <c r="IM259">
        <v>4.8432396637416297E-4</v>
      </c>
      <c r="IN259">
        <v>1</v>
      </c>
      <c r="IO259" t="s">
        <v>3022</v>
      </c>
      <c r="IP259" t="s">
        <v>3023</v>
      </c>
      <c r="IQ259">
        <v>0.13410149048418604</v>
      </c>
      <c r="IR259">
        <v>7.7216639340492554E-2</v>
      </c>
      <c r="IS259">
        <v>1</v>
      </c>
      <c r="IT259" t="s">
        <v>3024</v>
      </c>
      <c r="IU259" t="s">
        <v>3025</v>
      </c>
      <c r="IV259">
        <v>6.0459202846855024E-3</v>
      </c>
      <c r="IW259">
        <v>7.7216639340492554E-2</v>
      </c>
      <c r="IX259">
        <v>1</v>
      </c>
      <c r="IY259" t="s">
        <v>3026</v>
      </c>
      <c r="IZ259" t="s">
        <v>3027</v>
      </c>
      <c r="JA259">
        <v>0.48517634980715318</v>
      </c>
      <c r="JB259">
        <v>7.7216639340492554E-2</v>
      </c>
      <c r="JC259">
        <v>1</v>
      </c>
      <c r="JD259" t="s">
        <v>3028</v>
      </c>
      <c r="JE259" t="s">
        <v>3029</v>
      </c>
      <c r="JF259">
        <v>0.37467623942397527</v>
      </c>
      <c r="JG259">
        <v>7.7216639340492554E-2</v>
      </c>
      <c r="JH259">
        <v>1</v>
      </c>
      <c r="JI259" t="s">
        <v>3030</v>
      </c>
      <c r="JJ259" t="s">
        <v>3031</v>
      </c>
      <c r="JK259">
        <v>0.1523454548262588</v>
      </c>
      <c r="JL259">
        <v>6.8478765689054056E-3</v>
      </c>
      <c r="JM259">
        <v>1</v>
      </c>
      <c r="JN259" t="s">
        <v>3032</v>
      </c>
      <c r="JO259" t="s">
        <v>3033</v>
      </c>
      <c r="JP259">
        <v>0.40618597118973421</v>
      </c>
      <c r="JQ259">
        <v>6.8478765689054056E-3</v>
      </c>
      <c r="JR259">
        <v>1</v>
      </c>
      <c r="JS259" t="s">
        <v>3034</v>
      </c>
      <c r="JT259" t="s">
        <v>3035</v>
      </c>
      <c r="JU259">
        <v>2.6360428138277162E-2</v>
      </c>
      <c r="JV259">
        <v>6.8478765689054056E-3</v>
      </c>
      <c r="JW259">
        <v>1</v>
      </c>
      <c r="JX259" t="s">
        <v>3036</v>
      </c>
      <c r="JY259" t="s">
        <v>3037</v>
      </c>
      <c r="JZ259">
        <v>0.21051217573523118</v>
      </c>
      <c r="KA259">
        <v>6.8478765689054056E-3</v>
      </c>
      <c r="KB259">
        <v>1</v>
      </c>
      <c r="KC259" t="s">
        <v>3038</v>
      </c>
      <c r="KD259" t="s">
        <v>3039</v>
      </c>
      <c r="KE259">
        <v>1.6519048596901776E-2</v>
      </c>
      <c r="KF259">
        <v>6.8478765689054056E-3</v>
      </c>
      <c r="KG259">
        <v>1</v>
      </c>
      <c r="KH259" t="s">
        <v>3040</v>
      </c>
      <c r="KI259" t="s">
        <v>3041</v>
      </c>
      <c r="KJ259">
        <v>0.18807692151359676</v>
      </c>
      <c r="KK259">
        <v>6.8478765689054056E-3</v>
      </c>
    </row>
    <row r="260" spans="1:587">
      <c r="A260" t="str">
        <f>[1]Overview!E341</f>
        <v>a611002</v>
      </c>
      <c r="B260" t="str">
        <f>IF([1]Overview!W341&lt;&gt;"",[1]Overview!W341,"")</f>
        <v/>
      </c>
      <c r="C260" t="str">
        <f>[1]Overview!B341</f>
        <v>6110.02: Brillen und Kontaktlinsen</v>
      </c>
      <c r="D260" s="159">
        <f>5.94290024606893E-07*0.843196774452173</f>
        <v>5.0110343183763471E-7</v>
      </c>
      <c r="F260">
        <f>[1]Overview!S341</f>
        <v>0</v>
      </c>
      <c r="H260">
        <v>1</v>
      </c>
      <c r="I260" t="s">
        <v>4436</v>
      </c>
      <c r="J260" t="s">
        <v>4437</v>
      </c>
      <c r="K260">
        <v>1</v>
      </c>
      <c r="L260">
        <v>4.9089590337342498E-3</v>
      </c>
      <c r="M260">
        <v>1</v>
      </c>
      <c r="N260" t="s">
        <v>4438</v>
      </c>
      <c r="O260" t="s">
        <v>4439</v>
      </c>
      <c r="P260">
        <v>1</v>
      </c>
      <c r="Q260" s="159">
        <v>8.4199969868837095E-5</v>
      </c>
      <c r="R260">
        <v>1</v>
      </c>
      <c r="S260" t="s">
        <v>4440</v>
      </c>
      <c r="T260" t="s">
        <v>4441</v>
      </c>
      <c r="U260">
        <v>1</v>
      </c>
      <c r="V260">
        <v>4.4717496711127501E-3</v>
      </c>
      <c r="W260">
        <v>1</v>
      </c>
      <c r="X260" t="s">
        <v>4442</v>
      </c>
      <c r="Y260" t="s">
        <v>4443</v>
      </c>
      <c r="Z260">
        <v>1</v>
      </c>
      <c r="AA260">
        <v>7.8759067230990297E-4</v>
      </c>
      <c r="AB260">
        <v>1</v>
      </c>
      <c r="AC260" t="s">
        <v>4444</v>
      </c>
      <c r="AD260" t="s">
        <v>4445</v>
      </c>
      <c r="AE260">
        <v>1</v>
      </c>
      <c r="AF260">
        <v>2.4899579790373398E-4</v>
      </c>
      <c r="AG260">
        <v>1</v>
      </c>
      <c r="AH260" t="s">
        <v>4446</v>
      </c>
      <c r="AI260" t="s">
        <v>4447</v>
      </c>
      <c r="AJ260">
        <v>1</v>
      </c>
      <c r="AK260">
        <v>4.22906661548434E-4</v>
      </c>
      <c r="AL260">
        <v>1</v>
      </c>
      <c r="AM260" t="s">
        <v>4448</v>
      </c>
      <c r="AN260" t="s">
        <v>4449</v>
      </c>
      <c r="AO260">
        <v>1</v>
      </c>
      <c r="AP260">
        <v>5.17982787345462E-4</v>
      </c>
      <c r="AQ260">
        <v>1</v>
      </c>
      <c r="AR260" t="s">
        <v>4450</v>
      </c>
      <c r="AS260" t="s">
        <v>4451</v>
      </c>
      <c r="AT260">
        <v>1</v>
      </c>
      <c r="AU260">
        <v>2.1481264218759601E-2</v>
      </c>
      <c r="AV260">
        <v>1</v>
      </c>
      <c r="AW260" t="s">
        <v>4452</v>
      </c>
      <c r="AX260" t="s">
        <v>4453</v>
      </c>
      <c r="AY260">
        <v>1</v>
      </c>
      <c r="AZ260">
        <v>2.04111833440366E-4</v>
      </c>
      <c r="BA260">
        <v>1</v>
      </c>
      <c r="BB260" t="s">
        <v>4454</v>
      </c>
      <c r="BC260" t="s">
        <v>4455</v>
      </c>
      <c r="BD260">
        <v>1</v>
      </c>
      <c r="BE260">
        <v>3.0202614666559801E-4</v>
      </c>
      <c r="BF260">
        <v>1</v>
      </c>
      <c r="BG260" t="s">
        <v>4456</v>
      </c>
      <c r="BH260" t="s">
        <v>4457</v>
      </c>
      <c r="BI260">
        <v>1</v>
      </c>
      <c r="BJ260">
        <v>1.45386050924986E-4</v>
      </c>
      <c r="BK260">
        <v>1</v>
      </c>
      <c r="BL260" t="s">
        <v>4458</v>
      </c>
      <c r="BM260" t="s">
        <v>4459</v>
      </c>
      <c r="BN260">
        <v>1</v>
      </c>
      <c r="BO260">
        <v>4.0013991745406798E-3</v>
      </c>
      <c r="BP260">
        <v>1</v>
      </c>
      <c r="BQ260" t="s">
        <v>4460</v>
      </c>
      <c r="BR260" t="s">
        <v>4461</v>
      </c>
      <c r="BS260">
        <v>1</v>
      </c>
      <c r="BT260">
        <v>1.19701107581367E-3</v>
      </c>
      <c r="BU260">
        <v>1</v>
      </c>
      <c r="BV260" t="s">
        <v>4462</v>
      </c>
      <c r="BW260" t="s">
        <v>4463</v>
      </c>
      <c r="BX260">
        <v>1</v>
      </c>
      <c r="BY260">
        <v>4.5938672726767403E-3</v>
      </c>
      <c r="BZ260">
        <v>1</v>
      </c>
      <c r="CA260" t="s">
        <v>4464</v>
      </c>
      <c r="CB260" t="s">
        <v>4465</v>
      </c>
      <c r="CC260">
        <v>1</v>
      </c>
      <c r="CD260">
        <v>1.29062213370463E-2</v>
      </c>
      <c r="CE260">
        <v>1</v>
      </c>
      <c r="CF260" t="s">
        <v>4466</v>
      </c>
      <c r="CG260" t="s">
        <v>4467</v>
      </c>
      <c r="CH260">
        <v>1</v>
      </c>
      <c r="CI260" s="159">
        <v>1.32258905749953E-5</v>
      </c>
      <c r="CJ260">
        <v>1</v>
      </c>
      <c r="CK260" t="s">
        <v>4468</v>
      </c>
      <c r="CL260" t="s">
        <v>4469</v>
      </c>
      <c r="CM260">
        <v>1</v>
      </c>
      <c r="CN260">
        <v>1.84778702140552E-3</v>
      </c>
      <c r="CO260">
        <v>1</v>
      </c>
      <c r="CP260" t="s">
        <v>4470</v>
      </c>
      <c r="CQ260" t="s">
        <v>4471</v>
      </c>
      <c r="CR260">
        <v>1</v>
      </c>
      <c r="CS260">
        <v>1.21339785833901E-4</v>
      </c>
      <c r="CT260">
        <v>1</v>
      </c>
      <c r="CU260" t="s">
        <v>4472</v>
      </c>
      <c r="CV260" t="s">
        <v>4473</v>
      </c>
      <c r="CW260">
        <v>1</v>
      </c>
      <c r="CX260">
        <v>6.3524635427029898E-4</v>
      </c>
      <c r="CY260">
        <v>1</v>
      </c>
      <c r="CZ260" t="s">
        <v>4474</v>
      </c>
      <c r="DA260" t="s">
        <v>4475</v>
      </c>
      <c r="DB260">
        <v>1</v>
      </c>
      <c r="DC260">
        <v>1.76463079115715E-4</v>
      </c>
      <c r="DD260">
        <v>1</v>
      </c>
      <c r="DE260" t="s">
        <v>4476</v>
      </c>
      <c r="DF260" t="s">
        <v>4477</v>
      </c>
      <c r="DG260">
        <v>1</v>
      </c>
      <c r="DH260">
        <v>2.8743644712380599E-4</v>
      </c>
      <c r="DI260">
        <v>1</v>
      </c>
      <c r="DJ260" t="s">
        <v>4478</v>
      </c>
      <c r="DK260" t="s">
        <v>4479</v>
      </c>
      <c r="DL260">
        <v>1</v>
      </c>
      <c r="DM260">
        <v>1.01519474768626E-3</v>
      </c>
      <c r="DN260">
        <v>1</v>
      </c>
      <c r="DO260" t="s">
        <v>4480</v>
      </c>
      <c r="DP260" t="s">
        <v>4481</v>
      </c>
      <c r="DQ260">
        <v>1</v>
      </c>
      <c r="DR260">
        <v>5.87590020379528E-3</v>
      </c>
      <c r="DS260">
        <v>1</v>
      </c>
      <c r="DT260" t="s">
        <v>4482</v>
      </c>
      <c r="DU260" t="s">
        <v>4483</v>
      </c>
      <c r="DV260">
        <v>1</v>
      </c>
      <c r="DW260">
        <v>3.92696633360396E-3</v>
      </c>
      <c r="DX260">
        <v>1</v>
      </c>
      <c r="DY260" t="s">
        <v>4484</v>
      </c>
      <c r="DZ260" t="s">
        <v>4485</v>
      </c>
      <c r="EA260">
        <v>1</v>
      </c>
      <c r="EB260">
        <v>3.9278080911175802E-4</v>
      </c>
      <c r="EC260">
        <v>1</v>
      </c>
      <c r="ED260" t="s">
        <v>4486</v>
      </c>
      <c r="EE260" t="s">
        <v>4487</v>
      </c>
      <c r="EF260">
        <v>1</v>
      </c>
      <c r="EG260">
        <v>2.00728559948381E-3</v>
      </c>
      <c r="EH260">
        <v>1</v>
      </c>
      <c r="EI260" t="s">
        <v>4488</v>
      </c>
      <c r="EJ260" t="s">
        <v>4489</v>
      </c>
      <c r="EK260">
        <v>1</v>
      </c>
      <c r="EL260">
        <v>1.8747614256367701E-2</v>
      </c>
      <c r="EM260">
        <v>1</v>
      </c>
      <c r="EN260" t="s">
        <v>4490</v>
      </c>
      <c r="EO260" t="s">
        <v>4491</v>
      </c>
      <c r="EP260">
        <v>1</v>
      </c>
      <c r="EQ260">
        <v>0.83983264867993801</v>
      </c>
      <c r="ER260">
        <v>1</v>
      </c>
      <c r="ES260" t="s">
        <v>4492</v>
      </c>
      <c r="ET260" t="s">
        <v>4493</v>
      </c>
      <c r="EU260">
        <v>1</v>
      </c>
      <c r="EV260">
        <v>3.0719541478899098E-4</v>
      </c>
      <c r="EW260">
        <v>1</v>
      </c>
      <c r="EX260" t="s">
        <v>4494</v>
      </c>
      <c r="EY260" t="s">
        <v>4495</v>
      </c>
      <c r="EZ260">
        <v>1</v>
      </c>
      <c r="FA260" s="159">
        <v>4.5549855852326902E-5</v>
      </c>
      <c r="FB260">
        <v>1</v>
      </c>
      <c r="FC260" t="s">
        <v>4496</v>
      </c>
      <c r="FD260" t="s">
        <v>4497</v>
      </c>
      <c r="FE260">
        <v>1</v>
      </c>
      <c r="FF260">
        <v>2.29134267410218E-4</v>
      </c>
      <c r="FG260">
        <v>1</v>
      </c>
      <c r="FH260" t="s">
        <v>4498</v>
      </c>
      <c r="FI260" t="s">
        <v>4499</v>
      </c>
      <c r="FJ260">
        <v>1</v>
      </c>
      <c r="FK260" s="159">
        <v>1.6831473400292202E-5</v>
      </c>
      <c r="FL260">
        <v>1</v>
      </c>
      <c r="FM260" t="s">
        <v>4500</v>
      </c>
      <c r="FN260" t="s">
        <v>4501</v>
      </c>
      <c r="FO260">
        <v>1</v>
      </c>
      <c r="FP260">
        <v>4.7748150919782098E-4</v>
      </c>
      <c r="FQ260">
        <v>1</v>
      </c>
      <c r="FR260" t="s">
        <v>4502</v>
      </c>
      <c r="FS260" t="s">
        <v>4503</v>
      </c>
      <c r="FT260">
        <v>1</v>
      </c>
      <c r="FU260">
        <v>1.41453631939055E-4</v>
      </c>
      <c r="FV260">
        <v>1</v>
      </c>
      <c r="FW260" t="s">
        <v>4504</v>
      </c>
      <c r="FX260" t="s">
        <v>4505</v>
      </c>
      <c r="FY260">
        <v>1</v>
      </c>
      <c r="FZ260" s="159">
        <v>4.9926335142689301E-6</v>
      </c>
      <c r="GA260">
        <v>1</v>
      </c>
      <c r="GB260" t="s">
        <v>4506</v>
      </c>
      <c r="GC260" t="s">
        <v>4507</v>
      </c>
      <c r="GD260">
        <v>1</v>
      </c>
      <c r="GE260" s="159">
        <v>1.3898727357456301E-6</v>
      </c>
      <c r="GF260">
        <v>1</v>
      </c>
      <c r="GG260" t="s">
        <v>4508</v>
      </c>
      <c r="GH260" t="s">
        <v>4509</v>
      </c>
      <c r="GI260">
        <v>1</v>
      </c>
      <c r="GJ260" s="159">
        <v>2.8681339547241502E-5</v>
      </c>
      <c r="GK260">
        <v>1</v>
      </c>
      <c r="GL260" t="s">
        <v>4510</v>
      </c>
      <c r="GM260" t="s">
        <v>4511</v>
      </c>
      <c r="GN260">
        <v>1</v>
      </c>
      <c r="GO260">
        <v>1.6841352508717699E-4</v>
      </c>
      <c r="GP260">
        <v>1</v>
      </c>
      <c r="GQ260" t="s">
        <v>4512</v>
      </c>
      <c r="GR260" t="s">
        <v>4513</v>
      </c>
      <c r="GS260">
        <v>1</v>
      </c>
      <c r="GT260">
        <v>5.7301243691867104E-3</v>
      </c>
      <c r="GU260">
        <v>1</v>
      </c>
      <c r="GV260" t="s">
        <v>4514</v>
      </c>
      <c r="GW260" t="s">
        <v>4515</v>
      </c>
      <c r="GX260">
        <v>1</v>
      </c>
      <c r="GY260">
        <v>4.8462502154197097E-2</v>
      </c>
      <c r="GZ260">
        <v>1</v>
      </c>
      <c r="HA260" t="s">
        <v>4516</v>
      </c>
      <c r="HB260" t="s">
        <v>4517</v>
      </c>
      <c r="HC260">
        <v>1</v>
      </c>
      <c r="HD260">
        <v>9.0418846866173702E-4</v>
      </c>
      <c r="HE260">
        <v>1</v>
      </c>
      <c r="HF260" t="s">
        <v>4518</v>
      </c>
      <c r="HG260" t="s">
        <v>4519</v>
      </c>
      <c r="HH260">
        <v>1</v>
      </c>
      <c r="HI260">
        <v>2.57022550214632E-3</v>
      </c>
      <c r="HJ260">
        <v>1</v>
      </c>
      <c r="HK260" t="s">
        <v>4520</v>
      </c>
      <c r="HL260" t="s">
        <v>4521</v>
      </c>
      <c r="HM260">
        <v>1</v>
      </c>
      <c r="HN260">
        <v>3.4468468344302298E-4</v>
      </c>
      <c r="HO260">
        <v>1</v>
      </c>
      <c r="HP260" t="s">
        <v>4522</v>
      </c>
      <c r="HQ260" t="s">
        <v>4523</v>
      </c>
      <c r="HR260">
        <v>1</v>
      </c>
      <c r="HS260">
        <v>1.2904795237190001E-4</v>
      </c>
      <c r="HT260">
        <v>1</v>
      </c>
      <c r="HU260" t="s">
        <v>4524</v>
      </c>
      <c r="HV260" t="s">
        <v>4525</v>
      </c>
      <c r="HW260">
        <v>1</v>
      </c>
      <c r="HX260">
        <v>7.27160799748115E-3</v>
      </c>
      <c r="HY260">
        <v>1</v>
      </c>
      <c r="HZ260" t="s">
        <v>4526</v>
      </c>
      <c r="IA260" t="s">
        <v>4527</v>
      </c>
      <c r="IB260">
        <v>1</v>
      </c>
      <c r="IC260" s="159">
        <v>3.3737895766771799E-5</v>
      </c>
      <c r="ID260">
        <v>1</v>
      </c>
      <c r="IE260" t="s">
        <v>4528</v>
      </c>
      <c r="IF260" t="s">
        <v>4529</v>
      </c>
      <c r="IG260">
        <v>1</v>
      </c>
      <c r="IH260">
        <v>1.38778436741444E-3</v>
      </c>
      <c r="II260">
        <v>1</v>
      </c>
      <c r="IJ260" t="s">
        <v>4530</v>
      </c>
      <c r="IK260" t="s">
        <v>4531</v>
      </c>
      <c r="IL260">
        <v>1</v>
      </c>
      <c r="IM260">
        <v>5.9141217385442601E-4</v>
      </c>
      <c r="IN260">
        <v>1</v>
      </c>
      <c r="IO260" t="s">
        <v>3022</v>
      </c>
      <c r="IP260" t="s">
        <v>3023</v>
      </c>
      <c r="IQ260">
        <v>0.13410149048418604</v>
      </c>
      <c r="IR260">
        <v>0.15839742413979108</v>
      </c>
      <c r="IS260">
        <v>1</v>
      </c>
      <c r="IT260" t="s">
        <v>3024</v>
      </c>
      <c r="IU260" t="s">
        <v>3025</v>
      </c>
      <c r="IV260">
        <v>6.0459202846855024E-3</v>
      </c>
      <c r="IW260">
        <v>0.15839742413979108</v>
      </c>
      <c r="IX260">
        <v>1</v>
      </c>
      <c r="IY260" t="s">
        <v>3026</v>
      </c>
      <c r="IZ260" t="s">
        <v>3027</v>
      </c>
      <c r="JA260">
        <v>0.48517634980715318</v>
      </c>
      <c r="JB260">
        <v>0.15839742413979108</v>
      </c>
      <c r="JC260">
        <v>1</v>
      </c>
      <c r="JD260" t="s">
        <v>3028</v>
      </c>
      <c r="JE260" t="s">
        <v>3029</v>
      </c>
      <c r="JF260">
        <v>0.37467623942397527</v>
      </c>
      <c r="JG260">
        <v>0.15839742413979108</v>
      </c>
      <c r="JH260">
        <v>1</v>
      </c>
      <c r="JI260" t="s">
        <v>3030</v>
      </c>
      <c r="JJ260" t="s">
        <v>3031</v>
      </c>
      <c r="JK260">
        <v>0.1523454548262588</v>
      </c>
      <c r="JL260">
        <v>1.4047309214971725E-2</v>
      </c>
      <c r="JM260">
        <v>1</v>
      </c>
      <c r="JN260" t="s">
        <v>3032</v>
      </c>
      <c r="JO260" t="s">
        <v>3033</v>
      </c>
      <c r="JP260">
        <v>0.40618597118973421</v>
      </c>
      <c r="JQ260">
        <v>1.4047309214971725E-2</v>
      </c>
      <c r="JR260">
        <v>1</v>
      </c>
      <c r="JS260" t="s">
        <v>3034</v>
      </c>
      <c r="JT260" t="s">
        <v>3035</v>
      </c>
      <c r="JU260">
        <v>2.6360428138277162E-2</v>
      </c>
      <c r="JV260">
        <v>1.4047309214971725E-2</v>
      </c>
      <c r="JW260">
        <v>1</v>
      </c>
      <c r="JX260" t="s">
        <v>3036</v>
      </c>
      <c r="JY260" t="s">
        <v>3037</v>
      </c>
      <c r="JZ260">
        <v>0.21051217573523118</v>
      </c>
      <c r="KA260">
        <v>1.4047309214971725E-2</v>
      </c>
      <c r="KB260">
        <v>1</v>
      </c>
      <c r="KC260" t="s">
        <v>3038</v>
      </c>
      <c r="KD260" t="s">
        <v>3039</v>
      </c>
      <c r="KE260">
        <v>1.6519048596901776E-2</v>
      </c>
      <c r="KF260">
        <v>1.4047309214971725E-2</v>
      </c>
      <c r="KG260">
        <v>1</v>
      </c>
      <c r="KH260" t="s">
        <v>3040</v>
      </c>
      <c r="KI260" t="s">
        <v>3041</v>
      </c>
      <c r="KJ260">
        <v>0.18807692151359676</v>
      </c>
      <c r="KK260">
        <v>1.4047309214971725E-2</v>
      </c>
    </row>
    <row r="261" spans="1:587" s="160" customFormat="1">
      <c r="A261" s="160" t="str">
        <f>[1]Overview!E342</f>
        <v>a611003</v>
      </c>
      <c r="B261" s="160" t="str">
        <f>IF([1]Overview!W342&lt;&gt;"",[1]Overview!W342,"")</f>
        <v/>
      </c>
      <c r="C261" s="160" t="str">
        <f>[1]Overview!B342</f>
        <v>6110.03: Sanitätsmaterial, therapeutische Geräte und Material</v>
      </c>
      <c r="D261" s="167">
        <f>5.94290024606893E-07*(0.843196774452173*0.113349823909745+0.886650176090254*0.884266301112857)</f>
        <v>5.2274408889066969E-7</v>
      </c>
      <c r="F261" s="160">
        <f>[1]Overview!S342</f>
        <v>0</v>
      </c>
      <c r="H261" s="160">
        <v>1</v>
      </c>
      <c r="I261" s="168" t="s">
        <v>4436</v>
      </c>
      <c r="J261" t="s">
        <v>4437</v>
      </c>
      <c r="K261" s="160">
        <v>0.113349823909745</v>
      </c>
      <c r="L261" s="160">
        <v>4.9089590337342498E-3</v>
      </c>
      <c r="M261" s="160">
        <v>1</v>
      </c>
      <c r="N261" s="160" t="s">
        <v>4438</v>
      </c>
      <c r="O261" s="160" t="s">
        <v>4439</v>
      </c>
      <c r="P261" s="160">
        <v>0.113349823909745</v>
      </c>
      <c r="Q261" s="167">
        <v>8.4199969868837095E-5</v>
      </c>
      <c r="R261" s="160">
        <v>1</v>
      </c>
      <c r="S261" s="160" t="s">
        <v>4440</v>
      </c>
      <c r="T261" s="160" t="s">
        <v>4441</v>
      </c>
      <c r="U261" s="160">
        <v>0.113349823909745</v>
      </c>
      <c r="V261" s="160">
        <v>4.4717496711127501E-3</v>
      </c>
      <c r="W261" s="160">
        <v>1</v>
      </c>
      <c r="X261" s="160" t="s">
        <v>4442</v>
      </c>
      <c r="Y261" s="160" t="s">
        <v>4443</v>
      </c>
      <c r="Z261" s="160">
        <v>0.113349823909745</v>
      </c>
      <c r="AA261" s="160">
        <v>7.8759067230990297E-4</v>
      </c>
      <c r="AB261" s="160">
        <v>1</v>
      </c>
      <c r="AC261" s="160" t="s">
        <v>4444</v>
      </c>
      <c r="AD261" s="160" t="s">
        <v>4445</v>
      </c>
      <c r="AE261" s="160">
        <v>0.113349823909745</v>
      </c>
      <c r="AF261" s="160">
        <v>2.4899579790373398E-4</v>
      </c>
      <c r="AG261" s="160">
        <v>1</v>
      </c>
      <c r="AH261" s="160" t="s">
        <v>4446</v>
      </c>
      <c r="AI261" s="160" t="s">
        <v>4447</v>
      </c>
      <c r="AJ261" s="160">
        <v>0.113349823909745</v>
      </c>
      <c r="AK261" s="160">
        <v>4.22906661548434E-4</v>
      </c>
      <c r="AL261" s="160">
        <v>1</v>
      </c>
      <c r="AM261" s="160" t="s">
        <v>4448</v>
      </c>
      <c r="AN261" s="160" t="s">
        <v>4449</v>
      </c>
      <c r="AO261" s="160">
        <v>0.113349823909745</v>
      </c>
      <c r="AP261" s="160">
        <v>5.17982787345462E-4</v>
      </c>
      <c r="AQ261" s="160">
        <v>1</v>
      </c>
      <c r="AR261" s="160" t="s">
        <v>4450</v>
      </c>
      <c r="AS261" s="160" t="s">
        <v>4451</v>
      </c>
      <c r="AT261" s="160">
        <v>0.113349823909745</v>
      </c>
      <c r="AU261" s="160">
        <v>2.1481264218759601E-2</v>
      </c>
      <c r="AV261" s="160">
        <v>1</v>
      </c>
      <c r="AW261" s="160" t="s">
        <v>4452</v>
      </c>
      <c r="AX261" s="160" t="s">
        <v>4453</v>
      </c>
      <c r="AY261" s="160">
        <v>0.113349823909745</v>
      </c>
      <c r="AZ261" s="160">
        <v>2.04111833440366E-4</v>
      </c>
      <c r="BA261" s="160">
        <v>1</v>
      </c>
      <c r="BB261" s="160" t="s">
        <v>4454</v>
      </c>
      <c r="BC261" s="160" t="s">
        <v>4455</v>
      </c>
      <c r="BD261" s="160">
        <v>0.113349823909745</v>
      </c>
      <c r="BE261" s="160">
        <v>3.0202614666559801E-4</v>
      </c>
      <c r="BF261" s="160">
        <v>1</v>
      </c>
      <c r="BG261" s="160" t="s">
        <v>4456</v>
      </c>
      <c r="BH261" s="160" t="s">
        <v>4457</v>
      </c>
      <c r="BI261" s="160">
        <v>0.113349823909745</v>
      </c>
      <c r="BJ261" s="160">
        <v>1.45386050924986E-4</v>
      </c>
      <c r="BK261" s="160">
        <v>1</v>
      </c>
      <c r="BL261" s="160" t="s">
        <v>4458</v>
      </c>
      <c r="BM261" s="160" t="s">
        <v>4459</v>
      </c>
      <c r="BN261" s="160">
        <v>0.113349823909745</v>
      </c>
      <c r="BO261" s="160">
        <v>4.0013991745406798E-3</v>
      </c>
      <c r="BP261" s="160">
        <v>1</v>
      </c>
      <c r="BQ261" s="160" t="s">
        <v>4460</v>
      </c>
      <c r="BR261" s="160" t="s">
        <v>4461</v>
      </c>
      <c r="BS261" s="160">
        <v>0.113349823909745</v>
      </c>
      <c r="BT261" s="160">
        <v>1.19701107581367E-3</v>
      </c>
      <c r="BU261" s="160">
        <v>1</v>
      </c>
      <c r="BV261" s="160" t="s">
        <v>4462</v>
      </c>
      <c r="BW261" s="160" t="s">
        <v>4463</v>
      </c>
      <c r="BX261" s="160">
        <v>0.113349823909745</v>
      </c>
      <c r="BY261" s="160">
        <v>4.5938672726767403E-3</v>
      </c>
      <c r="BZ261" s="160">
        <v>1</v>
      </c>
      <c r="CA261" s="160" t="s">
        <v>4464</v>
      </c>
      <c r="CB261" s="160" t="s">
        <v>4465</v>
      </c>
      <c r="CC261" s="160">
        <v>0.113349823909745</v>
      </c>
      <c r="CD261" s="160">
        <v>1.29062213370463E-2</v>
      </c>
      <c r="CE261" s="160">
        <v>1</v>
      </c>
      <c r="CF261" s="160" t="s">
        <v>4466</v>
      </c>
      <c r="CG261" s="160" t="s">
        <v>4467</v>
      </c>
      <c r="CH261" s="160">
        <v>0.113349823909745</v>
      </c>
      <c r="CI261" s="167">
        <v>1.32258905749953E-5</v>
      </c>
      <c r="CJ261" s="160">
        <v>1</v>
      </c>
      <c r="CK261" s="160" t="s">
        <v>4468</v>
      </c>
      <c r="CL261" s="160" t="s">
        <v>4469</v>
      </c>
      <c r="CM261" s="160">
        <v>0.113349823909745</v>
      </c>
      <c r="CN261" s="160">
        <v>1.84778702140552E-3</v>
      </c>
      <c r="CO261" s="160">
        <v>1</v>
      </c>
      <c r="CP261" s="160" t="s">
        <v>4470</v>
      </c>
      <c r="CQ261" s="160" t="s">
        <v>4471</v>
      </c>
      <c r="CR261" s="160">
        <v>0.113349823909745</v>
      </c>
      <c r="CS261" s="160">
        <v>1.21339785833901E-4</v>
      </c>
      <c r="CT261" s="160">
        <v>1</v>
      </c>
      <c r="CU261" s="160" t="s">
        <v>4472</v>
      </c>
      <c r="CV261" s="160" t="s">
        <v>4473</v>
      </c>
      <c r="CW261" s="160">
        <v>0.113349823909745</v>
      </c>
      <c r="CX261" s="160">
        <v>6.3524635427029898E-4</v>
      </c>
      <c r="CY261" s="160">
        <v>1</v>
      </c>
      <c r="CZ261" s="160" t="s">
        <v>4474</v>
      </c>
      <c r="DA261" s="160" t="s">
        <v>4475</v>
      </c>
      <c r="DB261" s="160">
        <v>0.113349823909745</v>
      </c>
      <c r="DC261" s="160">
        <v>1.76463079115715E-4</v>
      </c>
      <c r="DD261" s="160">
        <v>1</v>
      </c>
      <c r="DE261" s="160" t="s">
        <v>4476</v>
      </c>
      <c r="DF261" s="160" t="s">
        <v>4477</v>
      </c>
      <c r="DG261" s="160">
        <v>0.113349823909745</v>
      </c>
      <c r="DH261" s="160">
        <v>2.8743644712380599E-4</v>
      </c>
      <c r="DI261" s="160">
        <v>1</v>
      </c>
      <c r="DJ261" s="160" t="s">
        <v>4478</v>
      </c>
      <c r="DK261" s="160" t="s">
        <v>4479</v>
      </c>
      <c r="DL261" s="160">
        <v>0.113349823909745</v>
      </c>
      <c r="DM261" s="160">
        <v>1.01519474768626E-3</v>
      </c>
      <c r="DN261" s="160">
        <v>1</v>
      </c>
      <c r="DO261" s="160" t="s">
        <v>4480</v>
      </c>
      <c r="DP261" s="160" t="s">
        <v>4481</v>
      </c>
      <c r="DQ261" s="160">
        <v>0.113349823909745</v>
      </c>
      <c r="DR261" s="160">
        <v>5.87590020379528E-3</v>
      </c>
      <c r="DS261" s="160">
        <v>1</v>
      </c>
      <c r="DT261" s="160" t="s">
        <v>4482</v>
      </c>
      <c r="DU261" s="160" t="s">
        <v>4483</v>
      </c>
      <c r="DV261" s="160">
        <v>0.113349823909745</v>
      </c>
      <c r="DW261" s="160">
        <v>3.92696633360396E-3</v>
      </c>
      <c r="DX261" s="160">
        <v>1</v>
      </c>
      <c r="DY261" s="160" t="s">
        <v>4484</v>
      </c>
      <c r="DZ261" s="160" t="s">
        <v>4485</v>
      </c>
      <c r="EA261" s="160">
        <v>0.113349823909745</v>
      </c>
      <c r="EB261" s="160">
        <v>3.9278080911175802E-4</v>
      </c>
      <c r="EC261" s="160">
        <v>1</v>
      </c>
      <c r="ED261" s="160" t="s">
        <v>4486</v>
      </c>
      <c r="EE261" s="160" t="s">
        <v>4487</v>
      </c>
      <c r="EF261" s="160">
        <v>0.113349823909745</v>
      </c>
      <c r="EG261" s="160">
        <v>2.00728559948381E-3</v>
      </c>
      <c r="EH261" s="160">
        <v>1</v>
      </c>
      <c r="EI261" s="160" t="s">
        <v>4488</v>
      </c>
      <c r="EJ261" s="160" t="s">
        <v>4489</v>
      </c>
      <c r="EK261" s="160">
        <v>0.113349823909745</v>
      </c>
      <c r="EL261" s="160">
        <v>1.8747614256367701E-2</v>
      </c>
      <c r="EM261" s="160">
        <v>1</v>
      </c>
      <c r="EN261" s="160" t="s">
        <v>4490</v>
      </c>
      <c r="EO261" s="160" t="s">
        <v>4491</v>
      </c>
      <c r="EP261" s="160">
        <v>0.113349823909745</v>
      </c>
      <c r="EQ261" s="160">
        <v>0.83983264867993801</v>
      </c>
      <c r="ER261" s="160">
        <v>1</v>
      </c>
      <c r="ES261" s="160" t="s">
        <v>4492</v>
      </c>
      <c r="ET261" s="160" t="s">
        <v>4493</v>
      </c>
      <c r="EU261" s="160">
        <v>0.113349823909745</v>
      </c>
      <c r="EV261" s="160">
        <v>3.0719541478899098E-4</v>
      </c>
      <c r="EW261" s="160">
        <v>1</v>
      </c>
      <c r="EX261" s="160" t="s">
        <v>4494</v>
      </c>
      <c r="EY261" s="160" t="s">
        <v>4495</v>
      </c>
      <c r="EZ261" s="160">
        <v>0.113349823909745</v>
      </c>
      <c r="FA261" s="167">
        <v>4.5549855852326902E-5</v>
      </c>
      <c r="FB261" s="160">
        <v>1</v>
      </c>
      <c r="FC261" s="160" t="s">
        <v>4496</v>
      </c>
      <c r="FD261" s="160" t="s">
        <v>4497</v>
      </c>
      <c r="FE261" s="160">
        <v>0.113349823909745</v>
      </c>
      <c r="FF261" s="160">
        <v>2.29134267410218E-4</v>
      </c>
      <c r="FG261" s="160">
        <v>1</v>
      </c>
      <c r="FH261" s="160" t="s">
        <v>4498</v>
      </c>
      <c r="FI261" s="160" t="s">
        <v>4499</v>
      </c>
      <c r="FJ261" s="160">
        <v>0.113349823909745</v>
      </c>
      <c r="FK261" s="167">
        <v>1.6831473400292202E-5</v>
      </c>
      <c r="FL261" s="160">
        <v>1</v>
      </c>
      <c r="FM261" s="160" t="s">
        <v>4500</v>
      </c>
      <c r="FN261" s="160" t="s">
        <v>4501</v>
      </c>
      <c r="FO261" s="160">
        <v>0.113349823909745</v>
      </c>
      <c r="FP261" s="160">
        <v>4.7748150919782098E-4</v>
      </c>
      <c r="FQ261" s="160">
        <v>1</v>
      </c>
      <c r="FR261" s="160" t="s">
        <v>4502</v>
      </c>
      <c r="FS261" s="160" t="s">
        <v>4503</v>
      </c>
      <c r="FT261" s="160">
        <v>0.113349823909745</v>
      </c>
      <c r="FU261" s="160">
        <v>1.41453631939055E-4</v>
      </c>
      <c r="FV261" s="160">
        <v>1</v>
      </c>
      <c r="FW261" s="160" t="s">
        <v>4504</v>
      </c>
      <c r="FX261" s="160" t="s">
        <v>4505</v>
      </c>
      <c r="FY261" s="160">
        <v>0.113349823909745</v>
      </c>
      <c r="FZ261" s="167">
        <v>4.9926335142689301E-6</v>
      </c>
      <c r="GA261" s="160">
        <v>1</v>
      </c>
      <c r="GB261" s="160" t="s">
        <v>4506</v>
      </c>
      <c r="GC261" s="160" t="s">
        <v>4507</v>
      </c>
      <c r="GD261" s="160">
        <v>0.113349823909745</v>
      </c>
      <c r="GE261" s="167">
        <v>1.3898727357456301E-6</v>
      </c>
      <c r="GF261" s="160">
        <v>1</v>
      </c>
      <c r="GG261" s="160" t="s">
        <v>4508</v>
      </c>
      <c r="GH261" s="160" t="s">
        <v>4509</v>
      </c>
      <c r="GI261" s="160">
        <v>0.113349823909745</v>
      </c>
      <c r="GJ261" s="167">
        <v>2.8681339547241502E-5</v>
      </c>
      <c r="GK261" s="160">
        <v>1</v>
      </c>
      <c r="GL261" s="160" t="s">
        <v>4510</v>
      </c>
      <c r="GM261" s="160" t="s">
        <v>4511</v>
      </c>
      <c r="GN261" s="160">
        <v>0.113349823909745</v>
      </c>
      <c r="GO261" s="160">
        <v>1.6841352508717699E-4</v>
      </c>
      <c r="GP261" s="160">
        <v>1</v>
      </c>
      <c r="GQ261" s="160" t="s">
        <v>4512</v>
      </c>
      <c r="GR261" s="160" t="s">
        <v>4513</v>
      </c>
      <c r="GS261" s="160">
        <v>0.113349823909745</v>
      </c>
      <c r="GT261" s="160">
        <v>5.7301243691867104E-3</v>
      </c>
      <c r="GU261" s="160">
        <v>1</v>
      </c>
      <c r="GV261" s="160" t="s">
        <v>4514</v>
      </c>
      <c r="GW261" s="160" t="s">
        <v>4515</v>
      </c>
      <c r="GX261" s="160">
        <v>0.113349823909745</v>
      </c>
      <c r="GY261" s="160">
        <v>4.8462502154197097E-2</v>
      </c>
      <c r="GZ261" s="160">
        <v>1</v>
      </c>
      <c r="HA261" s="160" t="s">
        <v>4516</v>
      </c>
      <c r="HB261" s="160" t="s">
        <v>4517</v>
      </c>
      <c r="HC261" s="160">
        <v>0.113349823909745</v>
      </c>
      <c r="HD261" s="160">
        <v>9.0418846866173702E-4</v>
      </c>
      <c r="HE261" s="160">
        <v>1</v>
      </c>
      <c r="HF261" s="160" t="s">
        <v>4518</v>
      </c>
      <c r="HG261" s="160" t="s">
        <v>4519</v>
      </c>
      <c r="HH261" s="160">
        <v>0.113349823909745</v>
      </c>
      <c r="HI261" s="160">
        <v>2.57022550214632E-3</v>
      </c>
      <c r="HJ261" s="160">
        <v>1</v>
      </c>
      <c r="HK261" s="160" t="s">
        <v>4520</v>
      </c>
      <c r="HL261" s="160" t="s">
        <v>4521</v>
      </c>
      <c r="HM261" s="160">
        <v>0.113349823909745</v>
      </c>
      <c r="HN261" s="160">
        <v>3.4468468344302298E-4</v>
      </c>
      <c r="HO261" s="160">
        <v>1</v>
      </c>
      <c r="HP261" s="160" t="s">
        <v>4522</v>
      </c>
      <c r="HQ261" s="160" t="s">
        <v>4523</v>
      </c>
      <c r="HR261" s="160">
        <v>0.113349823909745</v>
      </c>
      <c r="HS261" s="160">
        <v>1.2904795237190001E-4</v>
      </c>
      <c r="HT261" s="160">
        <v>1</v>
      </c>
      <c r="HU261" s="160" t="s">
        <v>4524</v>
      </c>
      <c r="HV261" s="160" t="s">
        <v>4525</v>
      </c>
      <c r="HW261" s="160">
        <v>0.113349823909745</v>
      </c>
      <c r="HX261" s="160">
        <v>7.27160799748115E-3</v>
      </c>
      <c r="HY261" s="160">
        <v>1</v>
      </c>
      <c r="HZ261" s="160" t="s">
        <v>4526</v>
      </c>
      <c r="IA261" s="160" t="s">
        <v>4527</v>
      </c>
      <c r="IB261" s="160">
        <v>0.113349823909745</v>
      </c>
      <c r="IC261" s="167">
        <v>3.3737895766771799E-5</v>
      </c>
      <c r="ID261" s="160">
        <v>1</v>
      </c>
      <c r="IE261" s="160" t="s">
        <v>4528</v>
      </c>
      <c r="IF261" s="160" t="s">
        <v>4529</v>
      </c>
      <c r="IG261" s="160">
        <v>0.113349823909745</v>
      </c>
      <c r="IH261" s="160">
        <v>1.38778436741444E-3</v>
      </c>
      <c r="II261" s="160">
        <v>1</v>
      </c>
      <c r="IJ261" s="160" t="s">
        <v>4530</v>
      </c>
      <c r="IK261" s="160" t="s">
        <v>4531</v>
      </c>
      <c r="IL261" s="160">
        <v>0.113349823909745</v>
      </c>
      <c r="IM261" s="160">
        <v>5.9141217385442601E-4</v>
      </c>
      <c r="IN261" s="160">
        <v>1</v>
      </c>
      <c r="IO261" s="160" t="s">
        <v>4148</v>
      </c>
      <c r="IP261" s="160" t="s">
        <v>4149</v>
      </c>
      <c r="IQ261" s="160">
        <v>0.88665017609025398</v>
      </c>
      <c r="IR261" s="160">
        <v>3.44956824512956E-3</v>
      </c>
      <c r="IS261" s="160">
        <v>1</v>
      </c>
      <c r="IT261" s="160" t="s">
        <v>4150</v>
      </c>
      <c r="IU261" s="160" t="s">
        <v>4151</v>
      </c>
      <c r="IV261" s="160">
        <v>0.88665017609025398</v>
      </c>
      <c r="IW261" s="160">
        <v>9.0669365824330005E-3</v>
      </c>
      <c r="IX261" s="160">
        <v>1</v>
      </c>
      <c r="IY261" s="160" t="s">
        <v>4152</v>
      </c>
      <c r="IZ261" s="160" t="s">
        <v>4153</v>
      </c>
      <c r="JA261" s="160">
        <v>0.88665017609025398</v>
      </c>
      <c r="JB261" s="167">
        <v>1.00497089861763E-5</v>
      </c>
      <c r="JC261" s="160">
        <v>1</v>
      </c>
      <c r="JD261" s="160" t="s">
        <v>4154</v>
      </c>
      <c r="JE261" s="160" t="s">
        <v>4155</v>
      </c>
      <c r="JF261" s="160">
        <v>0.88665017609025398</v>
      </c>
      <c r="JG261" s="167">
        <v>4.9396878859486101E-5</v>
      </c>
      <c r="JH261" s="160">
        <v>1</v>
      </c>
      <c r="JI261" s="160" t="s">
        <v>4156</v>
      </c>
      <c r="JJ261" s="160" t="s">
        <v>4157</v>
      </c>
      <c r="JK261" s="160">
        <v>0.88665017609025398</v>
      </c>
      <c r="JL261" s="167">
        <v>1.26689792610991E-5</v>
      </c>
      <c r="JM261" s="160">
        <v>1</v>
      </c>
      <c r="JN261" s="160" t="s">
        <v>4158</v>
      </c>
      <c r="JO261" s="160" t="s">
        <v>4159</v>
      </c>
      <c r="JP261" s="160">
        <v>0.88665017609025398</v>
      </c>
      <c r="JQ261" s="160">
        <v>8.51558209647463E-4</v>
      </c>
      <c r="JR261" s="160">
        <v>1</v>
      </c>
      <c r="JS261" s="160" t="s">
        <v>4160</v>
      </c>
      <c r="JT261" s="160" t="s">
        <v>4161</v>
      </c>
      <c r="JU261" s="160">
        <v>0.88665017609025398</v>
      </c>
      <c r="JV261" s="160">
        <v>8.7132044323936998E-4</v>
      </c>
      <c r="JW261" s="160">
        <v>1</v>
      </c>
      <c r="JX261" s="160" t="s">
        <v>4162</v>
      </c>
      <c r="JY261" s="160" t="s">
        <v>4163</v>
      </c>
      <c r="JZ261" s="160">
        <v>0.88665017609025398</v>
      </c>
      <c r="KA261" s="160">
        <v>2.285718267002E-4</v>
      </c>
      <c r="KB261" s="160">
        <v>1</v>
      </c>
      <c r="KC261" s="160" t="s">
        <v>4164</v>
      </c>
      <c r="KD261" s="160" t="s">
        <v>4165</v>
      </c>
      <c r="KE261" s="160">
        <v>0.88665017609025398</v>
      </c>
      <c r="KF261" s="167">
        <v>5.1505253972432497E-5</v>
      </c>
      <c r="KG261" s="160">
        <v>1</v>
      </c>
      <c r="KH261" s="160" t="s">
        <v>4166</v>
      </c>
      <c r="KI261" s="160" t="s">
        <v>4167</v>
      </c>
      <c r="KJ261" s="160">
        <v>0.88665017609025398</v>
      </c>
      <c r="KK261" s="160">
        <v>4.37154839167415E-3</v>
      </c>
      <c r="KL261" s="160">
        <v>1</v>
      </c>
      <c r="KM261" s="160" t="s">
        <v>4168</v>
      </c>
      <c r="KN261" s="160" t="s">
        <v>4169</v>
      </c>
      <c r="KO261" s="160">
        <v>0.88665017609025398</v>
      </c>
      <c r="KP261" s="160">
        <v>1.3381938441579201E-3</v>
      </c>
      <c r="KQ261" s="160">
        <v>1</v>
      </c>
      <c r="KR261" s="160" t="s">
        <v>4170</v>
      </c>
      <c r="KS261" s="160" t="s">
        <v>4171</v>
      </c>
      <c r="KT261" s="160">
        <v>0.88665017609025398</v>
      </c>
      <c r="KU261" s="167">
        <v>1.96336903492638E-7</v>
      </c>
      <c r="KV261" s="160">
        <v>1</v>
      </c>
      <c r="KW261" s="160" t="s">
        <v>4172</v>
      </c>
      <c r="KX261" s="160" t="s">
        <v>4173</v>
      </c>
      <c r="KY261" s="160">
        <v>0.88665017609025398</v>
      </c>
      <c r="KZ261" s="167">
        <v>5.4712982601400803E-6</v>
      </c>
      <c r="LA261" s="160">
        <v>1</v>
      </c>
      <c r="LB261" s="160" t="s">
        <v>4174</v>
      </c>
      <c r="LC261" s="160" t="s">
        <v>4175</v>
      </c>
      <c r="LD261" s="160">
        <v>0.88665017609025398</v>
      </c>
      <c r="LE261" s="160">
        <v>3.6909974112180902E-2</v>
      </c>
      <c r="LF261" s="160">
        <v>1</v>
      </c>
      <c r="LG261" s="160" t="s">
        <v>4176</v>
      </c>
      <c r="LH261" s="160" t="s">
        <v>4177</v>
      </c>
      <c r="LI261" s="160">
        <v>0.88665017609025398</v>
      </c>
      <c r="LJ261" s="160">
        <v>5.8050155339715902E-4</v>
      </c>
      <c r="LK261" s="160">
        <v>1</v>
      </c>
      <c r="LL261" s="160" t="s">
        <v>4178</v>
      </c>
      <c r="LM261" s="160" t="s">
        <v>4179</v>
      </c>
      <c r="LN261" s="160">
        <v>0.88665017609025398</v>
      </c>
      <c r="LO261" s="160">
        <v>2.3891756859246499E-3</v>
      </c>
      <c r="LP261" s="160">
        <v>1</v>
      </c>
      <c r="LQ261" s="160" t="s">
        <v>4180</v>
      </c>
      <c r="LR261" s="160" t="s">
        <v>4181</v>
      </c>
      <c r="LS261" s="160">
        <v>0.88665017609025398</v>
      </c>
      <c r="LT261" s="160">
        <v>8.1667702469176099E-3</v>
      </c>
      <c r="LU261" s="160">
        <v>1</v>
      </c>
      <c r="LV261" s="160" t="s">
        <v>4182</v>
      </c>
      <c r="LW261" s="160" t="s">
        <v>4183</v>
      </c>
      <c r="LX261" s="160">
        <v>0.88665017609025398</v>
      </c>
      <c r="LY261" s="160">
        <v>2.9507642255763401E-2</v>
      </c>
      <c r="LZ261" s="160">
        <v>1</v>
      </c>
      <c r="MA261" s="160" t="s">
        <v>4184</v>
      </c>
      <c r="MB261" s="160" t="s">
        <v>4185</v>
      </c>
      <c r="MC261" s="160">
        <v>0.88665017609025398</v>
      </c>
      <c r="MD261" s="160">
        <v>1.5432628604905899E-3</v>
      </c>
      <c r="ME261" s="160">
        <v>1</v>
      </c>
      <c r="MF261" s="160" t="s">
        <v>4186</v>
      </c>
      <c r="MG261" s="160" t="s">
        <v>4187</v>
      </c>
      <c r="MH261" s="160">
        <v>0.88665017609025398</v>
      </c>
      <c r="MI261" s="167">
        <v>4.7851634634376201E-6</v>
      </c>
      <c r="MJ261" s="160">
        <v>1</v>
      </c>
      <c r="MK261" s="160" t="s">
        <v>4188</v>
      </c>
      <c r="ML261" s="160" t="s">
        <v>4189</v>
      </c>
      <c r="MM261" s="160">
        <v>0.88665017609025398</v>
      </c>
      <c r="MN261" s="160">
        <v>5.2111263800262899E-3</v>
      </c>
      <c r="MO261" s="160">
        <v>1</v>
      </c>
      <c r="MP261" s="160" t="s">
        <v>4190</v>
      </c>
      <c r="MQ261" s="160" t="s">
        <v>4191</v>
      </c>
      <c r="MR261" s="160">
        <v>0.88665017609025398</v>
      </c>
      <c r="MS261" s="160">
        <v>1.8130674203721699E-4</v>
      </c>
      <c r="MT261" s="160">
        <v>1</v>
      </c>
      <c r="MU261" s="160" t="s">
        <v>4192</v>
      </c>
      <c r="MV261" s="160" t="s">
        <v>4193</v>
      </c>
      <c r="MW261" s="160">
        <v>0.88665017609025398</v>
      </c>
      <c r="MX261" s="167">
        <v>1.57786307019838E-5</v>
      </c>
      <c r="MY261" s="160">
        <v>1</v>
      </c>
      <c r="MZ261" s="160" t="s">
        <v>4194</v>
      </c>
      <c r="NA261" s="160" t="s">
        <v>4195</v>
      </c>
      <c r="NB261" s="160">
        <v>0.88665017609025398</v>
      </c>
      <c r="NC261" s="167">
        <v>3.5156588101494601E-7</v>
      </c>
      <c r="ND261" s="160">
        <v>1</v>
      </c>
      <c r="NE261" s="160" t="s">
        <v>4196</v>
      </c>
      <c r="NF261" s="160" t="s">
        <v>4197</v>
      </c>
      <c r="NG261" s="160">
        <v>0.88665017609025398</v>
      </c>
      <c r="NH261" s="167">
        <v>6.7604464555622295E-5</v>
      </c>
      <c r="NI261" s="160">
        <v>1</v>
      </c>
      <c r="NJ261" s="160" t="s">
        <v>4198</v>
      </c>
      <c r="NK261" s="160" t="s">
        <v>4199</v>
      </c>
      <c r="NL261" s="160">
        <v>0.88665017609025398</v>
      </c>
      <c r="NM261" s="160">
        <v>9.0537894698097601E-3</v>
      </c>
      <c r="NN261" s="160">
        <v>1</v>
      </c>
      <c r="NO261" s="160" t="s">
        <v>4200</v>
      </c>
      <c r="NP261" s="160" t="s">
        <v>4201</v>
      </c>
      <c r="NQ261" s="160">
        <v>0.88665017609025398</v>
      </c>
      <c r="NR261" s="167">
        <v>2.69017683165593E-7</v>
      </c>
      <c r="NS261" s="160">
        <v>1</v>
      </c>
      <c r="NT261" s="160" t="s">
        <v>4202</v>
      </c>
      <c r="NU261" s="160" t="s">
        <v>4203</v>
      </c>
      <c r="NV261" s="160">
        <v>0.88665017609025398</v>
      </c>
      <c r="NW261" s="160">
        <v>2.9550362321759799E-4</v>
      </c>
      <c r="NX261" s="160">
        <v>1</v>
      </c>
      <c r="NY261" s="160" t="s">
        <v>4204</v>
      </c>
      <c r="NZ261" s="160" t="s">
        <v>4205</v>
      </c>
      <c r="OA261" s="160">
        <v>0.88665017609025398</v>
      </c>
      <c r="OB261" s="167">
        <v>6.9717829496221101E-7</v>
      </c>
      <c r="OC261" s="160">
        <v>1</v>
      </c>
      <c r="OD261" s="160" t="s">
        <v>4206</v>
      </c>
      <c r="OE261" s="160" t="s">
        <v>4207</v>
      </c>
      <c r="OF261" s="160">
        <v>0.88665017609025398</v>
      </c>
      <c r="OG261" s="160">
        <v>2.0805476471720298E-3</v>
      </c>
      <c r="OH261" s="160">
        <v>1</v>
      </c>
      <c r="OI261" s="160" t="s">
        <v>4208</v>
      </c>
      <c r="OJ261" s="160" t="s">
        <v>4209</v>
      </c>
      <c r="OK261" s="160">
        <v>0.88665017609025398</v>
      </c>
      <c r="OL261" s="160">
        <v>1.8193109328403299E-3</v>
      </c>
      <c r="OM261" s="160">
        <v>1</v>
      </c>
      <c r="ON261" s="160" t="s">
        <v>4210</v>
      </c>
      <c r="OO261" s="160" t="s">
        <v>4211</v>
      </c>
      <c r="OP261" s="160">
        <v>0.88665017609025398</v>
      </c>
      <c r="OQ261" s="160">
        <v>0.70580165260920302</v>
      </c>
      <c r="OR261" s="160">
        <v>1</v>
      </c>
      <c r="OS261" s="160" t="s">
        <v>4212</v>
      </c>
      <c r="OT261" s="160" t="s">
        <v>4213</v>
      </c>
      <c r="OU261" s="160">
        <v>0.88665017609025398</v>
      </c>
      <c r="OV261" s="167">
        <v>9.80007410118103E-5</v>
      </c>
      <c r="OW261" s="160">
        <v>1</v>
      </c>
      <c r="OX261" s="160" t="s">
        <v>4214</v>
      </c>
      <c r="OY261" s="160" t="s">
        <v>4215</v>
      </c>
      <c r="OZ261" s="160">
        <v>0.88665017609025398</v>
      </c>
      <c r="PA261" s="167">
        <v>9.8985777713604794E-5</v>
      </c>
      <c r="PB261" s="160">
        <v>1</v>
      </c>
      <c r="PC261" s="160" t="s">
        <v>4216</v>
      </c>
      <c r="PD261" s="160" t="s">
        <v>4217</v>
      </c>
      <c r="PE261" s="160">
        <v>0.88665017609025398</v>
      </c>
      <c r="PF261" s="167">
        <v>2.3449938414206199E-7</v>
      </c>
      <c r="PG261" s="160">
        <v>1</v>
      </c>
      <c r="PH261" s="160" t="s">
        <v>4218</v>
      </c>
      <c r="PI261" s="160" t="s">
        <v>4219</v>
      </c>
      <c r="PJ261" s="160">
        <v>0.88665017609025398</v>
      </c>
      <c r="PK261" s="167">
        <v>2.69147061779583E-5</v>
      </c>
      <c r="PL261" s="160">
        <v>1</v>
      </c>
      <c r="PM261" s="160" t="s">
        <v>4220</v>
      </c>
      <c r="PN261" s="160" t="s">
        <v>4221</v>
      </c>
      <c r="PO261" s="160">
        <v>0.88665017609025398</v>
      </c>
      <c r="PP261" s="160">
        <v>8.4051210485979796E-3</v>
      </c>
      <c r="PQ261" s="160">
        <v>1</v>
      </c>
      <c r="PR261" s="160" t="s">
        <v>4222</v>
      </c>
      <c r="PS261" s="160" t="s">
        <v>4223</v>
      </c>
      <c r="PT261" s="160">
        <v>0.88665017609025398</v>
      </c>
      <c r="PU261" s="160">
        <v>1.1604279613310699E-2</v>
      </c>
      <c r="PV261" s="160">
        <v>1</v>
      </c>
      <c r="PW261" s="160" t="s">
        <v>4224</v>
      </c>
      <c r="PX261" s="160" t="s">
        <v>4225</v>
      </c>
      <c r="PY261" s="160">
        <v>0.88665017609025398</v>
      </c>
      <c r="PZ261" s="167">
        <v>6.2248231572078002E-7</v>
      </c>
      <c r="QA261" s="160">
        <v>1</v>
      </c>
      <c r="QB261" s="160" t="s">
        <v>4226</v>
      </c>
      <c r="QC261" s="160" t="s">
        <v>4227</v>
      </c>
      <c r="QD261" s="160">
        <v>0.88665017609025398</v>
      </c>
      <c r="QE261" s="160">
        <v>3.1499834580010697E-2</v>
      </c>
      <c r="QF261" s="160">
        <v>1</v>
      </c>
      <c r="QG261" s="160" t="s">
        <v>4228</v>
      </c>
      <c r="QH261" s="160" t="s">
        <v>4229</v>
      </c>
      <c r="QI261" s="160">
        <v>0.88665017609025398</v>
      </c>
      <c r="QJ261" s="160">
        <v>7.2339532438491999E-3</v>
      </c>
      <c r="QK261" s="160">
        <v>1</v>
      </c>
      <c r="QL261" s="160" t="s">
        <v>4230</v>
      </c>
      <c r="QM261" s="160" t="s">
        <v>4231</v>
      </c>
      <c r="QN261" s="160">
        <v>0.88665017609025398</v>
      </c>
      <c r="QO261" s="160">
        <v>4.4766275947467297E-3</v>
      </c>
      <c r="QP261" s="160">
        <v>1</v>
      </c>
      <c r="QQ261" s="160" t="s">
        <v>4232</v>
      </c>
      <c r="QR261" s="160" t="s">
        <v>4233</v>
      </c>
      <c r="QS261" s="160">
        <v>0.88665017609025398</v>
      </c>
      <c r="QT261" s="160">
        <v>2.1093655309062102E-2</v>
      </c>
      <c r="QU261" s="160">
        <v>1</v>
      </c>
      <c r="QV261" s="160" t="s">
        <v>4234</v>
      </c>
      <c r="QW261" s="160" t="s">
        <v>4235</v>
      </c>
      <c r="QX261" s="160">
        <v>0.88665017609025398</v>
      </c>
      <c r="QY261" s="160">
        <v>1.4388009982630601E-4</v>
      </c>
      <c r="QZ261" s="160">
        <v>1</v>
      </c>
      <c r="RA261" s="160" t="s">
        <v>4236</v>
      </c>
      <c r="RB261" s="160" t="s">
        <v>4237</v>
      </c>
      <c r="RC261" s="160">
        <v>0.88665017609025398</v>
      </c>
      <c r="RD261" s="160">
        <v>4.1072938354668499E-3</v>
      </c>
      <c r="RE261" s="160">
        <v>1</v>
      </c>
      <c r="RF261" s="160" t="s">
        <v>4238</v>
      </c>
      <c r="RG261" s="160" t="s">
        <v>4239</v>
      </c>
      <c r="RH261" s="160">
        <v>0.88665017609025398</v>
      </c>
      <c r="RI261" s="160">
        <v>8.2027628548497794E-2</v>
      </c>
      <c r="RJ261" s="160">
        <v>1</v>
      </c>
      <c r="RK261" s="160" t="s">
        <v>4240</v>
      </c>
      <c r="RL261" s="160" t="s">
        <v>4241</v>
      </c>
      <c r="RM261" s="160">
        <v>0.88665017609025398</v>
      </c>
      <c r="RN261" s="160">
        <v>4.76160781486786E-3</v>
      </c>
      <c r="RO261" s="160">
        <v>1</v>
      </c>
      <c r="RP261" s="160" t="s">
        <v>4242</v>
      </c>
      <c r="RQ261" s="162" t="s">
        <v>4532</v>
      </c>
      <c r="RR261" s="160">
        <v>0.88665017609025398</v>
      </c>
      <c r="RS261" s="160">
        <v>4.8432396637416297E-4</v>
      </c>
      <c r="RT261" s="160">
        <v>1</v>
      </c>
      <c r="RU261" s="160" t="s">
        <v>3022</v>
      </c>
      <c r="RV261" s="160" t="s">
        <v>3023</v>
      </c>
      <c r="RW261" s="160">
        <f>0.113349823909745*0.134101490484186</f>
        <v>1.5200380332416826E-2</v>
      </c>
      <c r="RX261" s="160">
        <v>0.15839742413979108</v>
      </c>
      <c r="RY261" s="160">
        <v>1</v>
      </c>
      <c r="RZ261" s="160" t="s">
        <v>3024</v>
      </c>
      <c r="SA261" s="160" t="s">
        <v>3025</v>
      </c>
      <c r="SB261" s="160">
        <f>0.113349823909745*0.0060459202846855</f>
        <v>6.853039996414568E-4</v>
      </c>
      <c r="SC261" s="160">
        <v>0.15839742413979108</v>
      </c>
      <c r="SD261" s="160">
        <v>1</v>
      </c>
      <c r="SE261" s="160" t="s">
        <v>3026</v>
      </c>
      <c r="SF261" s="160" t="s">
        <v>3027</v>
      </c>
      <c r="SG261" s="160">
        <f>0.113349823909745*0.485176349807153</f>
        <v>5.4994653815813636E-2</v>
      </c>
      <c r="SH261" s="160">
        <v>0.15839742413979108</v>
      </c>
      <c r="SI261" s="160">
        <v>1</v>
      </c>
      <c r="SJ261" s="160" t="s">
        <v>3028</v>
      </c>
      <c r="SK261" s="160" t="s">
        <v>3029</v>
      </c>
      <c r="SL261" s="160">
        <f>0.113349823909745*0.374676239423975</f>
        <v>4.2469485761873024E-2</v>
      </c>
      <c r="SM261" s="160">
        <v>0.15839742413979108</v>
      </c>
      <c r="SN261" s="160">
        <v>1</v>
      </c>
      <c r="SO261" s="160" t="s">
        <v>3030</v>
      </c>
      <c r="SP261" s="160" t="s">
        <v>3031</v>
      </c>
      <c r="SQ261" s="160">
        <f>0.113349823909745*0.152345454826259</f>
        <v>1.726833047800647E-2</v>
      </c>
      <c r="SR261" s="160">
        <v>1.4047309214971725E-2</v>
      </c>
      <c r="SS261" s="160">
        <v>1</v>
      </c>
      <c r="ST261" s="160" t="s">
        <v>3032</v>
      </c>
      <c r="SU261" s="160" t="s">
        <v>3033</v>
      </c>
      <c r="SV261" s="160">
        <f>0.113349823909745*0.406185971189734</f>
        <v>4.6041108308965108E-2</v>
      </c>
      <c r="SW261" s="160">
        <v>1.4047309214971725E-2</v>
      </c>
      <c r="SX261" s="160">
        <v>1</v>
      </c>
      <c r="SY261" s="160" t="s">
        <v>3034</v>
      </c>
      <c r="SZ261" s="160" t="s">
        <v>3035</v>
      </c>
      <c r="TA261" s="160">
        <f>0.113349823909745*0.0263604281382772</f>
        <v>2.987949887659208E-3</v>
      </c>
      <c r="TB261" s="160">
        <v>1.4047309214971725E-2</v>
      </c>
      <c r="TC261" s="160">
        <v>1</v>
      </c>
      <c r="TD261" s="160" t="s">
        <v>3036</v>
      </c>
      <c r="TE261" s="160" t="s">
        <v>3037</v>
      </c>
      <c r="TF261" s="160">
        <f>0.113349823909745*0.210512175735231</f>
        <v>2.3861518050445729E-2</v>
      </c>
      <c r="TG261" s="160">
        <v>1.4047309214971725E-2</v>
      </c>
      <c r="TH261" s="160">
        <v>1</v>
      </c>
      <c r="TI261" s="160" t="s">
        <v>3038</v>
      </c>
      <c r="TJ261" s="160" t="s">
        <v>3039</v>
      </c>
      <c r="TK261" s="160">
        <f>0.113349823909745*0.0165190485969018</f>
        <v>1.8724312496153394E-3</v>
      </c>
      <c r="TL261" s="160">
        <v>1.4047309214971725E-2</v>
      </c>
      <c r="TM261" s="160">
        <v>1</v>
      </c>
      <c r="TN261" s="160" t="s">
        <v>3040</v>
      </c>
      <c r="TO261" s="160" t="s">
        <v>3041</v>
      </c>
      <c r="TP261" s="160">
        <f>0.113349823909745*0.188076921513597</f>
        <v>2.1318485935053151E-2</v>
      </c>
      <c r="TQ261" s="160">
        <v>1.4047309214971725E-2</v>
      </c>
      <c r="TR261" s="160">
        <v>1</v>
      </c>
      <c r="TS261" s="160" t="s">
        <v>3022</v>
      </c>
      <c r="TT261" s="160" t="s">
        <v>3023</v>
      </c>
      <c r="TU261" s="160">
        <f>0.886650176090254*0.134101490484186</f>
        <v>0.11890111015176902</v>
      </c>
      <c r="TV261" s="160">
        <v>7.7216639340492554E-2</v>
      </c>
      <c r="TW261" s="160">
        <v>1</v>
      </c>
      <c r="TX261" s="160" t="s">
        <v>3024</v>
      </c>
      <c r="TY261" s="160" t="s">
        <v>3025</v>
      </c>
      <c r="TZ261" s="160">
        <f>0.886650176090254*0.0060459202846855</f>
        <v>5.3606162850440365E-3</v>
      </c>
      <c r="UA261" s="160">
        <v>7.7216639340492554E-2</v>
      </c>
      <c r="UB261" s="160">
        <v>1</v>
      </c>
      <c r="UC261" s="160" t="s">
        <v>3026</v>
      </c>
      <c r="UD261" s="160" t="s">
        <v>3027</v>
      </c>
      <c r="UE261" s="160">
        <f>0.886650176090254*0.485176349807153</f>
        <v>0.43018169599133887</v>
      </c>
      <c r="UF261" s="160">
        <v>7.7216639340492554E-2</v>
      </c>
      <c r="UG261" s="160">
        <v>1</v>
      </c>
      <c r="UH261" s="160" t="s">
        <v>3028</v>
      </c>
      <c r="UI261" s="160" t="s">
        <v>3029</v>
      </c>
      <c r="UJ261" s="160">
        <f>0.886650176090254*0.374676239423975</f>
        <v>0.33220675366210156</v>
      </c>
      <c r="UK261" s="160">
        <v>7.7216639340492554E-2</v>
      </c>
      <c r="UL261" s="160">
        <v>1</v>
      </c>
      <c r="UM261" s="160" t="s">
        <v>3030</v>
      </c>
      <c r="UN261" s="160" t="s">
        <v>3031</v>
      </c>
      <c r="UO261" s="160">
        <f>0.886650176090254*0.152345454826259</f>
        <v>0.13507712434825236</v>
      </c>
      <c r="UP261" s="160">
        <v>6.8478765689054056E-3</v>
      </c>
      <c r="UQ261" s="160">
        <v>1</v>
      </c>
      <c r="UR261" s="160" t="s">
        <v>3032</v>
      </c>
      <c r="US261" s="160" t="s">
        <v>3033</v>
      </c>
      <c r="UT261" s="160">
        <f>0.886650176090254*0.406185971189734</f>
        <v>0.36014486288076847</v>
      </c>
      <c r="UU261" s="160">
        <v>6.8478765689054056E-3</v>
      </c>
      <c r="UV261" s="160">
        <v>1</v>
      </c>
      <c r="UW261" s="160" t="s">
        <v>3034</v>
      </c>
      <c r="UX261" s="160" t="s">
        <v>3035</v>
      </c>
      <c r="UY261" s="160">
        <f>0.886650176090254*0.0263604281382772</f>
        <v>2.3372478250617966E-2</v>
      </c>
      <c r="UZ261" s="160">
        <v>6.8478765689054056E-3</v>
      </c>
      <c r="VA261" s="160">
        <v>1</v>
      </c>
      <c r="VB261" s="160" t="s">
        <v>3036</v>
      </c>
      <c r="VC261" s="160" t="s">
        <v>3037</v>
      </c>
      <c r="VD261" s="160">
        <f>0.886650176090254*0.210512175735231</f>
        <v>0.18665065768478506</v>
      </c>
      <c r="VE261" s="160">
        <v>6.8478765689054056E-3</v>
      </c>
      <c r="VF261" s="160">
        <v>1</v>
      </c>
      <c r="VG261" s="160" t="s">
        <v>3038</v>
      </c>
      <c r="VH261" s="160" t="s">
        <v>3039</v>
      </c>
      <c r="VI261" s="160">
        <f>0.886650176090254*0.0165190485969018</f>
        <v>1.4646617347286445E-2</v>
      </c>
      <c r="VJ261" s="160">
        <v>6.8478765689054056E-3</v>
      </c>
      <c r="VK261" s="160">
        <v>1</v>
      </c>
      <c r="VL261" s="160" t="s">
        <v>3040</v>
      </c>
      <c r="VM261" s="160" t="s">
        <v>3041</v>
      </c>
      <c r="VN261" s="160">
        <f>0.886650176090254*0.188076921513597</f>
        <v>0.16675843557854367</v>
      </c>
      <c r="VO261" s="160">
        <v>6.8478765689054056E-3</v>
      </c>
    </row>
    <row r="262" spans="1:587">
      <c r="A262" t="str">
        <f>[1]Overview!E343</f>
        <v>a612</v>
      </c>
      <c r="B262" t="str">
        <f>IF([1]Overview!W343&lt;&gt;"",[1]Overview!W343,"")</f>
        <v/>
      </c>
      <c r="C262" s="160" t="str">
        <f>[1]Overview!B343</f>
        <v>612: Arztleistungen und Dienstleistungen der Spitäler</v>
      </c>
      <c r="D262" s="159">
        <f>5.94290024606893E-07*0.99673406457968</f>
        <v>5.9234911176558648E-7</v>
      </c>
      <c r="F262">
        <f>[1]Overview!S343</f>
        <v>0</v>
      </c>
      <c r="H262">
        <v>1</v>
      </c>
      <c r="I262" s="166" t="s">
        <v>4533</v>
      </c>
      <c r="J262" t="s">
        <v>4534</v>
      </c>
      <c r="K262">
        <v>1</v>
      </c>
      <c r="L262">
        <v>2.9284480019221702E-4</v>
      </c>
      <c r="M262">
        <v>1</v>
      </c>
      <c r="N262" t="s">
        <v>4535</v>
      </c>
      <c r="O262" t="s">
        <v>4536</v>
      </c>
      <c r="P262">
        <v>1</v>
      </c>
      <c r="Q262" s="159">
        <v>8.4653991344950297E-6</v>
      </c>
      <c r="R262">
        <v>1</v>
      </c>
      <c r="S262" t="s">
        <v>4537</v>
      </c>
      <c r="T262" t="s">
        <v>4538</v>
      </c>
      <c r="U262">
        <v>1</v>
      </c>
      <c r="V262" s="159">
        <v>3.6742403911395698E-5</v>
      </c>
      <c r="W262">
        <v>1</v>
      </c>
      <c r="X262" t="s">
        <v>4539</v>
      </c>
      <c r="Y262" t="s">
        <v>4540</v>
      </c>
      <c r="Z262">
        <v>1</v>
      </c>
      <c r="AA262" s="159">
        <v>4.1129249064871001E-5</v>
      </c>
      <c r="AB262">
        <v>1</v>
      </c>
      <c r="AC262" t="s">
        <v>4541</v>
      </c>
      <c r="AD262" t="s">
        <v>4542</v>
      </c>
      <c r="AE262">
        <v>1</v>
      </c>
      <c r="AF262" s="159">
        <v>1.32816369032714E-5</v>
      </c>
      <c r="AG262">
        <v>1</v>
      </c>
      <c r="AH262" t="s">
        <v>4543</v>
      </c>
      <c r="AI262" t="s">
        <v>4544</v>
      </c>
      <c r="AJ262">
        <v>1</v>
      </c>
      <c r="AK262">
        <v>1.0183214542884801E-3</v>
      </c>
      <c r="AL262">
        <v>1</v>
      </c>
      <c r="AM262" t="s">
        <v>4545</v>
      </c>
      <c r="AN262" t="s">
        <v>4546</v>
      </c>
      <c r="AO262">
        <v>1</v>
      </c>
      <c r="AP262" s="159">
        <v>1.14694874057531E-5</v>
      </c>
      <c r="AQ262">
        <v>1</v>
      </c>
      <c r="AR262" t="s">
        <v>4547</v>
      </c>
      <c r="AS262" t="s">
        <v>4548</v>
      </c>
      <c r="AT262">
        <v>1</v>
      </c>
      <c r="AU262" s="159">
        <v>1.51426968007957E-6</v>
      </c>
      <c r="AV262">
        <v>1</v>
      </c>
      <c r="AW262" t="s">
        <v>4549</v>
      </c>
      <c r="AX262" t="s">
        <v>4550</v>
      </c>
      <c r="AY262">
        <v>1</v>
      </c>
      <c r="AZ262" s="159">
        <v>5.6803412296493103E-9</v>
      </c>
      <c r="BA262">
        <v>1</v>
      </c>
      <c r="BB262" t="s">
        <v>4551</v>
      </c>
      <c r="BC262" t="s">
        <v>4552</v>
      </c>
      <c r="BD262">
        <v>1</v>
      </c>
      <c r="BE262" s="159">
        <v>3.3121600734623001E-6</v>
      </c>
      <c r="BF262">
        <v>1</v>
      </c>
      <c r="BG262" t="s">
        <v>4553</v>
      </c>
      <c r="BH262" t="s">
        <v>4554</v>
      </c>
      <c r="BI262">
        <v>1</v>
      </c>
      <c r="BJ262" s="159">
        <v>3.95795317909929E-7</v>
      </c>
      <c r="BK262">
        <v>1</v>
      </c>
      <c r="BL262" t="s">
        <v>4555</v>
      </c>
      <c r="BM262" t="s">
        <v>4556</v>
      </c>
      <c r="BN262">
        <v>1</v>
      </c>
      <c r="BO262" s="159">
        <v>4.2330596613460502E-8</v>
      </c>
      <c r="BP262">
        <v>1</v>
      </c>
      <c r="BQ262" t="s">
        <v>4557</v>
      </c>
      <c r="BR262" t="s">
        <v>4558</v>
      </c>
      <c r="BS262">
        <v>1</v>
      </c>
      <c r="BT262" s="159">
        <v>9.2430581521093904E-6</v>
      </c>
      <c r="BU262">
        <v>1</v>
      </c>
      <c r="BV262" t="s">
        <v>4559</v>
      </c>
      <c r="BW262" t="s">
        <v>4560</v>
      </c>
      <c r="BX262">
        <v>1</v>
      </c>
      <c r="BY262" s="159">
        <v>1.1440793720344E-7</v>
      </c>
      <c r="BZ262">
        <v>1</v>
      </c>
      <c r="CA262" t="s">
        <v>4561</v>
      </c>
      <c r="CB262" t="s">
        <v>4562</v>
      </c>
      <c r="CC262">
        <v>1</v>
      </c>
      <c r="CD262" s="159">
        <v>1.78222973480592E-5</v>
      </c>
      <c r="CE262">
        <v>1</v>
      </c>
      <c r="CF262" t="s">
        <v>4563</v>
      </c>
      <c r="CG262" t="s">
        <v>4564</v>
      </c>
      <c r="CH262">
        <v>1</v>
      </c>
      <c r="CI262" s="159">
        <v>4.5850281159905802E-8</v>
      </c>
      <c r="CJ262">
        <v>1</v>
      </c>
      <c r="CK262" t="s">
        <v>4565</v>
      </c>
      <c r="CL262" t="s">
        <v>4566</v>
      </c>
      <c r="CM262">
        <v>1</v>
      </c>
      <c r="CN262" s="159">
        <v>1.8777244871105601E-5</v>
      </c>
      <c r="CO262">
        <v>1</v>
      </c>
      <c r="CP262" t="s">
        <v>4567</v>
      </c>
      <c r="CQ262" t="s">
        <v>4568</v>
      </c>
      <c r="CR262">
        <v>1</v>
      </c>
      <c r="CS262" s="159">
        <v>1.28349149802374E-7</v>
      </c>
      <c r="CT262">
        <v>1</v>
      </c>
      <c r="CU262" t="s">
        <v>4569</v>
      </c>
      <c r="CV262" t="s">
        <v>4570</v>
      </c>
      <c r="CW262">
        <v>1</v>
      </c>
      <c r="CX262" s="159">
        <v>4.6468503940615104E-9</v>
      </c>
      <c r="CY262">
        <v>1</v>
      </c>
      <c r="CZ262" t="s">
        <v>4571</v>
      </c>
      <c r="DA262" t="s">
        <v>4572</v>
      </c>
      <c r="DB262">
        <v>1</v>
      </c>
      <c r="DC262">
        <v>4.0648173813935399E-4</v>
      </c>
      <c r="DD262">
        <v>1</v>
      </c>
      <c r="DE262" t="s">
        <v>4573</v>
      </c>
      <c r="DF262" t="s">
        <v>4574</v>
      </c>
      <c r="DG262">
        <v>1</v>
      </c>
      <c r="DH262" s="159">
        <v>2.1575403327464601E-8</v>
      </c>
      <c r="DI262">
        <v>1</v>
      </c>
      <c r="DJ262" t="s">
        <v>4575</v>
      </c>
      <c r="DK262" t="s">
        <v>4576</v>
      </c>
      <c r="DL262">
        <v>1</v>
      </c>
      <c r="DM262" s="159">
        <v>9.7149944078277103E-6</v>
      </c>
      <c r="DN262">
        <v>1</v>
      </c>
      <c r="DO262" t="s">
        <v>4577</v>
      </c>
      <c r="DP262" t="s">
        <v>4578</v>
      </c>
      <c r="DQ262">
        <v>1</v>
      </c>
      <c r="DR262" s="159">
        <v>8.7579377489398199E-7</v>
      </c>
      <c r="DS262">
        <v>1</v>
      </c>
      <c r="DT262" t="s">
        <v>4579</v>
      </c>
      <c r="DU262" t="s">
        <v>4580</v>
      </c>
      <c r="DV262">
        <v>1</v>
      </c>
      <c r="DW262" s="159">
        <v>4.854072029642E-6</v>
      </c>
      <c r="DX262">
        <v>1</v>
      </c>
      <c r="DY262" t="s">
        <v>4581</v>
      </c>
      <c r="DZ262" t="s">
        <v>4582</v>
      </c>
      <c r="EA262">
        <v>1</v>
      </c>
      <c r="EB262">
        <v>0.99776397144052298</v>
      </c>
      <c r="EC262">
        <v>1</v>
      </c>
      <c r="ED262" t="s">
        <v>4583</v>
      </c>
      <c r="EE262" t="s">
        <v>4584</v>
      </c>
      <c r="EF262">
        <v>1</v>
      </c>
      <c r="EG262">
        <v>2.1977575024924301E-4</v>
      </c>
      <c r="EH262">
        <v>1</v>
      </c>
      <c r="EI262" t="s">
        <v>4585</v>
      </c>
      <c r="EJ262" t="s">
        <v>4586</v>
      </c>
      <c r="EK262">
        <v>1</v>
      </c>
      <c r="EL262" s="159">
        <v>4.0296761634467602E-7</v>
      </c>
      <c r="EM262">
        <v>1</v>
      </c>
      <c r="EN262" t="s">
        <v>4587</v>
      </c>
      <c r="EO262" t="s">
        <v>4588</v>
      </c>
      <c r="EP262">
        <v>1</v>
      </c>
      <c r="EQ262" s="159">
        <v>4.6235399471765302E-9</v>
      </c>
      <c r="ER262">
        <v>1</v>
      </c>
      <c r="ES262" t="s">
        <v>4589</v>
      </c>
      <c r="ET262" t="s">
        <v>4590</v>
      </c>
      <c r="EU262">
        <v>1</v>
      </c>
      <c r="EV262" s="159">
        <v>3.7885110044621399E-7</v>
      </c>
      <c r="EW262">
        <v>1</v>
      </c>
      <c r="EX262" t="s">
        <v>4591</v>
      </c>
      <c r="EY262" t="s">
        <v>4592</v>
      </c>
      <c r="EZ262">
        <v>1</v>
      </c>
      <c r="FA262" s="159">
        <v>1.15046499605271E-7</v>
      </c>
      <c r="FB262">
        <v>1</v>
      </c>
      <c r="FC262" t="s">
        <v>4593</v>
      </c>
      <c r="FD262" t="s">
        <v>4594</v>
      </c>
      <c r="FE262">
        <v>1</v>
      </c>
      <c r="FF262" s="159">
        <v>1.7831724668771499E-5</v>
      </c>
      <c r="FG262">
        <v>1</v>
      </c>
      <c r="FH262" t="s">
        <v>4595</v>
      </c>
      <c r="FI262" t="s">
        <v>4596</v>
      </c>
      <c r="FJ262">
        <v>1</v>
      </c>
      <c r="FK262" s="159">
        <v>3.6242122646323998E-7</v>
      </c>
      <c r="FL262">
        <v>1</v>
      </c>
      <c r="FM262" t="s">
        <v>4597</v>
      </c>
      <c r="FN262" t="s">
        <v>4598</v>
      </c>
      <c r="FO262">
        <v>1</v>
      </c>
      <c r="FP262" s="159">
        <v>2.95971365522753E-7</v>
      </c>
      <c r="FQ262">
        <v>1</v>
      </c>
      <c r="FR262" t="s">
        <v>4599</v>
      </c>
      <c r="FS262" t="s">
        <v>4600</v>
      </c>
      <c r="FT262">
        <v>1</v>
      </c>
      <c r="FU262" s="159">
        <v>4.1250883777076898E-5</v>
      </c>
      <c r="FV262">
        <v>1</v>
      </c>
      <c r="FW262" t="s">
        <v>4601</v>
      </c>
      <c r="FX262" t="s">
        <v>4602</v>
      </c>
      <c r="FY262">
        <v>1</v>
      </c>
      <c r="FZ262" s="159">
        <v>3.3490116904314997E-5</v>
      </c>
      <c r="GA262">
        <v>1</v>
      </c>
      <c r="GB262" t="s">
        <v>4603</v>
      </c>
      <c r="GC262" t="s">
        <v>4604</v>
      </c>
      <c r="GD262">
        <v>1</v>
      </c>
      <c r="GE262" s="159">
        <v>6.2639079430197604E-6</v>
      </c>
      <c r="GF262">
        <v>1</v>
      </c>
      <c r="GG262" t="s">
        <v>4605</v>
      </c>
      <c r="GH262" t="s">
        <v>4606</v>
      </c>
      <c r="GI262">
        <v>1</v>
      </c>
      <c r="GJ262" s="159">
        <v>1.35110446390859E-5</v>
      </c>
      <c r="GK262">
        <v>1</v>
      </c>
      <c r="GL262" t="s">
        <v>4607</v>
      </c>
      <c r="GM262" t="s">
        <v>4608</v>
      </c>
      <c r="GN262">
        <v>1</v>
      </c>
      <c r="GO262" s="159">
        <v>2.3319427424462601E-6</v>
      </c>
      <c r="GP262">
        <v>1</v>
      </c>
      <c r="GQ262" t="s">
        <v>4609</v>
      </c>
      <c r="GR262" t="s">
        <v>4610</v>
      </c>
      <c r="GS262">
        <v>1</v>
      </c>
      <c r="GT262" s="159">
        <v>3.1324745299504098E-6</v>
      </c>
      <c r="GU262">
        <v>1</v>
      </c>
      <c r="GV262" t="s">
        <v>4611</v>
      </c>
      <c r="GW262" t="s">
        <v>4612</v>
      </c>
      <c r="GX262">
        <v>1</v>
      </c>
      <c r="GY262" s="159">
        <v>1.27213741959378E-6</v>
      </c>
    </row>
    <row r="263" spans="1:587">
      <c r="A263" t="str">
        <f>[1]Overview!E344</f>
        <v>a6120</v>
      </c>
      <c r="B263" t="str">
        <f>IF([1]Overview!W344&lt;&gt;"",[1]Overview!W344,"")</f>
        <v/>
      </c>
      <c r="C263" t="str">
        <f>[1]Overview!B344</f>
        <v>6120: Arztleistungen und Dienstleistungen der Spitäler</v>
      </c>
      <c r="D263" t="str">
        <f t="shared" si="4"/>
        <v/>
      </c>
      <c r="F263">
        <f>[1]Overview!S344</f>
        <v>-1</v>
      </c>
      <c r="I263" s="166"/>
    </row>
    <row r="264" spans="1:587">
      <c r="A264" t="str">
        <f>[1]Overview!E345</f>
        <v>a612001</v>
      </c>
      <c r="B264" t="str">
        <f>IF([1]Overview!W345&lt;&gt;"",[1]Overview!W345,"")</f>
        <v/>
      </c>
      <c r="C264" t="str">
        <f>[1]Overview!B345</f>
        <v>6120.01: Arztleistungen</v>
      </c>
      <c r="D264" t="str">
        <f t="shared" si="4"/>
        <v/>
      </c>
      <c r="F264">
        <f>[1]Overview!S345</f>
        <v>-1</v>
      </c>
    </row>
    <row r="265" spans="1:587">
      <c r="A265" t="str">
        <f>[1]Overview!E346</f>
        <v>a612002</v>
      </c>
      <c r="B265" t="str">
        <f>IF([1]Overview!W346&lt;&gt;"",[1]Overview!W346,"")</f>
        <v/>
      </c>
      <c r="C265" t="str">
        <f>[1]Overview!B346</f>
        <v>6120.02: Zahnarztleistungen</v>
      </c>
      <c r="D265" t="str">
        <f t="shared" si="4"/>
        <v/>
      </c>
      <c r="F265">
        <f>[1]Overview!S346</f>
        <v>-1</v>
      </c>
      <c r="H265" s="159"/>
      <c r="I265" s="159"/>
    </row>
    <row r="266" spans="1:587">
      <c r="A266" t="str">
        <f>[1]Overview!E347</f>
        <v>a612003</v>
      </c>
      <c r="B266" t="str">
        <f>IF([1]Overview!W347&lt;&gt;"",[1]Overview!W347,"")</f>
        <v/>
      </c>
      <c r="C266" t="str">
        <f>[1]Overview!B347</f>
        <v>6120.03: Medizinische Labors und Röntgeninstitute</v>
      </c>
      <c r="D266" t="str">
        <f t="shared" si="4"/>
        <v/>
      </c>
      <c r="F266">
        <f>[1]Overview!S347</f>
        <v>-1</v>
      </c>
      <c r="I266" s="166"/>
    </row>
    <row r="267" spans="1:587">
      <c r="A267" t="str">
        <f>[1]Overview!E348</f>
        <v>a612004</v>
      </c>
      <c r="B267" t="str">
        <f>IF([1]Overview!W348&lt;&gt;"",[1]Overview!W348,"")</f>
        <v/>
      </c>
      <c r="C267" t="str">
        <f>[1]Overview!B348</f>
        <v>6120.04: Dienstleistungen der Spitäler</v>
      </c>
      <c r="D267" t="str">
        <f t="shared" si="4"/>
        <v/>
      </c>
      <c r="F267">
        <f>[1]Overview!S348</f>
        <v>-1</v>
      </c>
      <c r="I267" s="166"/>
    </row>
    <row r="268" spans="1:587">
      <c r="A268" t="str">
        <f>[1]Overview!E349</f>
        <v>a612005</v>
      </c>
      <c r="B268" t="str">
        <f>IF([1]Overview!W349&lt;&gt;"",[1]Overview!W349,"")</f>
        <v/>
      </c>
      <c r="C268" t="str">
        <f>[1]Overview!B349</f>
        <v>6120.05: Andere ambulante medizinische Dienstleistungen</v>
      </c>
      <c r="D268" t="str">
        <f t="shared" si="4"/>
        <v/>
      </c>
      <c r="F268">
        <f>[1]Overview!S349</f>
        <v>-1</v>
      </c>
      <c r="I268" s="166"/>
    </row>
    <row r="269" spans="1:587">
      <c r="A269" t="str">
        <f>[1]Overview!E350</f>
        <v>a62</v>
      </c>
      <c r="B269" t="str">
        <f>IF([1]Overview!W350&lt;&gt;"",[1]Overview!W350,"")</f>
        <v/>
      </c>
      <c r="C269" t="str">
        <f>[1]Overview!B350</f>
        <v>62: Verkehr</v>
      </c>
      <c r="D269" t="str">
        <f t="shared" si="4"/>
        <v/>
      </c>
      <c r="F269">
        <f>[1]Overview!S350</f>
        <v>-1</v>
      </c>
      <c r="I269" s="166"/>
    </row>
    <row r="270" spans="1:587">
      <c r="A270" t="str">
        <f>[1]Overview!E351</f>
        <v>a621</v>
      </c>
      <c r="B270" t="str">
        <f>IF([1]Overview!W351&lt;&gt;"",[1]Overview!W351,"")</f>
        <v/>
      </c>
      <c r="C270" t="str">
        <f>[1]Overview!B351</f>
        <v>621: Kauf und Betrieb von Personenfahrzeugen</v>
      </c>
      <c r="D270" t="str">
        <f t="shared" si="4"/>
        <v/>
      </c>
      <c r="F270">
        <f>[1]Overview!S351</f>
        <v>-1</v>
      </c>
      <c r="H270" s="159"/>
      <c r="I270" s="159"/>
    </row>
    <row r="271" spans="1:587">
      <c r="A271" t="str">
        <f>[1]Overview!E352</f>
        <v>a6211</v>
      </c>
      <c r="B271" t="str">
        <f>IF([1]Overview!W352&lt;&gt;"",[1]Overview!W352,"")</f>
        <v/>
      </c>
      <c r="C271" t="str">
        <f>[1]Overview!B352</f>
        <v>6211: Autos</v>
      </c>
      <c r="D271" t="str">
        <f t="shared" si="4"/>
        <v/>
      </c>
      <c r="F271">
        <f>[1]Overview!S352</f>
        <v>-1</v>
      </c>
      <c r="I271" s="166"/>
    </row>
    <row r="272" spans="1:587">
      <c r="A272" t="str">
        <f>[1]Overview!E353</f>
        <v>a621101</v>
      </c>
      <c r="B272" t="str">
        <f>IF([1]Overview!W353&lt;&gt;"",[1]Overview!W353,"")</f>
        <v/>
      </c>
      <c r="C272" t="str">
        <f>[1]Overview!B353</f>
        <v>6211.01: Neue Autos</v>
      </c>
      <c r="D272" t="str">
        <f t="shared" si="4"/>
        <v/>
      </c>
      <c r="F272">
        <f>[1]Overview!S353</f>
        <v>-1</v>
      </c>
      <c r="I272" s="166"/>
    </row>
    <row r="273" spans="1:52">
      <c r="A273" t="str">
        <f>[1]Overview!E354</f>
        <v>a621102</v>
      </c>
      <c r="B273" t="str">
        <f>IF([1]Overview!W354&lt;&gt;"",[1]Overview!W354,"")</f>
        <v/>
      </c>
      <c r="C273" t="str">
        <f>[1]Overview!B354</f>
        <v>6211.02: Occasionsautos</v>
      </c>
      <c r="D273" t="str">
        <f t="shared" si="4"/>
        <v/>
      </c>
      <c r="F273">
        <f>[1]Overview!S354</f>
        <v>-1</v>
      </c>
      <c r="I273" s="166"/>
    </row>
    <row r="274" spans="1:52">
      <c r="A274" t="str">
        <f>[1]Overview!E355</f>
        <v>a6212</v>
      </c>
      <c r="B274" t="str">
        <f>IF([1]Overview!W355&lt;&gt;"",[1]Overview!W355,"")</f>
        <v/>
      </c>
      <c r="C274" t="str">
        <f>[1]Overview!B355</f>
        <v>6212: Motorräder, Motorroller und Mopeds</v>
      </c>
      <c r="D274" t="str">
        <f t="shared" si="4"/>
        <v/>
      </c>
      <c r="F274">
        <f>[1]Overview!S355</f>
        <v>-1</v>
      </c>
      <c r="I274" s="166"/>
    </row>
    <row r="275" spans="1:52">
      <c r="A275" t="str">
        <f>[1]Overview!E356</f>
        <v>a621200</v>
      </c>
      <c r="B275" t="str">
        <f>IF([1]Overview!W356&lt;&gt;"",[1]Overview!W356,"")</f>
        <v/>
      </c>
      <c r="C275" t="str">
        <f>[1]Overview!B356</f>
        <v>6212.00: Motorräder, Motorroller und Mopeds</v>
      </c>
      <c r="D275" t="str">
        <f t="shared" si="4"/>
        <v/>
      </c>
      <c r="F275">
        <f>[1]Overview!S356</f>
        <v>-1</v>
      </c>
      <c r="H275" s="159"/>
      <c r="I275" s="159"/>
    </row>
    <row r="276" spans="1:52">
      <c r="A276" t="str">
        <f>[1]Overview!E357</f>
        <v>a6213</v>
      </c>
      <c r="B276" t="s">
        <v>4613</v>
      </c>
      <c r="C276" t="str">
        <f>[1]Overview!B357</f>
        <v>6213: Fahrräder</v>
      </c>
      <c r="D276">
        <v>1</v>
      </c>
      <c r="E276" t="s">
        <v>4614</v>
      </c>
      <c r="F276">
        <f>[1]Overview!S357</f>
        <v>0</v>
      </c>
      <c r="H276">
        <v>1</v>
      </c>
      <c r="I276" t="s">
        <v>4615</v>
      </c>
      <c r="J276" s="166" t="s">
        <v>4616</v>
      </c>
      <c r="K276">
        <v>1</v>
      </c>
      <c r="L276">
        <v>1</v>
      </c>
    </row>
    <row r="277" spans="1:52">
      <c r="A277" t="str">
        <f>[1]Overview!E358</f>
        <v>a621300</v>
      </c>
      <c r="B277" t="str">
        <f>IF([1]Overview!W358&lt;&gt;"",[1]Overview!W358,"")</f>
        <v/>
      </c>
      <c r="C277" t="str">
        <f>[1]Overview!B358</f>
        <v>6213.00: Fahrräder</v>
      </c>
      <c r="D277" t="str">
        <f t="shared" si="4"/>
        <v/>
      </c>
      <c r="F277">
        <f>[1]Overview!S358</f>
        <v>-1</v>
      </c>
      <c r="I277" s="166"/>
    </row>
    <row r="278" spans="1:52">
      <c r="A278" t="str">
        <f>[1]Overview!E359</f>
        <v>a6214</v>
      </c>
      <c r="B278" t="str">
        <f>IF([1]Overview!W359&lt;&gt;"",[1]Overview!W359,"")</f>
        <v/>
      </c>
      <c r="C278" t="str">
        <f>[1]Overview!B359</f>
        <v>6214: Zubehör und Ersatzteile für Fahrzeuge</v>
      </c>
      <c r="D278" t="str">
        <f t="shared" si="4"/>
        <v/>
      </c>
      <c r="F278">
        <f>[1]Overview!S359</f>
        <v>-1</v>
      </c>
      <c r="I278" s="166"/>
    </row>
    <row r="279" spans="1:52">
      <c r="A279" t="str">
        <f>[1]Overview!E360</f>
        <v>a621401</v>
      </c>
      <c r="B279" t="str">
        <f>IF([1]Overview!W360&lt;&gt;"",[1]Overview!W360,"")</f>
        <v/>
      </c>
      <c r="C279" t="str">
        <f>[1]Overview!B360</f>
        <v>6214.01: Zubehör und Ersatzteile für motorisierte Fahrzeuge</v>
      </c>
      <c r="D279" t="str">
        <f t="shared" si="4"/>
        <v/>
      </c>
      <c r="F279">
        <f>[1]Overview!S360</f>
        <v>-1</v>
      </c>
      <c r="I279" s="166"/>
    </row>
    <row r="280" spans="1:52">
      <c r="A280" t="str">
        <f>[1]Overview!E361</f>
        <v>a621402</v>
      </c>
      <c r="B280" t="str">
        <f>IF([1]Overview!W361&lt;&gt;"",[1]Overview!W361,"")</f>
        <v/>
      </c>
      <c r="C280" t="str">
        <f>[1]Overview!B361</f>
        <v>6214.02: Zubehör und Ersatzteile für nicht-motorisierte Fahrzeuge</v>
      </c>
      <c r="D280" t="str">
        <f t="shared" si="4"/>
        <v/>
      </c>
      <c r="F280">
        <f>[1]Overview!S361</f>
        <v>-1</v>
      </c>
      <c r="H280" s="159"/>
      <c r="I280" s="159"/>
    </row>
    <row r="281" spans="1:52">
      <c r="A281" t="str">
        <f>[1]Overview!E362</f>
        <v>a6215</v>
      </c>
      <c r="B281" t="str">
        <f>IF([1]Overview!W362&lt;&gt;"",[1]Overview!W362,"")</f>
        <v>m6215a</v>
      </c>
      <c r="C281" t="str">
        <f>[1]Overview!B362</f>
        <v>6215: Treibstoffe und Schmiermittel</v>
      </c>
      <c r="D281">
        <f t="shared" si="4"/>
        <v>1</v>
      </c>
      <c r="F281">
        <f>[1]Overview!S362</f>
        <v>-1</v>
      </c>
      <c r="I281" s="166"/>
    </row>
    <row r="282" spans="1:52">
      <c r="A282" t="str">
        <f>[1]Overview!E363</f>
        <v>a621501</v>
      </c>
      <c r="B282" t="str">
        <f>IF([1]Overview!W363&lt;&gt;"",[1]Overview!W363,"")</f>
        <v>m621501</v>
      </c>
      <c r="C282" t="str">
        <f>[1]Overview!B363</f>
        <v>6215.01: Benzin</v>
      </c>
      <c r="D282">
        <f t="shared" si="4"/>
        <v>1</v>
      </c>
      <c r="E282" t="s">
        <v>4617</v>
      </c>
      <c r="F282">
        <f>[1]Overview!S363</f>
        <v>0</v>
      </c>
      <c r="H282">
        <v>1</v>
      </c>
      <c r="I282" s="166" t="s">
        <v>4618</v>
      </c>
      <c r="J282" s="163" t="s">
        <v>4619</v>
      </c>
      <c r="K282">
        <v>12.974253600531823</v>
      </c>
      <c r="L282">
        <v>9.2509150110780605E-2</v>
      </c>
      <c r="M282">
        <v>1</v>
      </c>
      <c r="N282" t="s">
        <v>4620</v>
      </c>
      <c r="O282" t="s">
        <v>4621</v>
      </c>
      <c r="P282">
        <v>14.006440901066389</v>
      </c>
      <c r="Q282">
        <v>0.117962983364547</v>
      </c>
      <c r="R282">
        <v>1</v>
      </c>
      <c r="S282" t="s">
        <v>4622</v>
      </c>
      <c r="T282" t="s">
        <v>4623</v>
      </c>
      <c r="U282">
        <v>14.896678544390957</v>
      </c>
      <c r="V282">
        <v>0.101178497545689</v>
      </c>
      <c r="W282">
        <v>1</v>
      </c>
      <c r="X282" t="s">
        <v>4624</v>
      </c>
      <c r="Y282" t="s">
        <v>4625</v>
      </c>
      <c r="Z282">
        <v>10.788759969504692</v>
      </c>
      <c r="AA282">
        <v>0.21184311997355901</v>
      </c>
      <c r="AB282">
        <v>1</v>
      </c>
      <c r="AC282" t="s">
        <v>4626</v>
      </c>
      <c r="AD282" t="s">
        <v>4627</v>
      </c>
      <c r="AE282">
        <v>11.475471158976807</v>
      </c>
      <c r="AF282">
        <v>0.172386250963974</v>
      </c>
      <c r="AG282">
        <v>1</v>
      </c>
      <c r="AH282" t="s">
        <v>4628</v>
      </c>
      <c r="AI282" t="s">
        <v>4629</v>
      </c>
      <c r="AJ282">
        <v>12.083756168129169</v>
      </c>
      <c r="AK282">
        <v>9.1951268774558406E-2</v>
      </c>
      <c r="AL282">
        <v>1</v>
      </c>
      <c r="AM282" t="s">
        <v>4630</v>
      </c>
      <c r="AN282" t="s">
        <v>4631</v>
      </c>
      <c r="AO282">
        <v>9.2322698467508211</v>
      </c>
      <c r="AP282">
        <v>0.107198597187029</v>
      </c>
      <c r="AQ282">
        <v>1</v>
      </c>
      <c r="AR282" t="s">
        <v>4632</v>
      </c>
      <c r="AS282" t="s">
        <v>4633</v>
      </c>
      <c r="AT282">
        <v>9.7204661444096097</v>
      </c>
      <c r="AU282">
        <v>8.1812089163086105E-2</v>
      </c>
      <c r="AV282">
        <v>1</v>
      </c>
      <c r="AW282" t="s">
        <v>4634</v>
      </c>
      <c r="AX282" t="s">
        <v>4635</v>
      </c>
      <c r="AY282">
        <v>10.165798259901607</v>
      </c>
      <c r="AZ282">
        <v>2.3158042916773699E-2</v>
      </c>
    </row>
    <row r="283" spans="1:52">
      <c r="A283" t="str">
        <f>[1]Overview!E364</f>
        <v>a621502</v>
      </c>
      <c r="B283" t="str">
        <f>IF([1]Overview!W364&lt;&gt;"",[1]Overview!W364,"")</f>
        <v>m621502</v>
      </c>
      <c r="C283" t="str">
        <f>[1]Overview!B364</f>
        <v>6215.02: Diesel</v>
      </c>
      <c r="D283">
        <f t="shared" si="4"/>
        <v>1</v>
      </c>
      <c r="E283" t="s">
        <v>4636</v>
      </c>
      <c r="F283">
        <f>[1]Overview!S364</f>
        <v>0</v>
      </c>
      <c r="H283">
        <v>1</v>
      </c>
      <c r="I283" s="166" t="s">
        <v>4637</v>
      </c>
      <c r="J283" t="s">
        <v>4638</v>
      </c>
      <c r="K283">
        <v>18.688278622656064</v>
      </c>
      <c r="L283">
        <v>7.7781858032205699E-3</v>
      </c>
      <c r="M283">
        <v>1</v>
      </c>
      <c r="N283" t="s">
        <v>4639</v>
      </c>
      <c r="O283" t="s">
        <v>4640</v>
      </c>
      <c r="P283">
        <v>19.333473884619668</v>
      </c>
      <c r="Q283">
        <v>1.5006019178480901E-2</v>
      </c>
      <c r="R283">
        <v>1</v>
      </c>
      <c r="S283" t="s">
        <v>4641</v>
      </c>
      <c r="T283" t="s">
        <v>4642</v>
      </c>
      <c r="U283">
        <v>20.169055098977235</v>
      </c>
      <c r="V283">
        <v>7.0601252798749301E-3</v>
      </c>
      <c r="W283">
        <v>1</v>
      </c>
      <c r="X283" t="s">
        <v>4643</v>
      </c>
      <c r="Y283" t="s">
        <v>4644</v>
      </c>
      <c r="Z283">
        <v>13.85042464742425</v>
      </c>
      <c r="AA283">
        <v>0.131852297359946</v>
      </c>
      <c r="AB283">
        <v>1</v>
      </c>
      <c r="AC283" t="s">
        <v>4645</v>
      </c>
      <c r="AD283" t="s">
        <v>4646</v>
      </c>
      <c r="AE283">
        <v>14.62192913377603</v>
      </c>
      <c r="AF283">
        <v>0.24185820569687</v>
      </c>
      <c r="AG283">
        <v>1</v>
      </c>
      <c r="AH283" t="s">
        <v>4647</v>
      </c>
      <c r="AI283" t="s">
        <v>4648</v>
      </c>
      <c r="AJ283">
        <v>15.0948929664268</v>
      </c>
      <c r="AK283">
        <v>0.26772669749025801</v>
      </c>
      <c r="AL283">
        <v>1</v>
      </c>
      <c r="AM283" t="s">
        <v>4649</v>
      </c>
      <c r="AN283" t="s">
        <v>4650</v>
      </c>
      <c r="AO283">
        <v>11.016688184182238</v>
      </c>
      <c r="AP283">
        <v>9.7154070728479605E-2</v>
      </c>
      <c r="AQ283">
        <v>1</v>
      </c>
      <c r="AR283" t="s">
        <v>4651</v>
      </c>
      <c r="AS283" t="s">
        <v>4652</v>
      </c>
      <c r="AT283">
        <v>11.740376664827341</v>
      </c>
      <c r="AU283">
        <v>0.11961828095346801</v>
      </c>
      <c r="AV283">
        <v>1</v>
      </c>
      <c r="AW283" t="s">
        <v>4653</v>
      </c>
      <c r="AX283" t="s">
        <v>4654</v>
      </c>
      <c r="AY283">
        <v>12.060654755717181</v>
      </c>
      <c r="AZ283">
        <v>0.11194611750939901</v>
      </c>
    </row>
    <row r="284" spans="1:52">
      <c r="A284" t="str">
        <f>[1]Overview!E365</f>
        <v>a621503</v>
      </c>
      <c r="B284" t="str">
        <f>IF([1]Overview!W365&lt;&gt;"",[1]Overview!W365,"")</f>
        <v/>
      </c>
      <c r="C284" t="str">
        <f>[1]Overview!B365</f>
        <v>6215.03: Schmiermittel und andere Pflegemittel für Fahrzeuge</v>
      </c>
      <c r="D284" t="str">
        <f t="shared" si="4"/>
        <v/>
      </c>
      <c r="F284">
        <f>[1]Overview!S365</f>
        <v>-1</v>
      </c>
      <c r="I284" s="166"/>
    </row>
    <row r="285" spans="1:52">
      <c r="A285" t="str">
        <f>[1]Overview!E366</f>
        <v>a6216</v>
      </c>
      <c r="B285" t="str">
        <f>IF([1]Overview!W366&lt;&gt;"",[1]Overview!W366,"")</f>
        <v/>
      </c>
      <c r="C285" t="str">
        <f>[1]Overview!B366</f>
        <v>6216: Service und Reparaturen an Fahrzeugen</v>
      </c>
      <c r="D285" t="str">
        <f t="shared" si="4"/>
        <v/>
      </c>
      <c r="F285">
        <f>[1]Overview!S366</f>
        <v>-1</v>
      </c>
      <c r="H285" s="159"/>
      <c r="I285" s="159"/>
    </row>
    <row r="286" spans="1:52">
      <c r="A286" t="str">
        <f>[1]Overview!E367</f>
        <v>a621600</v>
      </c>
      <c r="B286" t="str">
        <f>IF([1]Overview!W367&lt;&gt;"",[1]Overview!W367,"")</f>
        <v/>
      </c>
      <c r="C286" t="str">
        <f>[1]Overview!B367</f>
        <v>6216.00: Service und Reparaturen an Fahrzeugen</v>
      </c>
      <c r="D286" t="str">
        <f t="shared" si="4"/>
        <v/>
      </c>
      <c r="F286">
        <f>[1]Overview!S367</f>
        <v>-1</v>
      </c>
      <c r="I286" s="166"/>
    </row>
    <row r="287" spans="1:52">
      <c r="A287" t="str">
        <f>[1]Overview!E368</f>
        <v>a6217</v>
      </c>
      <c r="B287" t="str">
        <f>IF([1]Overview!W368&lt;&gt;"",[1]Overview!W368,"")</f>
        <v/>
      </c>
      <c r="C287" t="str">
        <f>[1]Overview!B368</f>
        <v>6217: Übrige Dienstleistungen im Bereich Personenfahrzeuge</v>
      </c>
      <c r="D287" t="str">
        <f t="shared" si="4"/>
        <v/>
      </c>
      <c r="F287">
        <f>[1]Overview!S368</f>
        <v>-1</v>
      </c>
      <c r="I287" s="166"/>
    </row>
    <row r="288" spans="1:52">
      <c r="A288" t="str">
        <f>[1]Overview!E369</f>
        <v>a621701</v>
      </c>
      <c r="B288" t="str">
        <f>IF([1]Overview!W369&lt;&gt;"",[1]Overview!W369,"")</f>
        <v/>
      </c>
      <c r="C288" t="str">
        <f>[1]Overview!B369</f>
        <v>6217.01: Miete von Garagen und Einstellplätzen</v>
      </c>
      <c r="D288" t="str">
        <f t="shared" si="4"/>
        <v/>
      </c>
      <c r="F288">
        <f>[1]Overview!S369</f>
        <v>-1</v>
      </c>
      <c r="I288" s="166"/>
    </row>
    <row r="289" spans="1:217">
      <c r="A289" t="str">
        <f>[1]Overview!E370</f>
        <v>a621702</v>
      </c>
      <c r="B289" t="str">
        <f>IF([1]Overview!W370&lt;&gt;"",[1]Overview!W370,"")</f>
        <v/>
      </c>
      <c r="C289" t="str">
        <f>[1]Overview!B370</f>
        <v>6217.02: Parkieren</v>
      </c>
      <c r="D289" t="str">
        <f t="shared" si="4"/>
        <v/>
      </c>
      <c r="F289">
        <f>[1]Overview!S370</f>
        <v>-1</v>
      </c>
      <c r="I289" s="166"/>
    </row>
    <row r="290" spans="1:217">
      <c r="A290" t="str">
        <f>[1]Overview!E371</f>
        <v>a621703</v>
      </c>
      <c r="B290" t="str">
        <f>IF([1]Overview!W371&lt;&gt;"",[1]Overview!W371,"")</f>
        <v/>
      </c>
      <c r="C290" t="str">
        <f>[1]Overview!B371</f>
        <v>6217.03: Leasing von Fahrzeugen</v>
      </c>
      <c r="D290" t="str">
        <f t="shared" si="4"/>
        <v/>
      </c>
      <c r="F290">
        <f>[1]Overview!S371</f>
        <v>-1</v>
      </c>
      <c r="H290" s="159"/>
      <c r="I290" s="159"/>
    </row>
    <row r="291" spans="1:217">
      <c r="A291" t="str">
        <f>[1]Overview!E372</f>
        <v>a621704</v>
      </c>
      <c r="B291" t="str">
        <f>IF([1]Overview!W372&lt;&gt;"",[1]Overview!W372,"")</f>
        <v/>
      </c>
      <c r="C291" t="str">
        <f>[1]Overview!B372</f>
        <v>6217.04: Autobahnvignetten Schweiz</v>
      </c>
      <c r="D291" t="str">
        <f t="shared" si="4"/>
        <v/>
      </c>
      <c r="F291">
        <f>[1]Overview!S372</f>
        <v>-1</v>
      </c>
      <c r="I291" s="166"/>
    </row>
    <row r="292" spans="1:217">
      <c r="A292" t="str">
        <f>[1]Overview!E373</f>
        <v>a621705</v>
      </c>
      <c r="B292" t="str">
        <f>IF([1]Overview!W373&lt;&gt;"",[1]Overview!W373,"")</f>
        <v/>
      </c>
      <c r="C292" t="str">
        <f>[1]Overview!B373</f>
        <v>6217.05: Übrige Dienstleistungen (Fahrzeugmiete usw.)</v>
      </c>
      <c r="D292" t="str">
        <f t="shared" si="4"/>
        <v/>
      </c>
      <c r="F292">
        <f>[1]Overview!S373</f>
        <v>-1</v>
      </c>
      <c r="I292" s="166"/>
    </row>
    <row r="293" spans="1:217">
      <c r="A293" t="str">
        <f>[1]Overview!E374</f>
        <v>a622</v>
      </c>
      <c r="B293" t="str">
        <f>IF([1]Overview!W374&lt;&gt;"",[1]Overview!W374,"")</f>
        <v/>
      </c>
      <c r="C293" t="str">
        <f>[1]Overview!B374</f>
        <v>622: Verkehrsdienstleistungen</v>
      </c>
      <c r="D293" t="str">
        <f t="shared" si="4"/>
        <v/>
      </c>
      <c r="F293">
        <f>[1]Overview!S374</f>
        <v>-1</v>
      </c>
      <c r="I293" s="166"/>
    </row>
    <row r="294" spans="1:217">
      <c r="A294" t="str">
        <f>[1]Overview!E375</f>
        <v>a6221</v>
      </c>
      <c r="B294" t="str">
        <f>IF([1]Overview!W375&lt;&gt;"",[1]Overview!W375,"")</f>
        <v/>
      </c>
      <c r="C294" t="str">
        <f>[1]Overview!B375</f>
        <v>6221: Beförderung von Personen auf Schienen</v>
      </c>
      <c r="D294" t="str">
        <f t="shared" si="4"/>
        <v/>
      </c>
      <c r="F294">
        <f>[1]Overview!S375</f>
        <v>-1</v>
      </c>
      <c r="I294" s="166"/>
    </row>
    <row r="295" spans="1:217">
      <c r="A295" t="str">
        <f>[1]Overview!E376</f>
        <v>a622101</v>
      </c>
      <c r="B295" t="s">
        <v>4655</v>
      </c>
      <c r="C295" t="str">
        <f>[1]Overview!B376</f>
        <v>6221.01: Zug, Billette oder Streckenabonnemente</v>
      </c>
      <c r="D295">
        <v>1</v>
      </c>
      <c r="E295" t="s">
        <v>4614</v>
      </c>
      <c r="F295">
        <f>[1]Overview!S376</f>
        <v>0</v>
      </c>
      <c r="H295">
        <v>1</v>
      </c>
      <c r="I295" s="166" t="s">
        <v>4656</v>
      </c>
      <c r="J295" t="s">
        <v>4657</v>
      </c>
      <c r="K295">
        <v>1</v>
      </c>
      <c r="L295">
        <f>Q295</f>
        <v>0.1663972330772405</v>
      </c>
      <c r="M295">
        <v>1</v>
      </c>
      <c r="N295" t="s">
        <v>4658</v>
      </c>
      <c r="O295" t="s">
        <v>4659</v>
      </c>
      <c r="P295">
        <v>1</v>
      </c>
      <c r="Q295">
        <f>0.332794466154481/2</f>
        <v>0.1663972330772405</v>
      </c>
      <c r="R295">
        <v>1</v>
      </c>
      <c r="S295" t="s">
        <v>4660</v>
      </c>
      <c r="T295" t="s">
        <v>4661</v>
      </c>
      <c r="U295">
        <v>1</v>
      </c>
      <c r="V295">
        <v>0.66720553384551928</v>
      </c>
    </row>
    <row r="296" spans="1:217">
      <c r="A296" t="str">
        <f>[1]Overview!E377</f>
        <v>a622102</v>
      </c>
      <c r="B296" t="s">
        <v>4662</v>
      </c>
      <c r="C296" t="str">
        <f>[1]Overview!B377</f>
        <v>6221.02: Tram, Billette oder Streckenabonnemente</v>
      </c>
      <c r="D296">
        <v>1</v>
      </c>
      <c r="E296" t="s">
        <v>4614</v>
      </c>
      <c r="F296">
        <f>[1]Overview!S377</f>
        <v>0</v>
      </c>
      <c r="H296">
        <v>1</v>
      </c>
      <c r="I296" s="166" t="s">
        <v>4663</v>
      </c>
      <c r="J296" t="s">
        <v>4664</v>
      </c>
      <c r="K296">
        <v>1</v>
      </c>
      <c r="L296">
        <v>0.21396652696438978</v>
      </c>
      <c r="M296">
        <v>1</v>
      </c>
      <c r="N296" t="s">
        <v>4665</v>
      </c>
      <c r="O296" t="s">
        <v>4666</v>
      </c>
      <c r="P296">
        <v>1</v>
      </c>
      <c r="Q296">
        <v>0.35136972993977067</v>
      </c>
      <c r="R296">
        <v>1</v>
      </c>
      <c r="S296" t="s">
        <v>4667</v>
      </c>
      <c r="T296" t="s">
        <v>4668</v>
      </c>
      <c r="U296">
        <v>1</v>
      </c>
      <c r="V296">
        <v>0.43466374309583949</v>
      </c>
    </row>
    <row r="297" spans="1:217">
      <c r="A297" t="str">
        <f>[1]Overview!E378</f>
        <v>a6222</v>
      </c>
      <c r="B297" t="str">
        <f>IF([1]Overview!W378&lt;&gt;"",[1]Overview!W378,"")</f>
        <v/>
      </c>
      <c r="C297" t="str">
        <f>[1]Overview!B378</f>
        <v>6222: Beförderung von Personen auf Strassen</v>
      </c>
      <c r="D297" t="str">
        <f t="shared" si="4"/>
        <v/>
      </c>
      <c r="F297">
        <f>[1]Overview!S378</f>
        <v>-1</v>
      </c>
      <c r="I297" s="166"/>
    </row>
    <row r="298" spans="1:217">
      <c r="A298" t="str">
        <f>[1]Overview!E379</f>
        <v>a622201</v>
      </c>
      <c r="B298" t="s">
        <v>4669</v>
      </c>
      <c r="C298" t="str">
        <f>[1]Overview!B379</f>
        <v>6222.01: Bus, Billette oder Streckenabonnemente</v>
      </c>
      <c r="D298">
        <v>1</v>
      </c>
      <c r="E298" t="s">
        <v>4614</v>
      </c>
      <c r="F298">
        <f>[1]Overview!S379</f>
        <v>0</v>
      </c>
      <c r="H298">
        <v>1</v>
      </c>
      <c r="I298" s="166" t="s">
        <v>4670</v>
      </c>
      <c r="J298" t="s">
        <v>4671</v>
      </c>
      <c r="K298">
        <v>1</v>
      </c>
      <c r="L298">
        <v>1</v>
      </c>
    </row>
    <row r="299" spans="1:217">
      <c r="A299" t="str">
        <f>[1]Overview!E380</f>
        <v>a622202</v>
      </c>
      <c r="B299" t="str">
        <f>IF([1]Overview!W380&lt;&gt;"",[1]Overview!W380,"")</f>
        <v/>
      </c>
      <c r="C299" t="str">
        <f>[1]Overview!B380</f>
        <v>6222.02: Taxifahrten</v>
      </c>
      <c r="D299" s="159">
        <v>5.9429002460689296E-7</v>
      </c>
      <c r="F299">
        <f>[1]Overview!S380</f>
        <v>0</v>
      </c>
      <c r="H299">
        <v>1</v>
      </c>
      <c r="I299" s="166" t="s">
        <v>4672</v>
      </c>
      <c r="J299" t="s">
        <v>4673</v>
      </c>
      <c r="K299">
        <v>1</v>
      </c>
      <c r="L299" s="159">
        <v>9.7199775384234205E-6</v>
      </c>
      <c r="M299">
        <v>1</v>
      </c>
      <c r="N299" t="s">
        <v>4674</v>
      </c>
      <c r="O299" t="s">
        <v>4675</v>
      </c>
      <c r="P299">
        <v>1</v>
      </c>
      <c r="Q299">
        <v>4.87945986355253E-4</v>
      </c>
      <c r="R299">
        <v>1</v>
      </c>
      <c r="S299" t="s">
        <v>4676</v>
      </c>
      <c r="T299" t="s">
        <v>4677</v>
      </c>
      <c r="U299">
        <v>1</v>
      </c>
      <c r="V299" s="159">
        <v>4.3378802462149502E-5</v>
      </c>
      <c r="W299">
        <v>1</v>
      </c>
      <c r="X299" t="s">
        <v>4678</v>
      </c>
      <c r="Y299" t="s">
        <v>4679</v>
      </c>
      <c r="Z299">
        <v>1</v>
      </c>
      <c r="AA299" s="159">
        <v>4.9847752160242597E-5</v>
      </c>
      <c r="AB299">
        <v>1</v>
      </c>
      <c r="AC299" t="s">
        <v>4680</v>
      </c>
      <c r="AD299" t="s">
        <v>4681</v>
      </c>
      <c r="AE299">
        <v>1</v>
      </c>
      <c r="AF299" s="159">
        <v>2.6945294633836899E-6</v>
      </c>
      <c r="AG299">
        <v>1</v>
      </c>
      <c r="AH299" t="s">
        <v>4682</v>
      </c>
      <c r="AI299" t="s">
        <v>4683</v>
      </c>
      <c r="AJ299">
        <v>1</v>
      </c>
      <c r="AK299" s="159">
        <v>2.8765544187084499E-9</v>
      </c>
      <c r="AL299">
        <v>1</v>
      </c>
      <c r="AM299" t="s">
        <v>4684</v>
      </c>
      <c r="AN299" t="s">
        <v>4685</v>
      </c>
      <c r="AO299">
        <v>1</v>
      </c>
      <c r="AP299" s="159">
        <v>1.5585570414103101E-6</v>
      </c>
      <c r="AQ299">
        <v>1</v>
      </c>
      <c r="AR299" t="s">
        <v>4686</v>
      </c>
      <c r="AS299" t="s">
        <v>4687</v>
      </c>
      <c r="AT299">
        <v>1</v>
      </c>
      <c r="AU299">
        <v>5.7935815433069202E-3</v>
      </c>
      <c r="AV299">
        <v>1</v>
      </c>
      <c r="AW299" t="s">
        <v>4688</v>
      </c>
      <c r="AX299" t="s">
        <v>4689</v>
      </c>
      <c r="AY299">
        <v>1</v>
      </c>
      <c r="AZ299" s="159">
        <v>5.3877816626419902E-10</v>
      </c>
      <c r="BA299">
        <v>1</v>
      </c>
      <c r="BB299" t="s">
        <v>3032</v>
      </c>
      <c r="BC299" t="s">
        <v>4690</v>
      </c>
      <c r="BD299">
        <v>1</v>
      </c>
      <c r="BE299">
        <v>0.83029683514254804</v>
      </c>
      <c r="BF299">
        <v>1</v>
      </c>
      <c r="BG299" t="s">
        <v>4691</v>
      </c>
      <c r="BH299" t="s">
        <v>4692</v>
      </c>
      <c r="BI299">
        <v>1</v>
      </c>
      <c r="BJ299" s="159">
        <v>2.2236883069753802E-6</v>
      </c>
      <c r="BK299">
        <v>1</v>
      </c>
      <c r="BL299" t="s">
        <v>4693</v>
      </c>
      <c r="BM299" t="s">
        <v>4694</v>
      </c>
      <c r="BN299">
        <v>1</v>
      </c>
      <c r="BO299">
        <v>1.17352279851296E-4</v>
      </c>
      <c r="BP299">
        <v>1</v>
      </c>
      <c r="BQ299" t="s">
        <v>4695</v>
      </c>
      <c r="BR299" t="s">
        <v>4696</v>
      </c>
      <c r="BS299">
        <v>1</v>
      </c>
      <c r="BT299" s="159">
        <v>6.5822702942166206E-8</v>
      </c>
      <c r="BU299">
        <v>1</v>
      </c>
      <c r="BV299" t="s">
        <v>4697</v>
      </c>
      <c r="BW299" t="s">
        <v>4698</v>
      </c>
      <c r="BX299">
        <v>1</v>
      </c>
      <c r="BY299" s="159">
        <v>7.8711732000837693E-6</v>
      </c>
      <c r="BZ299">
        <v>1</v>
      </c>
      <c r="CA299" t="s">
        <v>4699</v>
      </c>
      <c r="CB299" t="s">
        <v>4700</v>
      </c>
      <c r="CC299">
        <v>1</v>
      </c>
      <c r="CD299" s="159">
        <v>5.4473090196017401E-5</v>
      </c>
      <c r="CE299">
        <v>1</v>
      </c>
      <c r="CF299" t="s">
        <v>4701</v>
      </c>
      <c r="CG299" t="s">
        <v>4702</v>
      </c>
      <c r="CH299">
        <v>1</v>
      </c>
      <c r="CI299" s="159">
        <v>8.8972907173062799E-6</v>
      </c>
      <c r="CJ299">
        <v>1</v>
      </c>
      <c r="CK299" t="s">
        <v>4703</v>
      </c>
      <c r="CL299" t="s">
        <v>4704</v>
      </c>
      <c r="CM299">
        <v>1</v>
      </c>
      <c r="CN299" s="159">
        <v>2.9465855470315598E-5</v>
      </c>
      <c r="CO299">
        <v>1</v>
      </c>
      <c r="CP299" t="s">
        <v>4705</v>
      </c>
      <c r="CQ299" t="s">
        <v>4706</v>
      </c>
      <c r="CR299">
        <v>1</v>
      </c>
      <c r="CS299">
        <v>4.56596902032303E-4</v>
      </c>
      <c r="CT299">
        <v>1</v>
      </c>
      <c r="CU299" t="s">
        <v>4707</v>
      </c>
      <c r="CV299" t="s">
        <v>4708</v>
      </c>
      <c r="CW299">
        <v>1</v>
      </c>
      <c r="CX299" s="159">
        <v>1.73757731127896E-6</v>
      </c>
      <c r="CY299">
        <v>1</v>
      </c>
      <c r="CZ299" t="s">
        <v>4709</v>
      </c>
      <c r="DA299" t="s">
        <v>4710</v>
      </c>
      <c r="DB299">
        <v>1</v>
      </c>
      <c r="DC299" s="159">
        <v>3.9024308637799401E-7</v>
      </c>
      <c r="DD299">
        <v>1</v>
      </c>
      <c r="DE299" t="s">
        <v>4711</v>
      </c>
      <c r="DF299" t="s">
        <v>4712</v>
      </c>
      <c r="DG299">
        <v>1</v>
      </c>
      <c r="DH299">
        <v>2.5521717485785001E-4</v>
      </c>
      <c r="DI299">
        <v>1</v>
      </c>
      <c r="DJ299" t="s">
        <v>4713</v>
      </c>
      <c r="DK299" t="s">
        <v>4714</v>
      </c>
      <c r="DL299">
        <v>1</v>
      </c>
      <c r="DM299" s="159">
        <v>6.2090033918956697E-5</v>
      </c>
      <c r="DN299">
        <v>1</v>
      </c>
      <c r="DO299" t="s">
        <v>4715</v>
      </c>
      <c r="DP299" t="s">
        <v>4716</v>
      </c>
      <c r="DQ299">
        <v>1</v>
      </c>
      <c r="DR299" s="159">
        <v>1.1456289625808099E-8</v>
      </c>
      <c r="DS299">
        <v>1</v>
      </c>
      <c r="DT299" t="s">
        <v>4717</v>
      </c>
      <c r="DU299" t="s">
        <v>4718</v>
      </c>
      <c r="DV299">
        <v>1</v>
      </c>
      <c r="DW299">
        <v>3.9120685744484002E-4</v>
      </c>
      <c r="DX299">
        <v>1</v>
      </c>
      <c r="DY299" t="s">
        <v>4719</v>
      </c>
      <c r="DZ299" t="s">
        <v>4720</v>
      </c>
      <c r="EA299">
        <v>1</v>
      </c>
      <c r="EB299" s="159">
        <v>4.5239580411732402E-6</v>
      </c>
      <c r="EC299">
        <v>1</v>
      </c>
      <c r="ED299" t="s">
        <v>4721</v>
      </c>
      <c r="EE299" t="s">
        <v>4722</v>
      </c>
      <c r="EF299">
        <v>1</v>
      </c>
      <c r="EG299" s="159">
        <v>1.20750059777185E-5</v>
      </c>
      <c r="EH299">
        <v>1</v>
      </c>
      <c r="EI299" t="s">
        <v>4723</v>
      </c>
      <c r="EJ299" t="s">
        <v>4724</v>
      </c>
      <c r="EK299">
        <v>1</v>
      </c>
      <c r="EL299" s="159">
        <v>4.2802786457047897E-6</v>
      </c>
      <c r="EM299">
        <v>1</v>
      </c>
      <c r="EN299" t="s">
        <v>4725</v>
      </c>
      <c r="EO299" t="s">
        <v>4726</v>
      </c>
      <c r="EP299">
        <v>1</v>
      </c>
      <c r="EQ299">
        <v>2.3518707161904401E-4</v>
      </c>
      <c r="ER299">
        <v>1</v>
      </c>
      <c r="ES299" t="s">
        <v>4727</v>
      </c>
      <c r="ET299" t="s">
        <v>4728</v>
      </c>
      <c r="EU299">
        <v>1</v>
      </c>
      <c r="EV299" s="159">
        <v>4.1011275398343898E-5</v>
      </c>
      <c r="EW299">
        <v>1</v>
      </c>
      <c r="EX299" t="s">
        <v>4729</v>
      </c>
      <c r="EY299" t="s">
        <v>4730</v>
      </c>
      <c r="EZ299">
        <v>1</v>
      </c>
      <c r="FA299" s="159">
        <v>1.6409727943570901E-6</v>
      </c>
      <c r="FB299">
        <v>1</v>
      </c>
      <c r="FC299" t="s">
        <v>4731</v>
      </c>
      <c r="FD299" t="s">
        <v>4732</v>
      </c>
      <c r="FE299">
        <v>1</v>
      </c>
      <c r="FF299">
        <v>0.161394439760077</v>
      </c>
      <c r="FG299">
        <v>1</v>
      </c>
      <c r="FH299" t="s">
        <v>4733</v>
      </c>
      <c r="FI299" t="s">
        <v>4734</v>
      </c>
      <c r="FJ299">
        <v>1</v>
      </c>
      <c r="FK299" s="159">
        <v>1.8375244251352101E-5</v>
      </c>
      <c r="FL299">
        <v>1</v>
      </c>
      <c r="FM299" t="s">
        <v>4735</v>
      </c>
      <c r="FN299" t="s">
        <v>4736</v>
      </c>
      <c r="FO299">
        <v>1</v>
      </c>
      <c r="FP299" s="159">
        <v>6.5783982613951298E-6</v>
      </c>
      <c r="FQ299">
        <v>1</v>
      </c>
      <c r="FR299" t="s">
        <v>4737</v>
      </c>
      <c r="FS299" t="s">
        <v>4738</v>
      </c>
      <c r="FT299">
        <v>1</v>
      </c>
      <c r="FU299" s="159">
        <v>1.5012012593329801E-5</v>
      </c>
      <c r="FV299">
        <v>1</v>
      </c>
      <c r="FW299" t="s">
        <v>4739</v>
      </c>
      <c r="FX299" t="s">
        <v>4740</v>
      </c>
      <c r="FY299">
        <v>1</v>
      </c>
      <c r="FZ299">
        <v>1.1092233814425499E-4</v>
      </c>
      <c r="GA299">
        <v>1</v>
      </c>
      <c r="GB299" t="s">
        <v>4741</v>
      </c>
      <c r="GC299" t="s">
        <v>4742</v>
      </c>
      <c r="GD299">
        <v>1</v>
      </c>
      <c r="GE299" s="159">
        <v>2.93510432046348E-6</v>
      </c>
      <c r="GF299">
        <v>1</v>
      </c>
      <c r="GG299" t="s">
        <v>4743</v>
      </c>
      <c r="GH299" t="s">
        <v>4744</v>
      </c>
      <c r="GI299">
        <v>1</v>
      </c>
      <c r="GJ299" s="159">
        <v>1.4963264856839799E-5</v>
      </c>
      <c r="GK299">
        <v>1</v>
      </c>
      <c r="GL299" t="s">
        <v>4745</v>
      </c>
      <c r="GM299" t="s">
        <v>4746</v>
      </c>
      <c r="GN299">
        <v>1</v>
      </c>
      <c r="GO299" s="159">
        <v>6.4890163424114096E-5</v>
      </c>
    </row>
    <row r="300" spans="1:217">
      <c r="A300" t="str">
        <f>[1]Overview!E381</f>
        <v>a6223</v>
      </c>
      <c r="B300" t="str">
        <f>IF([1]Overview!W381&lt;&gt;"",[1]Overview!W381,"")</f>
        <v/>
      </c>
      <c r="C300" t="str">
        <f>[1]Overview!B381</f>
        <v>6223: Beförderung von Personen mit Flugzeugen</v>
      </c>
      <c r="D300" t="str">
        <f t="shared" si="4"/>
        <v/>
      </c>
      <c r="F300">
        <f>[1]Overview!S381</f>
        <v>-1</v>
      </c>
      <c r="H300" s="159"/>
      <c r="I300" s="159"/>
    </row>
    <row r="301" spans="1:217">
      <c r="A301" t="str">
        <f>[1]Overview!E382</f>
        <v>a622300</v>
      </c>
      <c r="B301" t="str">
        <f>IF([1]Overview!W382&lt;&gt;"",[1]Overview!W382,"")</f>
        <v/>
      </c>
      <c r="C301" t="str">
        <f>[1]Overview!B382</f>
        <v>6223.00: Flugzeug, Billette</v>
      </c>
      <c r="D301" s="159">
        <v>5.9429002460689296E-7</v>
      </c>
      <c r="F301">
        <f>[1]Overview!S382</f>
        <v>0</v>
      </c>
      <c r="H301">
        <v>1</v>
      </c>
      <c r="I301" t="s">
        <v>3040</v>
      </c>
      <c r="J301" t="s">
        <v>4747</v>
      </c>
      <c r="K301">
        <v>1</v>
      </c>
      <c r="L301">
        <v>0.99758165150534694</v>
      </c>
      <c r="M301">
        <v>1</v>
      </c>
      <c r="N301" t="s">
        <v>4748</v>
      </c>
      <c r="O301" t="s">
        <v>4749</v>
      </c>
      <c r="P301">
        <v>1</v>
      </c>
      <c r="Q301" s="159">
        <v>3.22687893103032E-7</v>
      </c>
      <c r="R301">
        <v>1</v>
      </c>
      <c r="S301" t="s">
        <v>4750</v>
      </c>
      <c r="T301" t="s">
        <v>4751</v>
      </c>
      <c r="U301">
        <v>1</v>
      </c>
      <c r="V301" s="159">
        <v>4.9689044084051298E-6</v>
      </c>
      <c r="W301">
        <v>1</v>
      </c>
      <c r="X301" t="s">
        <v>4752</v>
      </c>
      <c r="Y301" t="s">
        <v>4753</v>
      </c>
      <c r="Z301">
        <v>1</v>
      </c>
      <c r="AA301">
        <v>3.3944044582367701E-4</v>
      </c>
      <c r="AB301">
        <v>1</v>
      </c>
      <c r="AC301" t="s">
        <v>4754</v>
      </c>
      <c r="AD301" t="s">
        <v>4755</v>
      </c>
      <c r="AE301">
        <v>1</v>
      </c>
      <c r="AF301">
        <v>1.4887235112351601E-4</v>
      </c>
      <c r="AG301">
        <v>1</v>
      </c>
      <c r="AH301" t="s">
        <v>4756</v>
      </c>
      <c r="AI301" t="s">
        <v>4757</v>
      </c>
      <c r="AJ301">
        <v>1</v>
      </c>
      <c r="AK301" s="159">
        <v>5.8451948354416501E-5</v>
      </c>
      <c r="AL301">
        <v>1</v>
      </c>
      <c r="AM301" t="s">
        <v>4758</v>
      </c>
      <c r="AN301" t="s">
        <v>4759</v>
      </c>
      <c r="AO301">
        <v>1</v>
      </c>
      <c r="AP301" s="159">
        <v>1.38718100071891E-6</v>
      </c>
      <c r="AQ301">
        <v>1</v>
      </c>
      <c r="AR301" t="s">
        <v>4760</v>
      </c>
      <c r="AS301" t="s">
        <v>4761</v>
      </c>
      <c r="AT301">
        <v>1</v>
      </c>
      <c r="AU301" s="159">
        <v>7.2966110950443202E-5</v>
      </c>
      <c r="AV301">
        <v>1</v>
      </c>
      <c r="AW301" t="s">
        <v>4762</v>
      </c>
      <c r="AX301" t="s">
        <v>4763</v>
      </c>
      <c r="AY301">
        <v>1</v>
      </c>
      <c r="AZ301">
        <v>2.1095510970101E-4</v>
      </c>
      <c r="BA301">
        <v>1</v>
      </c>
      <c r="BB301" t="s">
        <v>4764</v>
      </c>
      <c r="BC301" t="s">
        <v>4765</v>
      </c>
      <c r="BD301">
        <v>1</v>
      </c>
      <c r="BE301" s="159">
        <v>1.0178446359024599E-7</v>
      </c>
      <c r="BF301">
        <v>1</v>
      </c>
      <c r="BG301" t="s">
        <v>4766</v>
      </c>
      <c r="BH301" t="s">
        <v>4767</v>
      </c>
      <c r="BI301">
        <v>1</v>
      </c>
      <c r="BJ301" s="159">
        <v>3.45290749761556E-7</v>
      </c>
      <c r="BK301">
        <v>1</v>
      </c>
      <c r="BL301" t="s">
        <v>4768</v>
      </c>
      <c r="BM301" t="s">
        <v>4769</v>
      </c>
      <c r="BN301">
        <v>1</v>
      </c>
      <c r="BO301" s="159">
        <v>2.11929431876011E-7</v>
      </c>
      <c r="BP301">
        <v>1</v>
      </c>
      <c r="BQ301" t="s">
        <v>4770</v>
      </c>
      <c r="BR301" t="s">
        <v>4771</v>
      </c>
      <c r="BS301">
        <v>1</v>
      </c>
      <c r="BT301">
        <v>1.17357736661938E-4</v>
      </c>
      <c r="BU301">
        <v>1</v>
      </c>
      <c r="BV301" t="s">
        <v>4772</v>
      </c>
      <c r="BW301" t="s">
        <v>4773</v>
      </c>
      <c r="BX301">
        <v>1</v>
      </c>
      <c r="BY301" s="159">
        <v>6.7687423902696103E-7</v>
      </c>
      <c r="BZ301">
        <v>1</v>
      </c>
      <c r="CA301" t="s">
        <v>4774</v>
      </c>
      <c r="CB301" t="s">
        <v>4775</v>
      </c>
      <c r="CC301">
        <v>1</v>
      </c>
      <c r="CD301" s="159">
        <v>1.42884897186108E-6</v>
      </c>
      <c r="CE301">
        <v>1</v>
      </c>
      <c r="CF301" t="s">
        <v>4776</v>
      </c>
      <c r="CG301" t="s">
        <v>4777</v>
      </c>
      <c r="CH301">
        <v>1</v>
      </c>
      <c r="CI301">
        <v>4.4720262709686099E-4</v>
      </c>
      <c r="CJ301">
        <v>1</v>
      </c>
      <c r="CK301" t="s">
        <v>4778</v>
      </c>
      <c r="CL301" t="s">
        <v>4779</v>
      </c>
      <c r="CM301">
        <v>1</v>
      </c>
      <c r="CN301" s="159">
        <v>5.8402229643246604E-7</v>
      </c>
      <c r="CO301">
        <v>1</v>
      </c>
      <c r="CP301" t="s">
        <v>4780</v>
      </c>
      <c r="CQ301" t="s">
        <v>4781</v>
      </c>
      <c r="CR301">
        <v>1</v>
      </c>
      <c r="CS301" s="159">
        <v>4.0613638297438603E-8</v>
      </c>
      <c r="CT301">
        <v>1</v>
      </c>
      <c r="CU301" t="s">
        <v>4782</v>
      </c>
      <c r="CV301" t="s">
        <v>4783</v>
      </c>
      <c r="CW301">
        <v>1</v>
      </c>
      <c r="CX301" s="159">
        <v>8.9044855014444794E-5</v>
      </c>
      <c r="CY301">
        <v>1</v>
      </c>
      <c r="CZ301" t="s">
        <v>4784</v>
      </c>
      <c r="DA301" t="s">
        <v>4785</v>
      </c>
      <c r="DB301">
        <v>1</v>
      </c>
      <c r="DC301" s="159">
        <v>7.6000969943454499E-6</v>
      </c>
      <c r="DD301">
        <v>1</v>
      </c>
      <c r="DE301" t="s">
        <v>4786</v>
      </c>
      <c r="DF301" t="s">
        <v>4787</v>
      </c>
      <c r="DG301">
        <v>1</v>
      </c>
      <c r="DH301">
        <v>3.2146089874054398E-4</v>
      </c>
      <c r="DI301">
        <v>1</v>
      </c>
      <c r="DJ301" t="s">
        <v>4788</v>
      </c>
      <c r="DK301" t="s">
        <v>4789</v>
      </c>
      <c r="DL301">
        <v>1</v>
      </c>
      <c r="DM301" s="159">
        <v>1.07595157310192E-6</v>
      </c>
      <c r="DN301">
        <v>1</v>
      </c>
      <c r="DO301" t="s">
        <v>4790</v>
      </c>
      <c r="DP301" t="s">
        <v>4791</v>
      </c>
      <c r="DQ301">
        <v>1</v>
      </c>
      <c r="DR301" s="159">
        <v>1.3144021557417399E-8</v>
      </c>
      <c r="DS301">
        <v>1</v>
      </c>
      <c r="DT301" t="s">
        <v>4792</v>
      </c>
      <c r="DU301" t="s">
        <v>4793</v>
      </c>
      <c r="DV301">
        <v>1</v>
      </c>
      <c r="DW301" s="159">
        <v>1.6095477634971401E-5</v>
      </c>
      <c r="DX301">
        <v>1</v>
      </c>
      <c r="DY301" t="s">
        <v>4794</v>
      </c>
      <c r="DZ301" t="s">
        <v>4795</v>
      </c>
      <c r="EA301">
        <v>1</v>
      </c>
      <c r="EB301" s="159">
        <v>1.01997130268527E-9</v>
      </c>
      <c r="EC301">
        <v>1</v>
      </c>
      <c r="ED301" t="s">
        <v>4796</v>
      </c>
      <c r="EE301" t="s">
        <v>4797</v>
      </c>
      <c r="EF301">
        <v>1</v>
      </c>
      <c r="EG301" s="159">
        <v>1.02064902981515E-5</v>
      </c>
      <c r="EH301">
        <v>1</v>
      </c>
      <c r="EI301" t="s">
        <v>4798</v>
      </c>
      <c r="EJ301" t="s">
        <v>4799</v>
      </c>
      <c r="EK301">
        <v>1</v>
      </c>
      <c r="EL301">
        <v>3.4979040091281401E-4</v>
      </c>
      <c r="EM301">
        <v>1</v>
      </c>
      <c r="EN301" t="s">
        <v>4800</v>
      </c>
      <c r="EO301" t="s">
        <v>4801</v>
      </c>
      <c r="EP301">
        <v>1</v>
      </c>
      <c r="EQ301" s="159">
        <v>6.8646721677260699E-6</v>
      </c>
      <c r="ER301">
        <v>1</v>
      </c>
      <c r="ES301" t="s">
        <v>4802</v>
      </c>
      <c r="ET301" t="s">
        <v>4803</v>
      </c>
      <c r="EU301">
        <v>1</v>
      </c>
      <c r="EV301" s="159">
        <v>2.8710422932051402E-5</v>
      </c>
      <c r="EW301">
        <v>1</v>
      </c>
      <c r="EX301" t="s">
        <v>4804</v>
      </c>
      <c r="EY301" t="s">
        <v>4805</v>
      </c>
      <c r="EZ301">
        <v>1</v>
      </c>
      <c r="FA301" s="159">
        <v>2.4345182064843099E-5</v>
      </c>
      <c r="FB301">
        <v>1</v>
      </c>
      <c r="FC301" t="s">
        <v>4806</v>
      </c>
      <c r="FD301" t="s">
        <v>4807</v>
      </c>
      <c r="FE301">
        <v>1</v>
      </c>
      <c r="FF301" s="159">
        <v>1.44438434074159E-7</v>
      </c>
      <c r="FG301">
        <v>1</v>
      </c>
      <c r="FH301" t="s">
        <v>4808</v>
      </c>
      <c r="FI301" t="s">
        <v>4809</v>
      </c>
      <c r="FJ301">
        <v>1</v>
      </c>
      <c r="FK301" s="159">
        <v>3.1929286487245797E-5</v>
      </c>
      <c r="FL301">
        <v>1</v>
      </c>
      <c r="FM301" t="s">
        <v>4810</v>
      </c>
      <c r="FN301" t="s">
        <v>4811</v>
      </c>
      <c r="FO301">
        <v>1</v>
      </c>
      <c r="FP301" s="159">
        <v>4.84032688427525E-5</v>
      </c>
      <c r="FQ301">
        <v>1</v>
      </c>
      <c r="FR301" t="s">
        <v>4812</v>
      </c>
      <c r="FS301" t="s">
        <v>4813</v>
      </c>
      <c r="FT301">
        <v>1</v>
      </c>
      <c r="FU301" s="159">
        <v>1.4853080794975201E-9</v>
      </c>
      <c r="FV301">
        <v>1</v>
      </c>
      <c r="FW301" t="s">
        <v>4814</v>
      </c>
      <c r="FX301" t="s">
        <v>4815</v>
      </c>
      <c r="FY301">
        <v>1</v>
      </c>
      <c r="FZ301" s="159">
        <v>6.9892325947239903E-5</v>
      </c>
      <c r="GA301">
        <v>1</v>
      </c>
      <c r="GB301" t="s">
        <v>4816</v>
      </c>
      <c r="GC301" t="s">
        <v>4817</v>
      </c>
      <c r="GD301">
        <v>1</v>
      </c>
      <c r="GE301" s="159">
        <v>1.36477259929574E-7</v>
      </c>
      <c r="GF301">
        <v>1</v>
      </c>
      <c r="GG301" t="s">
        <v>4818</v>
      </c>
      <c r="GH301" t="s">
        <v>4819</v>
      </c>
      <c r="GI301">
        <v>1</v>
      </c>
      <c r="GJ301" s="159">
        <v>5.3884302013935304E-6</v>
      </c>
      <c r="GK301">
        <v>1</v>
      </c>
      <c r="GL301" t="s">
        <v>4820</v>
      </c>
      <c r="GM301" t="s">
        <v>4821</v>
      </c>
      <c r="GN301">
        <v>1</v>
      </c>
      <c r="GO301" s="159">
        <v>1.9297030410882001E-6</v>
      </c>
    </row>
    <row r="302" spans="1:217">
      <c r="A302" t="str">
        <f>[1]Overview!E383</f>
        <v>a6224</v>
      </c>
      <c r="B302" t="str">
        <f>IF([1]Overview!W383&lt;&gt;"",[1]Overview!W383,"")</f>
        <v/>
      </c>
      <c r="C302" t="str">
        <f>[1]Overview!B383</f>
        <v>6224: Beförderung von Personen auf Wasserwegen</v>
      </c>
      <c r="D302" s="159">
        <v>5.9429002460689296E-7</v>
      </c>
      <c r="F302">
        <f>[1]Overview!S383</f>
        <v>0</v>
      </c>
      <c r="H302">
        <v>1</v>
      </c>
      <c r="I302" s="166" t="s">
        <v>4822</v>
      </c>
      <c r="J302" t="s">
        <v>4823</v>
      </c>
      <c r="K302">
        <v>1</v>
      </c>
      <c r="L302" s="159">
        <v>3.0411607587479001E-5</v>
      </c>
      <c r="M302">
        <v>1</v>
      </c>
      <c r="N302" t="s">
        <v>4824</v>
      </c>
      <c r="O302" t="s">
        <v>4825</v>
      </c>
      <c r="P302">
        <v>1</v>
      </c>
      <c r="Q302" s="159">
        <v>3.3292719199834702E-5</v>
      </c>
      <c r="R302">
        <v>1</v>
      </c>
      <c r="S302" t="s">
        <v>4826</v>
      </c>
      <c r="T302" t="s">
        <v>4827</v>
      </c>
      <c r="U302">
        <v>1</v>
      </c>
      <c r="V302" s="159">
        <v>4.2204215305472598E-6</v>
      </c>
      <c r="W302">
        <v>1</v>
      </c>
      <c r="X302" t="s">
        <v>4828</v>
      </c>
      <c r="Y302" t="s">
        <v>4829</v>
      </c>
      <c r="Z302">
        <v>1</v>
      </c>
      <c r="AA302" s="159">
        <v>5.9518548929515003E-7</v>
      </c>
      <c r="AB302">
        <v>1</v>
      </c>
      <c r="AC302" t="s">
        <v>4830</v>
      </c>
      <c r="AD302" t="s">
        <v>4831</v>
      </c>
      <c r="AE302">
        <v>1</v>
      </c>
      <c r="AF302" s="159">
        <v>7.3162882259367603E-8</v>
      </c>
      <c r="AG302">
        <v>1</v>
      </c>
      <c r="AH302" t="s">
        <v>4832</v>
      </c>
      <c r="AI302" t="s">
        <v>4833</v>
      </c>
      <c r="AJ302">
        <v>1</v>
      </c>
      <c r="AK302">
        <v>2.0281665650215002E-3</v>
      </c>
      <c r="AL302">
        <v>1</v>
      </c>
      <c r="AM302" t="s">
        <v>4834</v>
      </c>
      <c r="AN302" t="s">
        <v>4835</v>
      </c>
      <c r="AO302">
        <v>1</v>
      </c>
      <c r="AP302" s="159">
        <v>9.3118875500625706E-8</v>
      </c>
      <c r="AQ302">
        <v>1</v>
      </c>
      <c r="AR302" t="s">
        <v>4836</v>
      </c>
      <c r="AS302" t="s">
        <v>4837</v>
      </c>
      <c r="AT302">
        <v>1</v>
      </c>
      <c r="AU302" s="159">
        <v>1.28763059104687E-9</v>
      </c>
      <c r="AV302">
        <v>1</v>
      </c>
      <c r="AW302" t="s">
        <v>4838</v>
      </c>
      <c r="AX302" t="s">
        <v>4839</v>
      </c>
      <c r="AY302">
        <v>1</v>
      </c>
      <c r="AZ302" s="159">
        <v>9.5594051758281302E-5</v>
      </c>
      <c r="BA302">
        <v>1</v>
      </c>
      <c r="BB302" t="s">
        <v>4840</v>
      </c>
      <c r="BC302" t="s">
        <v>4841</v>
      </c>
      <c r="BD302">
        <v>1</v>
      </c>
      <c r="BE302">
        <v>8.7619807790492305E-3</v>
      </c>
      <c r="BF302">
        <v>1</v>
      </c>
      <c r="BG302" t="s">
        <v>4842</v>
      </c>
      <c r="BH302" t="s">
        <v>4843</v>
      </c>
      <c r="BI302">
        <v>1</v>
      </c>
      <c r="BJ302">
        <v>2.43828002732776E-3</v>
      </c>
      <c r="BK302">
        <v>1</v>
      </c>
      <c r="BL302" t="s">
        <v>4844</v>
      </c>
      <c r="BM302" t="s">
        <v>4845</v>
      </c>
      <c r="BN302">
        <v>1</v>
      </c>
      <c r="BO302">
        <v>1.97312244836088E-3</v>
      </c>
      <c r="BP302">
        <v>1</v>
      </c>
      <c r="BQ302" t="s">
        <v>4846</v>
      </c>
      <c r="BR302" t="s">
        <v>4847</v>
      </c>
      <c r="BS302">
        <v>1</v>
      </c>
      <c r="BT302">
        <v>2.90936732846513E-3</v>
      </c>
      <c r="BU302">
        <v>1</v>
      </c>
      <c r="BV302" t="s">
        <v>4848</v>
      </c>
      <c r="BW302" t="s">
        <v>4849</v>
      </c>
      <c r="BX302">
        <v>1</v>
      </c>
      <c r="BY302" s="159">
        <v>1.2157264596006999E-9</v>
      </c>
      <c r="BZ302">
        <v>1</v>
      </c>
      <c r="CA302" t="s">
        <v>4850</v>
      </c>
      <c r="CB302" t="s">
        <v>4851</v>
      </c>
      <c r="CC302">
        <v>1</v>
      </c>
      <c r="CD302" s="159">
        <v>5.1843984469440101E-6</v>
      </c>
      <c r="CE302">
        <v>1</v>
      </c>
      <c r="CF302" t="s">
        <v>4852</v>
      </c>
      <c r="CG302" t="s">
        <v>4853</v>
      </c>
      <c r="CH302">
        <v>1</v>
      </c>
      <c r="CI302">
        <v>0.230864374508926</v>
      </c>
      <c r="CJ302">
        <v>1</v>
      </c>
      <c r="CK302" t="s">
        <v>4854</v>
      </c>
      <c r="CL302" t="s">
        <v>4855</v>
      </c>
      <c r="CM302">
        <v>1</v>
      </c>
      <c r="CN302" s="159">
        <v>1.6950207819799901E-5</v>
      </c>
      <c r="CO302">
        <v>1</v>
      </c>
      <c r="CP302" t="s">
        <v>4856</v>
      </c>
      <c r="CQ302" t="s">
        <v>4857</v>
      </c>
      <c r="CR302">
        <v>1</v>
      </c>
      <c r="CS302" s="159">
        <v>7.1857209701460396E-6</v>
      </c>
      <c r="CT302">
        <v>1</v>
      </c>
      <c r="CU302" t="s">
        <v>4858</v>
      </c>
      <c r="CV302" t="s">
        <v>4859</v>
      </c>
      <c r="CW302">
        <v>1</v>
      </c>
      <c r="CX302" s="159">
        <v>5.0443553312262796E-7</v>
      </c>
      <c r="CY302">
        <v>1</v>
      </c>
      <c r="CZ302" t="s">
        <v>4860</v>
      </c>
      <c r="DA302" t="s">
        <v>4861</v>
      </c>
      <c r="DB302">
        <v>1</v>
      </c>
      <c r="DC302" s="159">
        <v>3.0771191833594202E-7</v>
      </c>
      <c r="DD302">
        <v>1</v>
      </c>
      <c r="DE302" t="s">
        <v>4862</v>
      </c>
      <c r="DF302" t="s">
        <v>4863</v>
      </c>
      <c r="DG302">
        <v>1</v>
      </c>
      <c r="DH302" s="159">
        <v>6.4330030401190201E-6</v>
      </c>
      <c r="DI302">
        <v>1</v>
      </c>
      <c r="DJ302" t="s">
        <v>4864</v>
      </c>
      <c r="DK302" t="s">
        <v>4865</v>
      </c>
      <c r="DL302">
        <v>1</v>
      </c>
      <c r="DM302" s="159">
        <v>1.1973578992571E-8</v>
      </c>
      <c r="DN302">
        <v>1</v>
      </c>
      <c r="DO302" t="s">
        <v>4866</v>
      </c>
      <c r="DP302" t="s">
        <v>4867</v>
      </c>
      <c r="DQ302">
        <v>1</v>
      </c>
      <c r="DR302" s="159">
        <v>6.1311820626601404E-5</v>
      </c>
      <c r="DS302">
        <v>1</v>
      </c>
      <c r="DT302" t="s">
        <v>4868</v>
      </c>
      <c r="DU302" t="s">
        <v>4869</v>
      </c>
      <c r="DV302">
        <v>1</v>
      </c>
      <c r="DW302" s="159">
        <v>1.23087248732866E-7</v>
      </c>
      <c r="DX302">
        <v>1</v>
      </c>
      <c r="DY302" t="s">
        <v>4870</v>
      </c>
      <c r="DZ302" t="s">
        <v>4871</v>
      </c>
      <c r="EA302">
        <v>1</v>
      </c>
      <c r="EB302" s="159">
        <v>6.1174499905866696E-12</v>
      </c>
      <c r="EC302">
        <v>1</v>
      </c>
      <c r="ED302" t="s">
        <v>4872</v>
      </c>
      <c r="EE302" t="s">
        <v>4873</v>
      </c>
      <c r="EF302">
        <v>1</v>
      </c>
      <c r="EG302" s="159">
        <v>3.1582727656360799E-6</v>
      </c>
      <c r="EH302">
        <v>1</v>
      </c>
      <c r="EI302" t="s">
        <v>4874</v>
      </c>
      <c r="EJ302" t="s">
        <v>4875</v>
      </c>
      <c r="EK302">
        <v>1</v>
      </c>
      <c r="EL302" s="159">
        <v>6.0108396492816804E-11</v>
      </c>
      <c r="EM302">
        <v>1</v>
      </c>
      <c r="EN302" t="s">
        <v>4876</v>
      </c>
      <c r="EO302" t="s">
        <v>4877</v>
      </c>
      <c r="EP302">
        <v>1</v>
      </c>
      <c r="EQ302" s="159">
        <v>9.7171856134852099E-11</v>
      </c>
      <c r="ER302">
        <v>1</v>
      </c>
      <c r="ES302" t="s">
        <v>4878</v>
      </c>
      <c r="ET302" t="s">
        <v>4879</v>
      </c>
      <c r="EU302">
        <v>1</v>
      </c>
      <c r="EV302" s="159">
        <v>8.3398432107034603E-11</v>
      </c>
      <c r="EW302">
        <v>1</v>
      </c>
      <c r="EX302" t="s">
        <v>4880</v>
      </c>
      <c r="EY302" t="s">
        <v>4881</v>
      </c>
      <c r="EZ302">
        <v>1</v>
      </c>
      <c r="FA302">
        <v>9.8813934744013295E-3</v>
      </c>
      <c r="FB302">
        <v>1</v>
      </c>
      <c r="FC302" t="s">
        <v>4882</v>
      </c>
      <c r="FD302" t="s">
        <v>4883</v>
      </c>
      <c r="FE302">
        <v>1</v>
      </c>
      <c r="FF302">
        <v>9.3315451660724892E-3</v>
      </c>
      <c r="FG302">
        <v>1</v>
      </c>
      <c r="FH302" t="s">
        <v>3038</v>
      </c>
      <c r="FI302" t="s">
        <v>4884</v>
      </c>
      <c r="FJ302">
        <v>1</v>
      </c>
      <c r="FK302">
        <v>0.71336950886408701</v>
      </c>
      <c r="FL302">
        <v>1</v>
      </c>
      <c r="FM302" t="s">
        <v>4885</v>
      </c>
      <c r="FN302" t="s">
        <v>4886</v>
      </c>
      <c r="FO302">
        <v>1</v>
      </c>
      <c r="FP302" s="159">
        <v>2.53420420568498E-8</v>
      </c>
      <c r="FQ302">
        <v>1</v>
      </c>
      <c r="FR302" t="s">
        <v>4887</v>
      </c>
      <c r="FS302" t="s">
        <v>4888</v>
      </c>
      <c r="FT302">
        <v>1</v>
      </c>
      <c r="FU302">
        <v>7.0267106088678002E-3</v>
      </c>
      <c r="FV302">
        <v>1</v>
      </c>
      <c r="FW302" t="s">
        <v>4889</v>
      </c>
      <c r="FX302" t="s">
        <v>4890</v>
      </c>
      <c r="FY302">
        <v>1</v>
      </c>
      <c r="FZ302" s="159">
        <v>2.3115921131189499E-11</v>
      </c>
      <c r="GA302">
        <v>1</v>
      </c>
      <c r="GB302" t="s">
        <v>4891</v>
      </c>
      <c r="GC302" t="s">
        <v>4892</v>
      </c>
      <c r="GD302">
        <v>1</v>
      </c>
      <c r="GE302">
        <v>1.4182284210794999E-4</v>
      </c>
      <c r="GF302">
        <v>1</v>
      </c>
      <c r="GG302" t="s">
        <v>4893</v>
      </c>
      <c r="GH302" t="s">
        <v>4894</v>
      </c>
      <c r="GI302">
        <v>1</v>
      </c>
      <c r="GJ302">
        <v>4.9280125395924903E-3</v>
      </c>
      <c r="GK302">
        <v>1</v>
      </c>
      <c r="GL302" t="s">
        <v>4895</v>
      </c>
      <c r="GM302" t="s">
        <v>4896</v>
      </c>
      <c r="GN302">
        <v>1</v>
      </c>
      <c r="GO302">
        <v>6.0127042236925599E-3</v>
      </c>
      <c r="GP302">
        <v>1</v>
      </c>
      <c r="GQ302" t="s">
        <v>4897</v>
      </c>
      <c r="GR302" t="s">
        <v>4898</v>
      </c>
      <c r="GS302">
        <v>1</v>
      </c>
      <c r="GT302" s="159">
        <v>6.7576697545007201E-9</v>
      </c>
      <c r="GU302">
        <v>1</v>
      </c>
      <c r="GV302" t="s">
        <v>4899</v>
      </c>
      <c r="GW302" t="s">
        <v>4900</v>
      </c>
      <c r="GX302">
        <v>1</v>
      </c>
      <c r="GY302" s="159">
        <v>4.1180102592828398E-7</v>
      </c>
      <c r="GZ302">
        <v>1</v>
      </c>
      <c r="HA302" t="s">
        <v>4901</v>
      </c>
      <c r="HB302" t="s">
        <v>4902</v>
      </c>
      <c r="HC302">
        <v>1</v>
      </c>
      <c r="HD302" s="159">
        <v>6.70932251377035E-5</v>
      </c>
      <c r="HE302">
        <v>1</v>
      </c>
      <c r="HF302" t="s">
        <v>4903</v>
      </c>
      <c r="HG302" t="s">
        <v>4904</v>
      </c>
      <c r="HH302">
        <v>1</v>
      </c>
      <c r="HI302" s="159">
        <v>1.9825610650907699E-8</v>
      </c>
    </row>
    <row r="303" spans="1:217">
      <c r="A303" t="str">
        <f>[1]Overview!E384</f>
        <v>a622400</v>
      </c>
      <c r="B303" t="str">
        <f>IF([1]Overview!W384&lt;&gt;"",[1]Overview!W384,"")</f>
        <v/>
      </c>
      <c r="C303" t="str">
        <f>[1]Overview!B384</f>
        <v>6224.00: Schiff, Billette oder Streckenabonnemente</v>
      </c>
      <c r="D303" t="str">
        <f t="shared" si="4"/>
        <v/>
      </c>
      <c r="F303">
        <f>[1]Overview!S384</f>
        <v>-1</v>
      </c>
      <c r="I303" s="166"/>
    </row>
    <row r="304" spans="1:217">
      <c r="A304" t="str">
        <f>[1]Overview!E385</f>
        <v>a6225</v>
      </c>
      <c r="B304" t="str">
        <f>IF([1]Overview!W385&lt;&gt;"",[1]Overview!W385,"")</f>
        <v/>
      </c>
      <c r="C304" t="str">
        <f>[1]Overview!B385</f>
        <v>6225: Kombinierte Transportmittel</v>
      </c>
      <c r="D304" t="str">
        <f t="shared" si="4"/>
        <v/>
      </c>
      <c r="F304">
        <f>[1]Overview!S385</f>
        <v>-1</v>
      </c>
      <c r="I304" s="166"/>
    </row>
    <row r="305" spans="1:297">
      <c r="A305" t="str">
        <f>[1]Overview!E386</f>
        <v>a622501</v>
      </c>
      <c r="B305" t="str">
        <f>IF([1]Overview!W386&lt;&gt;"",[1]Overview!W386,"")</f>
        <v/>
      </c>
      <c r="C305" t="str">
        <f>[1]Overview!B386</f>
        <v>6225.01: Generalabonnemente und Tageskarten SBB</v>
      </c>
      <c r="D305" t="str">
        <f t="shared" si="4"/>
        <v/>
      </c>
      <c r="F305">
        <f>[1]Overview!S386</f>
        <v>-1</v>
      </c>
      <c r="H305" s="159"/>
      <c r="I305" s="159"/>
    </row>
    <row r="306" spans="1:297">
      <c r="A306" t="str">
        <f>[1]Overview!E387</f>
        <v>a622502</v>
      </c>
      <c r="B306" t="str">
        <f>IF([1]Overview!W387&lt;&gt;"",[1]Overview!W387,"")</f>
        <v/>
      </c>
      <c r="C306" t="str">
        <f>[1]Overview!B387</f>
        <v>6225.02: Halbtaxabonnemente SBB</v>
      </c>
      <c r="D306" t="str">
        <f t="shared" si="4"/>
        <v/>
      </c>
      <c r="F306">
        <f>[1]Overview!S387</f>
        <v>-1</v>
      </c>
      <c r="I306" s="166"/>
    </row>
    <row r="307" spans="1:297">
      <c r="A307" t="str">
        <f>[1]Overview!E388</f>
        <v>a622503</v>
      </c>
      <c r="B307" t="str">
        <f>IF([1]Overview!W388&lt;&gt;"",[1]Overview!W388,"")</f>
        <v/>
      </c>
      <c r="C307" t="str">
        <f>[1]Overview!B388</f>
        <v>6225.03: Billette für regionalen oder städtischen Verkehrsverbund</v>
      </c>
      <c r="D307" t="str">
        <f t="shared" si="4"/>
        <v/>
      </c>
      <c r="F307">
        <f>[1]Overview!S388</f>
        <v>-1</v>
      </c>
      <c r="I307" s="166"/>
    </row>
    <row r="308" spans="1:297">
      <c r="A308" t="str">
        <f>[1]Overview!E389</f>
        <v>a622504</v>
      </c>
      <c r="B308" t="str">
        <f>IF([1]Overview!W389&lt;&gt;"",[1]Overview!W389,"")</f>
        <v/>
      </c>
      <c r="C308" t="str">
        <f>[1]Overview!B389</f>
        <v>6225.04: Abonnemente für regionalen oder städtischen Verkehrsverbund</v>
      </c>
      <c r="D308" t="str">
        <f t="shared" si="4"/>
        <v/>
      </c>
      <c r="F308">
        <f>[1]Overview!S389</f>
        <v>-1</v>
      </c>
      <c r="I308" s="166"/>
    </row>
    <row r="309" spans="1:297">
      <c r="A309" t="str">
        <f>[1]Overview!E390</f>
        <v>a6226</v>
      </c>
      <c r="B309" t="str">
        <f>IF([1]Overview!W390&lt;&gt;"",[1]Overview!W390,"")</f>
        <v/>
      </c>
      <c r="C309" t="str">
        <f>[1]Overview!B390</f>
        <v>6226: Weitere Verkehrsdienstleistungen</v>
      </c>
      <c r="D309" s="159">
        <v>5.9429002460689296E-7</v>
      </c>
      <c r="F309">
        <f>[1]Overview!S390</f>
        <v>0</v>
      </c>
      <c r="H309">
        <v>1</v>
      </c>
      <c r="I309" s="166" t="s">
        <v>4672</v>
      </c>
      <c r="J309" t="s">
        <v>4673</v>
      </c>
      <c r="K309">
        <v>1</v>
      </c>
      <c r="L309" s="159">
        <v>9.7199775384234205E-6</v>
      </c>
      <c r="M309">
        <v>1</v>
      </c>
      <c r="N309" t="s">
        <v>4674</v>
      </c>
      <c r="O309" t="s">
        <v>4675</v>
      </c>
      <c r="P309">
        <v>1</v>
      </c>
      <c r="Q309">
        <v>4.87945986355253E-4</v>
      </c>
      <c r="R309">
        <v>1</v>
      </c>
      <c r="S309" t="s">
        <v>4676</v>
      </c>
      <c r="T309" t="s">
        <v>4677</v>
      </c>
      <c r="U309">
        <v>1</v>
      </c>
      <c r="V309" s="159">
        <v>4.3378802462149502E-5</v>
      </c>
      <c r="W309">
        <v>1</v>
      </c>
      <c r="X309" t="s">
        <v>4678</v>
      </c>
      <c r="Y309" t="s">
        <v>4679</v>
      </c>
      <c r="Z309">
        <v>1</v>
      </c>
      <c r="AA309" s="159">
        <v>4.9847752160242597E-5</v>
      </c>
      <c r="AB309">
        <v>1</v>
      </c>
      <c r="AC309" t="s">
        <v>4680</v>
      </c>
      <c r="AD309" t="s">
        <v>4681</v>
      </c>
      <c r="AE309">
        <v>1</v>
      </c>
      <c r="AF309" s="159">
        <v>2.6945294633836899E-6</v>
      </c>
      <c r="AG309">
        <v>1</v>
      </c>
      <c r="AH309" t="s">
        <v>4682</v>
      </c>
      <c r="AI309" t="s">
        <v>4683</v>
      </c>
      <c r="AJ309">
        <v>1</v>
      </c>
      <c r="AK309" s="159">
        <v>2.8765544187084499E-9</v>
      </c>
      <c r="AL309">
        <v>1</v>
      </c>
      <c r="AM309" t="s">
        <v>4684</v>
      </c>
      <c r="AN309" t="s">
        <v>4685</v>
      </c>
      <c r="AO309">
        <v>1</v>
      </c>
      <c r="AP309" s="159">
        <v>1.5585570414103101E-6</v>
      </c>
      <c r="AQ309">
        <v>1</v>
      </c>
      <c r="AR309" t="s">
        <v>4686</v>
      </c>
      <c r="AS309" t="s">
        <v>4687</v>
      </c>
      <c r="AT309">
        <v>1</v>
      </c>
      <c r="AU309">
        <v>5.7935815433069202E-3</v>
      </c>
      <c r="AV309">
        <v>1</v>
      </c>
      <c r="AW309" t="s">
        <v>4688</v>
      </c>
      <c r="AX309" t="s">
        <v>4689</v>
      </c>
      <c r="AY309">
        <v>1</v>
      </c>
      <c r="AZ309" s="159">
        <v>5.3877816626419902E-10</v>
      </c>
      <c r="BA309">
        <v>1</v>
      </c>
      <c r="BB309" t="s">
        <v>3032</v>
      </c>
      <c r="BC309" t="s">
        <v>4690</v>
      </c>
      <c r="BD309">
        <v>1</v>
      </c>
      <c r="BE309">
        <v>0.83029683514254804</v>
      </c>
      <c r="BF309">
        <v>1</v>
      </c>
      <c r="BG309" t="s">
        <v>4691</v>
      </c>
      <c r="BH309" t="s">
        <v>4692</v>
      </c>
      <c r="BI309">
        <v>1</v>
      </c>
      <c r="BJ309" s="159">
        <v>2.2236883069753802E-6</v>
      </c>
      <c r="BK309">
        <v>1</v>
      </c>
      <c r="BL309" t="s">
        <v>4693</v>
      </c>
      <c r="BM309" t="s">
        <v>4694</v>
      </c>
      <c r="BN309">
        <v>1</v>
      </c>
      <c r="BO309">
        <v>1.17352279851296E-4</v>
      </c>
      <c r="BP309">
        <v>1</v>
      </c>
      <c r="BQ309" t="s">
        <v>4695</v>
      </c>
      <c r="BR309" t="s">
        <v>4696</v>
      </c>
      <c r="BS309">
        <v>1</v>
      </c>
      <c r="BT309" s="159">
        <v>6.5822702942166206E-8</v>
      </c>
      <c r="BU309">
        <v>1</v>
      </c>
      <c r="BV309" t="s">
        <v>4697</v>
      </c>
      <c r="BW309" t="s">
        <v>4698</v>
      </c>
      <c r="BX309">
        <v>1</v>
      </c>
      <c r="BY309" s="159">
        <v>7.8711732000837693E-6</v>
      </c>
      <c r="BZ309">
        <v>1</v>
      </c>
      <c r="CA309" t="s">
        <v>4699</v>
      </c>
      <c r="CB309" t="s">
        <v>4700</v>
      </c>
      <c r="CC309">
        <v>1</v>
      </c>
      <c r="CD309" s="159">
        <v>5.4473090196017401E-5</v>
      </c>
      <c r="CE309">
        <v>1</v>
      </c>
      <c r="CF309" t="s">
        <v>4701</v>
      </c>
      <c r="CG309" t="s">
        <v>4702</v>
      </c>
      <c r="CH309">
        <v>1</v>
      </c>
      <c r="CI309" s="159">
        <v>8.8972907173062799E-6</v>
      </c>
      <c r="CJ309">
        <v>1</v>
      </c>
      <c r="CK309" t="s">
        <v>4703</v>
      </c>
      <c r="CL309" t="s">
        <v>4704</v>
      </c>
      <c r="CM309">
        <v>1</v>
      </c>
      <c r="CN309" s="159">
        <v>2.9465855470315598E-5</v>
      </c>
      <c r="CO309">
        <v>1</v>
      </c>
      <c r="CP309" t="s">
        <v>4705</v>
      </c>
      <c r="CQ309" t="s">
        <v>4706</v>
      </c>
      <c r="CR309">
        <v>1</v>
      </c>
      <c r="CS309">
        <v>4.56596902032303E-4</v>
      </c>
      <c r="CT309">
        <v>1</v>
      </c>
      <c r="CU309" t="s">
        <v>4707</v>
      </c>
      <c r="CV309" t="s">
        <v>4708</v>
      </c>
      <c r="CW309">
        <v>1</v>
      </c>
      <c r="CX309" s="159">
        <v>1.73757731127896E-6</v>
      </c>
      <c r="CY309">
        <v>1</v>
      </c>
      <c r="CZ309" t="s">
        <v>4709</v>
      </c>
      <c r="DA309" t="s">
        <v>4710</v>
      </c>
      <c r="DB309">
        <v>1</v>
      </c>
      <c r="DC309" s="159">
        <v>3.9024308637799401E-7</v>
      </c>
      <c r="DD309">
        <v>1</v>
      </c>
      <c r="DE309" t="s">
        <v>4711</v>
      </c>
      <c r="DF309" t="s">
        <v>4712</v>
      </c>
      <c r="DG309">
        <v>1</v>
      </c>
      <c r="DH309">
        <v>2.5521717485785001E-4</v>
      </c>
      <c r="DI309">
        <v>1</v>
      </c>
      <c r="DJ309" t="s">
        <v>4713</v>
      </c>
      <c r="DK309" t="s">
        <v>4714</v>
      </c>
      <c r="DL309">
        <v>1</v>
      </c>
      <c r="DM309" s="159">
        <v>6.2090033918956697E-5</v>
      </c>
      <c r="DN309">
        <v>1</v>
      </c>
      <c r="DO309" t="s">
        <v>4715</v>
      </c>
      <c r="DP309" t="s">
        <v>4716</v>
      </c>
      <c r="DQ309">
        <v>1</v>
      </c>
      <c r="DR309" s="159">
        <v>1.1456289625808099E-8</v>
      </c>
      <c r="DS309">
        <v>1</v>
      </c>
      <c r="DT309" t="s">
        <v>4717</v>
      </c>
      <c r="DU309" t="s">
        <v>4718</v>
      </c>
      <c r="DV309">
        <v>1</v>
      </c>
      <c r="DW309">
        <v>3.9120685744484002E-4</v>
      </c>
      <c r="DX309">
        <v>1</v>
      </c>
      <c r="DY309" t="s">
        <v>4719</v>
      </c>
      <c r="DZ309" t="s">
        <v>4720</v>
      </c>
      <c r="EA309">
        <v>1</v>
      </c>
      <c r="EB309" s="159">
        <v>4.5239580411732402E-6</v>
      </c>
      <c r="EC309">
        <v>1</v>
      </c>
      <c r="ED309" t="s">
        <v>4721</v>
      </c>
      <c r="EE309" t="s">
        <v>4722</v>
      </c>
      <c r="EF309">
        <v>1</v>
      </c>
      <c r="EG309" s="159">
        <v>1.20750059777185E-5</v>
      </c>
      <c r="EH309">
        <v>1</v>
      </c>
      <c r="EI309" t="s">
        <v>4723</v>
      </c>
      <c r="EJ309" t="s">
        <v>4724</v>
      </c>
      <c r="EK309">
        <v>1</v>
      </c>
      <c r="EL309" s="159">
        <v>4.2802786457047897E-6</v>
      </c>
      <c r="EM309">
        <v>1</v>
      </c>
      <c r="EN309" t="s">
        <v>4725</v>
      </c>
      <c r="EO309" t="s">
        <v>4726</v>
      </c>
      <c r="EP309">
        <v>1</v>
      </c>
      <c r="EQ309">
        <v>2.3518707161904401E-4</v>
      </c>
      <c r="ER309">
        <v>1</v>
      </c>
      <c r="ES309" t="s">
        <v>4727</v>
      </c>
      <c r="ET309" t="s">
        <v>4728</v>
      </c>
      <c r="EU309">
        <v>1</v>
      </c>
      <c r="EV309" s="159">
        <v>4.1011275398343898E-5</v>
      </c>
      <c r="EW309">
        <v>1</v>
      </c>
      <c r="EX309" t="s">
        <v>4729</v>
      </c>
      <c r="EY309" t="s">
        <v>4730</v>
      </c>
      <c r="EZ309">
        <v>1</v>
      </c>
      <c r="FA309" s="159">
        <v>1.6409727943570901E-6</v>
      </c>
      <c r="FB309">
        <v>1</v>
      </c>
      <c r="FC309" t="s">
        <v>4731</v>
      </c>
      <c r="FD309" t="s">
        <v>4732</v>
      </c>
      <c r="FE309">
        <v>1</v>
      </c>
      <c r="FF309">
        <v>0.161394439760077</v>
      </c>
      <c r="FG309">
        <v>1</v>
      </c>
      <c r="FH309" t="s">
        <v>4733</v>
      </c>
      <c r="FI309" t="s">
        <v>4734</v>
      </c>
      <c r="FJ309">
        <v>1</v>
      </c>
      <c r="FK309" s="159">
        <v>1.8375244251352101E-5</v>
      </c>
      <c r="FL309">
        <v>1</v>
      </c>
      <c r="FM309" t="s">
        <v>4735</v>
      </c>
      <c r="FN309" t="s">
        <v>4736</v>
      </c>
      <c r="FO309">
        <v>1</v>
      </c>
      <c r="FP309" s="159">
        <v>6.5783982613951298E-6</v>
      </c>
      <c r="FQ309">
        <v>1</v>
      </c>
      <c r="FR309" t="s">
        <v>4737</v>
      </c>
      <c r="FS309" t="s">
        <v>4738</v>
      </c>
      <c r="FT309">
        <v>1</v>
      </c>
      <c r="FU309" s="159">
        <v>1.5012012593329801E-5</v>
      </c>
      <c r="FV309">
        <v>1</v>
      </c>
      <c r="FW309" t="s">
        <v>4739</v>
      </c>
      <c r="FX309" t="s">
        <v>4740</v>
      </c>
      <c r="FY309">
        <v>1</v>
      </c>
      <c r="FZ309">
        <v>1.1092233814425499E-4</v>
      </c>
      <c r="GA309">
        <v>1</v>
      </c>
      <c r="GB309" t="s">
        <v>4741</v>
      </c>
      <c r="GC309" t="s">
        <v>4742</v>
      </c>
      <c r="GD309">
        <v>1</v>
      </c>
      <c r="GE309" s="159">
        <v>2.93510432046348E-6</v>
      </c>
      <c r="GF309">
        <v>1</v>
      </c>
      <c r="GG309" t="s">
        <v>4743</v>
      </c>
      <c r="GH309" t="s">
        <v>4744</v>
      </c>
      <c r="GI309">
        <v>1</v>
      </c>
      <c r="GJ309" s="159">
        <v>1.4963264856839799E-5</v>
      </c>
      <c r="GK309">
        <v>1</v>
      </c>
      <c r="GL309" t="s">
        <v>4745</v>
      </c>
      <c r="GM309" t="s">
        <v>4746</v>
      </c>
      <c r="GN309">
        <v>1</v>
      </c>
      <c r="GO309" s="159">
        <v>6.4890163424114096E-5</v>
      </c>
    </row>
    <row r="310" spans="1:297">
      <c r="A310" t="str">
        <f>[1]Overview!E391</f>
        <v>a622600</v>
      </c>
      <c r="B310" t="str">
        <f>IF([1]Overview!W391&lt;&gt;"",[1]Overview!W391,"")</f>
        <v/>
      </c>
      <c r="C310" t="str">
        <f>[1]Overview!B391</f>
        <v>6226.00: Andere Personen- oder Warentransporte ohne Skilift</v>
      </c>
      <c r="D310" t="str">
        <f t="shared" si="4"/>
        <v/>
      </c>
      <c r="F310">
        <f>[1]Overview!S391</f>
        <v>-1</v>
      </c>
      <c r="I310" s="159"/>
    </row>
    <row r="311" spans="1:297">
      <c r="A311" t="str">
        <f>[1]Overview!E392</f>
        <v>a63</v>
      </c>
      <c r="B311" t="str">
        <f>IF([1]Overview!W392&lt;&gt;"",[1]Overview!W392,"")</f>
        <v/>
      </c>
      <c r="C311" t="str">
        <f>[1]Overview!B392</f>
        <v>63: Nachrichtenübermittlung</v>
      </c>
      <c r="D311" t="str">
        <f t="shared" si="4"/>
        <v/>
      </c>
      <c r="F311">
        <f>[1]Overview!S392</f>
        <v>-1</v>
      </c>
      <c r="I311" s="166"/>
    </row>
    <row r="312" spans="1:297" s="160" customFormat="1">
      <c r="A312" s="160" t="str">
        <f>[1]Overview!E393</f>
        <v>a631</v>
      </c>
      <c r="B312" s="160" t="str">
        <f>IF([1]Overview!W393&lt;&gt;"",[1]Overview!W393,"")</f>
        <v/>
      </c>
      <c r="C312" s="160" t="str">
        <f>[1]Overview!B393</f>
        <v>631: Posttaxen</v>
      </c>
      <c r="D312" s="160" t="str">
        <f t="shared" si="4"/>
        <v/>
      </c>
      <c r="F312" s="160">
        <f>[1]Overview!S393</f>
        <v>-1</v>
      </c>
      <c r="I312" s="168"/>
    </row>
    <row r="313" spans="1:297">
      <c r="A313" t="str">
        <f>[1]Overview!E394</f>
        <v>a6310</v>
      </c>
      <c r="B313" t="str">
        <f>IF([1]Overview!W394&lt;&gt;"",[1]Overview!W394,"")</f>
        <v/>
      </c>
      <c r="C313" t="str">
        <f>[1]Overview!B394</f>
        <v>6310: Posttaxen</v>
      </c>
      <c r="D313" t="str">
        <f t="shared" si="4"/>
        <v/>
      </c>
      <c r="F313">
        <f>[1]Overview!S394</f>
        <v>-1</v>
      </c>
      <c r="I313" s="166"/>
    </row>
    <row r="314" spans="1:297">
      <c r="A314" t="str">
        <f>[1]Overview!E395</f>
        <v>a631000</v>
      </c>
      <c r="B314" t="str">
        <f>IF([1]Overview!W395&lt;&gt;"",[1]Overview!W395,"")</f>
        <v/>
      </c>
      <c r="C314" t="str">
        <f>[1]Overview!B395</f>
        <v>6310.00: Posttaxen</v>
      </c>
      <c r="D314" s="159">
        <f>5.94290024606893E-07*0.968499218324178</f>
        <v>5.7556942428963232E-7</v>
      </c>
      <c r="F314">
        <f>[1]Overview!S395</f>
        <v>0</v>
      </c>
      <c r="H314">
        <v>1</v>
      </c>
      <c r="I314" s="166" t="s">
        <v>4905</v>
      </c>
      <c r="J314" t="s">
        <v>4906</v>
      </c>
      <c r="K314">
        <v>1</v>
      </c>
      <c r="L314" s="159">
        <v>1.0828006652784699E-5</v>
      </c>
      <c r="M314">
        <v>1</v>
      </c>
      <c r="N314" t="s">
        <v>4907</v>
      </c>
      <c r="O314" t="s">
        <v>4908</v>
      </c>
      <c r="P314">
        <v>1</v>
      </c>
      <c r="Q314">
        <v>2.8974939857965198E-4</v>
      </c>
      <c r="R314">
        <v>1</v>
      </c>
      <c r="S314" t="s">
        <v>4909</v>
      </c>
      <c r="T314" t="s">
        <v>4910</v>
      </c>
      <c r="U314">
        <v>1</v>
      </c>
      <c r="V314" s="159">
        <v>8.3889984612818194E-5</v>
      </c>
      <c r="W314">
        <v>1</v>
      </c>
      <c r="X314" t="s">
        <v>4911</v>
      </c>
      <c r="Y314" t="s">
        <v>4912</v>
      </c>
      <c r="Z314">
        <v>1</v>
      </c>
      <c r="AA314" s="159">
        <v>2.6457674460942799E-6</v>
      </c>
      <c r="AB314">
        <v>1</v>
      </c>
      <c r="AC314" t="s">
        <v>4913</v>
      </c>
      <c r="AD314" t="s">
        <v>4914</v>
      </c>
      <c r="AE314">
        <v>1</v>
      </c>
      <c r="AF314" s="159">
        <v>7.1351663193026603E-6</v>
      </c>
      <c r="AG314">
        <v>1</v>
      </c>
      <c r="AH314" t="s">
        <v>4915</v>
      </c>
      <c r="AI314" t="s">
        <v>4916</v>
      </c>
      <c r="AJ314">
        <v>1</v>
      </c>
      <c r="AK314" s="159">
        <v>2.7602846012728502E-5</v>
      </c>
      <c r="AL314">
        <v>1</v>
      </c>
      <c r="AM314" t="s">
        <v>4917</v>
      </c>
      <c r="AN314" t="s">
        <v>4918</v>
      </c>
      <c r="AO314">
        <v>1</v>
      </c>
      <c r="AP314">
        <v>2.54252234763824E-4</v>
      </c>
      <c r="AQ314">
        <v>1</v>
      </c>
      <c r="AR314" t="s">
        <v>4919</v>
      </c>
      <c r="AS314" t="s">
        <v>4920</v>
      </c>
      <c r="AT314">
        <v>1</v>
      </c>
      <c r="AU314" s="159">
        <v>1.58485733514165E-7</v>
      </c>
      <c r="AV314">
        <v>1</v>
      </c>
      <c r="AW314" t="s">
        <v>4921</v>
      </c>
      <c r="AX314" t="s">
        <v>4922</v>
      </c>
      <c r="AY314">
        <v>1</v>
      </c>
      <c r="AZ314" s="159">
        <v>5.12024105625189E-7</v>
      </c>
      <c r="BA314">
        <v>1</v>
      </c>
      <c r="BB314" t="s">
        <v>4923</v>
      </c>
      <c r="BC314" t="s">
        <v>4924</v>
      </c>
      <c r="BD314">
        <v>1</v>
      </c>
      <c r="BE314" s="159">
        <v>1.9500803962490399E-5</v>
      </c>
      <c r="BF314">
        <v>1</v>
      </c>
      <c r="BG314" t="s">
        <v>4925</v>
      </c>
      <c r="BH314" t="s">
        <v>4926</v>
      </c>
      <c r="BI314">
        <v>1</v>
      </c>
      <c r="BJ314" s="159">
        <v>6.4774206938017103E-6</v>
      </c>
      <c r="BK314">
        <v>1</v>
      </c>
      <c r="BL314" t="s">
        <v>4927</v>
      </c>
      <c r="BM314" t="s">
        <v>4928</v>
      </c>
      <c r="BN314">
        <v>1</v>
      </c>
      <c r="BO314" s="159">
        <v>1.03104254148008E-7</v>
      </c>
      <c r="BP314">
        <v>1</v>
      </c>
      <c r="BQ314" t="s">
        <v>4929</v>
      </c>
      <c r="BR314" t="s">
        <v>4930</v>
      </c>
      <c r="BS314">
        <v>1</v>
      </c>
      <c r="BT314" s="159">
        <v>1.1958475366582999E-7</v>
      </c>
      <c r="BU314">
        <v>1</v>
      </c>
      <c r="BV314" t="s">
        <v>4931</v>
      </c>
      <c r="BW314" t="s">
        <v>4932</v>
      </c>
      <c r="BX314">
        <v>1</v>
      </c>
      <c r="BY314" s="159">
        <v>2.7153770706302499E-10</v>
      </c>
      <c r="BZ314">
        <v>1</v>
      </c>
      <c r="CA314" t="s">
        <v>4933</v>
      </c>
      <c r="CB314" t="s">
        <v>4934</v>
      </c>
      <c r="CC314">
        <v>1</v>
      </c>
      <c r="CD314">
        <v>0.97760412099005201</v>
      </c>
      <c r="CE314">
        <v>1</v>
      </c>
      <c r="CF314" t="s">
        <v>4935</v>
      </c>
      <c r="CG314" t="s">
        <v>4936</v>
      </c>
      <c r="CH314">
        <v>1</v>
      </c>
      <c r="CI314">
        <v>4.7331439013830601E-4</v>
      </c>
      <c r="CJ314">
        <v>1</v>
      </c>
      <c r="CK314" t="s">
        <v>4937</v>
      </c>
      <c r="CL314" t="s">
        <v>4938</v>
      </c>
      <c r="CM314">
        <v>1</v>
      </c>
      <c r="CN314" s="159">
        <v>9.48091280770269E-8</v>
      </c>
      <c r="CO314">
        <v>1</v>
      </c>
      <c r="CP314" t="s">
        <v>4939</v>
      </c>
      <c r="CQ314" t="s">
        <v>4940</v>
      </c>
      <c r="CR314">
        <v>1</v>
      </c>
      <c r="CS314" s="159">
        <v>1.0314282914119E-7</v>
      </c>
      <c r="CT314">
        <v>1</v>
      </c>
      <c r="CU314" t="s">
        <v>4941</v>
      </c>
      <c r="CV314" t="s">
        <v>4942</v>
      </c>
      <c r="CW314">
        <v>1</v>
      </c>
      <c r="CX314">
        <v>2.6930342263608701E-3</v>
      </c>
      <c r="CY314">
        <v>1</v>
      </c>
      <c r="CZ314" t="s">
        <v>4943</v>
      </c>
      <c r="DA314" t="s">
        <v>4944</v>
      </c>
      <c r="DB314">
        <v>1</v>
      </c>
      <c r="DC314">
        <v>1.0460422367083301E-3</v>
      </c>
      <c r="DD314">
        <v>1</v>
      </c>
      <c r="DE314" t="s">
        <v>4945</v>
      </c>
      <c r="DF314" t="s">
        <v>4946</v>
      </c>
      <c r="DG314">
        <v>1</v>
      </c>
      <c r="DH314" s="159">
        <v>9.1464693441675501E-6</v>
      </c>
      <c r="DI314">
        <v>1</v>
      </c>
      <c r="DJ314" t="s">
        <v>4947</v>
      </c>
      <c r="DK314" t="s">
        <v>4948</v>
      </c>
      <c r="DL314">
        <v>1</v>
      </c>
      <c r="DM314" s="159">
        <v>2.21051434470989E-6</v>
      </c>
      <c r="DN314">
        <v>1</v>
      </c>
      <c r="DO314" t="s">
        <v>4949</v>
      </c>
      <c r="DP314" t="s">
        <v>4950</v>
      </c>
      <c r="DQ314">
        <v>1</v>
      </c>
      <c r="DR314">
        <v>5.6084107283261599E-4</v>
      </c>
      <c r="DS314">
        <v>1</v>
      </c>
      <c r="DT314" t="s">
        <v>4951</v>
      </c>
      <c r="DU314" t="s">
        <v>4952</v>
      </c>
      <c r="DV314">
        <v>1</v>
      </c>
      <c r="DW314" s="159">
        <v>3.6923679325764497E-5</v>
      </c>
      <c r="DX314">
        <v>1</v>
      </c>
      <c r="DY314" t="s">
        <v>4953</v>
      </c>
      <c r="DZ314" t="s">
        <v>4954</v>
      </c>
      <c r="EA314">
        <v>1</v>
      </c>
      <c r="EB314" s="159">
        <v>1.9367273444689401E-7</v>
      </c>
      <c r="EC314">
        <v>1</v>
      </c>
      <c r="ED314" t="s">
        <v>4955</v>
      </c>
      <c r="EE314" t="s">
        <v>4956</v>
      </c>
      <c r="EF314">
        <v>1</v>
      </c>
      <c r="EG314" s="159">
        <v>4.7639278180951101E-6</v>
      </c>
      <c r="EH314">
        <v>1</v>
      </c>
      <c r="EI314" t="s">
        <v>4957</v>
      </c>
      <c r="EJ314" t="s">
        <v>4958</v>
      </c>
      <c r="EK314">
        <v>1</v>
      </c>
      <c r="EL314">
        <v>1.5178037770952799E-3</v>
      </c>
      <c r="EM314">
        <v>1</v>
      </c>
      <c r="EN314" t="s">
        <v>4959</v>
      </c>
      <c r="EO314" t="s">
        <v>4960</v>
      </c>
      <c r="EP314">
        <v>1</v>
      </c>
      <c r="EQ314" s="159">
        <v>5.4235383675356202E-6</v>
      </c>
      <c r="ER314">
        <v>1</v>
      </c>
      <c r="ES314" t="s">
        <v>4961</v>
      </c>
      <c r="ET314" t="s">
        <v>4962</v>
      </c>
      <c r="EU314">
        <v>1</v>
      </c>
      <c r="EV314">
        <v>2.6718577568494198E-4</v>
      </c>
      <c r="EW314">
        <v>1</v>
      </c>
      <c r="EX314" t="s">
        <v>4963</v>
      </c>
      <c r="EY314" t="s">
        <v>4964</v>
      </c>
      <c r="EZ314">
        <v>1</v>
      </c>
      <c r="FA314" s="159">
        <v>4.9932129163118198E-5</v>
      </c>
      <c r="FB314">
        <v>1</v>
      </c>
      <c r="FC314" t="s">
        <v>4965</v>
      </c>
      <c r="FD314" t="s">
        <v>4966</v>
      </c>
      <c r="FE314">
        <v>1</v>
      </c>
      <c r="FF314" s="159">
        <v>2.1890337647267998E-6</v>
      </c>
      <c r="FG314">
        <v>1</v>
      </c>
      <c r="FH314" t="s">
        <v>4967</v>
      </c>
      <c r="FI314" t="s">
        <v>4968</v>
      </c>
      <c r="FJ314">
        <v>1</v>
      </c>
      <c r="FK314" s="159">
        <v>9.5478550784921601E-5</v>
      </c>
      <c r="FL314">
        <v>1</v>
      </c>
      <c r="FM314" t="s">
        <v>4969</v>
      </c>
      <c r="FN314" t="s">
        <v>4970</v>
      </c>
      <c r="FO314">
        <v>1</v>
      </c>
      <c r="FP314" s="159">
        <v>7.7590260940767896E-7</v>
      </c>
      <c r="FQ314">
        <v>1</v>
      </c>
      <c r="FR314" t="s">
        <v>4971</v>
      </c>
      <c r="FS314" t="s">
        <v>4972</v>
      </c>
      <c r="FT314">
        <v>1</v>
      </c>
      <c r="FU314" s="159">
        <v>1.4374898618018699E-7</v>
      </c>
      <c r="FV314">
        <v>1</v>
      </c>
      <c r="FW314" t="s">
        <v>4973</v>
      </c>
      <c r="FX314" t="s">
        <v>4974</v>
      </c>
      <c r="FY314">
        <v>1</v>
      </c>
      <c r="FZ314" s="159">
        <v>1.4944567362097399E-7</v>
      </c>
      <c r="GA314">
        <v>1</v>
      </c>
      <c r="GB314" t="s">
        <v>4975</v>
      </c>
      <c r="GC314" t="s">
        <v>4976</v>
      </c>
      <c r="GD314">
        <v>1</v>
      </c>
      <c r="GE314" s="159">
        <v>1.9544134869332101E-7</v>
      </c>
      <c r="GF314">
        <v>1</v>
      </c>
      <c r="GG314" t="s">
        <v>4977</v>
      </c>
      <c r="GH314" t="s">
        <v>4978</v>
      </c>
      <c r="GI314">
        <v>1</v>
      </c>
      <c r="GJ314" s="159">
        <v>1.2767033204376701E-5</v>
      </c>
      <c r="GK314">
        <v>1</v>
      </c>
      <c r="GL314" t="s">
        <v>4979</v>
      </c>
      <c r="GM314" t="s">
        <v>4980</v>
      </c>
      <c r="GN314">
        <v>1</v>
      </c>
      <c r="GO314" s="159">
        <v>4.3948090624114001E-5</v>
      </c>
      <c r="GP314">
        <v>1</v>
      </c>
      <c r="GQ314" t="s">
        <v>4981</v>
      </c>
      <c r="GR314" t="s">
        <v>4982</v>
      </c>
      <c r="GS314">
        <v>1</v>
      </c>
      <c r="GT314">
        <v>1.3971312853406401E-2</v>
      </c>
      <c r="GU314">
        <v>1</v>
      </c>
      <c r="GV314" t="s">
        <v>4983</v>
      </c>
      <c r="GW314" t="s">
        <v>4984</v>
      </c>
      <c r="GX314">
        <v>1</v>
      </c>
      <c r="GY314" s="159">
        <v>1.03429329633597E-7</v>
      </c>
      <c r="GZ314">
        <v>1</v>
      </c>
      <c r="HA314" t="s">
        <v>4985</v>
      </c>
      <c r="HB314" t="s">
        <v>4986</v>
      </c>
      <c r="HC314">
        <v>1</v>
      </c>
      <c r="HD314">
        <v>2.8209574927764303E-4</v>
      </c>
      <c r="HE314">
        <v>1</v>
      </c>
      <c r="HF314" t="s">
        <v>4987</v>
      </c>
      <c r="HG314" t="s">
        <v>4988</v>
      </c>
      <c r="HH314">
        <v>1</v>
      </c>
      <c r="HI314" s="159">
        <v>3.0733774472440401E-5</v>
      </c>
      <c r="HJ314">
        <v>1</v>
      </c>
      <c r="HK314" t="s">
        <v>4989</v>
      </c>
      <c r="HL314" t="s">
        <v>4990</v>
      </c>
      <c r="HM314">
        <v>1</v>
      </c>
      <c r="HN314" s="159">
        <v>2.2375104295905102E-5</v>
      </c>
      <c r="HO314">
        <v>1</v>
      </c>
      <c r="HP314" t="s">
        <v>4991</v>
      </c>
      <c r="HQ314" t="s">
        <v>4992</v>
      </c>
      <c r="HR314">
        <v>1</v>
      </c>
      <c r="HS314" s="159">
        <v>4.0108913169860999E-5</v>
      </c>
      <c r="HT314">
        <v>1</v>
      </c>
      <c r="HU314" t="s">
        <v>4993</v>
      </c>
      <c r="HV314" t="s">
        <v>4994</v>
      </c>
      <c r="HW314">
        <v>1</v>
      </c>
      <c r="HX314">
        <v>5.2287242528083297E-4</v>
      </c>
      <c r="HY314">
        <v>1</v>
      </c>
      <c r="HZ314" t="s">
        <v>4995</v>
      </c>
      <c r="IA314" t="s">
        <v>4996</v>
      </c>
      <c r="IB314">
        <v>1</v>
      </c>
      <c r="IC314" s="159">
        <v>6.4105241554526302E-7</v>
      </c>
    </row>
    <row r="315" spans="1:297">
      <c r="A315" t="str">
        <f>[1]Overview!E396</f>
        <v>a632</v>
      </c>
      <c r="B315" t="str">
        <f>IF([1]Overview!W396&lt;&gt;"",[1]Overview!W396,"")</f>
        <v/>
      </c>
      <c r="C315" t="str">
        <f>[1]Overview!B396</f>
        <v>632: Apparate und Dienstleistungen für Telekommunikation</v>
      </c>
      <c r="D315" t="str">
        <f t="shared" si="4"/>
        <v/>
      </c>
      <c r="F315">
        <f>[1]Overview!S396</f>
        <v>-1</v>
      </c>
      <c r="I315" s="159"/>
    </row>
    <row r="316" spans="1:297">
      <c r="A316" t="str">
        <f>[1]Overview!E397</f>
        <v>a6321</v>
      </c>
      <c r="B316" t="str">
        <f>IF([1]Overview!W397&lt;&gt;"",[1]Overview!W397,"")</f>
        <v/>
      </c>
      <c r="C316" t="str">
        <f>[1]Overview!B397</f>
        <v>6321: Kauf und Miete von Telefonapparaten und Faxgeräten</v>
      </c>
      <c r="D316" t="str">
        <f t="shared" si="4"/>
        <v/>
      </c>
      <c r="F316">
        <f>[1]Overview!S397</f>
        <v>-1</v>
      </c>
      <c r="I316" s="166"/>
    </row>
    <row r="317" spans="1:297">
      <c r="A317" t="str">
        <f>[1]Overview!E398</f>
        <v>a632100</v>
      </c>
      <c r="B317" t="str">
        <f>IF([1]Overview!W398&lt;&gt;"",[1]Overview!W398,"")</f>
        <v/>
      </c>
      <c r="C317" t="str">
        <f>[1]Overview!B398</f>
        <v>6321.00: Kauf und Miete von Telefonapparaten und Faxgeräten</v>
      </c>
      <c r="D317" s="159">
        <f>5.94290024606893E-07*0.886916098609096</f>
        <v>5.2708539006664915E-7</v>
      </c>
      <c r="F317">
        <f>[1]Overview!S398</f>
        <v>0</v>
      </c>
      <c r="H317">
        <v>1</v>
      </c>
      <c r="I317" s="166" t="s">
        <v>4997</v>
      </c>
      <c r="J317" t="s">
        <v>4998</v>
      </c>
      <c r="K317">
        <v>1</v>
      </c>
      <c r="L317" s="159">
        <v>8.0451201887052102E-6</v>
      </c>
      <c r="M317">
        <v>1</v>
      </c>
      <c r="N317" t="s">
        <v>4999</v>
      </c>
      <c r="O317" t="s">
        <v>5000</v>
      </c>
      <c r="P317">
        <v>1</v>
      </c>
      <c r="Q317" s="159">
        <v>1.6906689594688698E-5</v>
      </c>
      <c r="R317">
        <v>1</v>
      </c>
      <c r="S317" t="s">
        <v>5001</v>
      </c>
      <c r="T317" t="s">
        <v>5002</v>
      </c>
      <c r="U317">
        <v>1</v>
      </c>
      <c r="V317" s="159">
        <v>7.5123491470952596E-6</v>
      </c>
      <c r="W317">
        <v>1</v>
      </c>
      <c r="X317" t="s">
        <v>5003</v>
      </c>
      <c r="Y317" t="s">
        <v>5004</v>
      </c>
      <c r="Z317">
        <v>1</v>
      </c>
      <c r="AA317" s="159">
        <v>8.0974400204583205E-5</v>
      </c>
      <c r="AB317">
        <v>1</v>
      </c>
      <c r="AC317" t="s">
        <v>5005</v>
      </c>
      <c r="AD317" t="s">
        <v>5006</v>
      </c>
      <c r="AE317">
        <v>1</v>
      </c>
      <c r="AF317">
        <v>6.1267225223384696E-4</v>
      </c>
      <c r="AG317">
        <v>1</v>
      </c>
      <c r="AH317" t="s">
        <v>5007</v>
      </c>
      <c r="AI317" t="s">
        <v>5008</v>
      </c>
      <c r="AJ317">
        <v>1</v>
      </c>
      <c r="AK317">
        <v>2.5762311153910598E-4</v>
      </c>
      <c r="AL317">
        <v>1</v>
      </c>
      <c r="AM317" t="s">
        <v>5009</v>
      </c>
      <c r="AN317" t="s">
        <v>5010</v>
      </c>
      <c r="AO317">
        <v>1</v>
      </c>
      <c r="AP317" s="159">
        <v>1.8764769100196299E-5</v>
      </c>
      <c r="AQ317">
        <v>1</v>
      </c>
      <c r="AR317" t="s">
        <v>5011</v>
      </c>
      <c r="AS317" t="s">
        <v>5012</v>
      </c>
      <c r="AT317">
        <v>1</v>
      </c>
      <c r="AU317">
        <v>6.91486998584414E-4</v>
      </c>
      <c r="AV317">
        <v>1</v>
      </c>
      <c r="AW317" t="s">
        <v>5013</v>
      </c>
      <c r="AX317" t="s">
        <v>5014</v>
      </c>
      <c r="AY317">
        <v>1</v>
      </c>
      <c r="AZ317" s="159">
        <v>4.6563352001038399E-6</v>
      </c>
      <c r="BA317">
        <v>1</v>
      </c>
      <c r="BB317" t="s">
        <v>5015</v>
      </c>
      <c r="BC317" t="s">
        <v>5016</v>
      </c>
      <c r="BD317">
        <v>1</v>
      </c>
      <c r="BE317">
        <v>2.4038923051484899E-4</v>
      </c>
      <c r="BF317">
        <v>1</v>
      </c>
      <c r="BG317" t="s">
        <v>5017</v>
      </c>
      <c r="BH317" t="s">
        <v>5018</v>
      </c>
      <c r="BI317">
        <v>1</v>
      </c>
      <c r="BJ317" s="159">
        <v>5.3136476740445401E-5</v>
      </c>
      <c r="BK317">
        <v>1</v>
      </c>
      <c r="BL317" t="s">
        <v>5019</v>
      </c>
      <c r="BM317" t="s">
        <v>5020</v>
      </c>
      <c r="BN317">
        <v>1</v>
      </c>
      <c r="BO317" s="159">
        <v>1.8513037061545998E-5</v>
      </c>
      <c r="BP317">
        <v>1</v>
      </c>
      <c r="BQ317" t="s">
        <v>5021</v>
      </c>
      <c r="BR317" t="s">
        <v>5022</v>
      </c>
      <c r="BS317">
        <v>1</v>
      </c>
      <c r="BT317" s="159">
        <v>6.0788908590730002E-6</v>
      </c>
      <c r="BU317">
        <v>1</v>
      </c>
      <c r="BV317" t="s">
        <v>5023</v>
      </c>
      <c r="BW317" t="s">
        <v>5024</v>
      </c>
      <c r="BX317">
        <v>1</v>
      </c>
      <c r="BY317">
        <v>2.0769372930841998E-2</v>
      </c>
      <c r="BZ317">
        <v>1</v>
      </c>
      <c r="CA317" t="s">
        <v>5025</v>
      </c>
      <c r="CB317" t="s">
        <v>5026</v>
      </c>
      <c r="CC317">
        <v>1</v>
      </c>
      <c r="CD317">
        <v>1.03014995217861E-3</v>
      </c>
      <c r="CE317">
        <v>1</v>
      </c>
      <c r="CF317" t="s">
        <v>5027</v>
      </c>
      <c r="CG317" t="s">
        <v>5028</v>
      </c>
      <c r="CH317">
        <v>1</v>
      </c>
      <c r="CI317">
        <v>1.72916209044028E-2</v>
      </c>
      <c r="CJ317">
        <v>1</v>
      </c>
      <c r="CK317" t="s">
        <v>5029</v>
      </c>
      <c r="CL317" t="s">
        <v>5030</v>
      </c>
      <c r="CM317">
        <v>1</v>
      </c>
      <c r="CN317">
        <v>2.0502027163828498E-2</v>
      </c>
      <c r="CO317">
        <v>1</v>
      </c>
      <c r="CP317" t="s">
        <v>5031</v>
      </c>
      <c r="CQ317" t="s">
        <v>5032</v>
      </c>
      <c r="CR317">
        <v>1</v>
      </c>
      <c r="CS317">
        <v>1.9426059657019599E-4</v>
      </c>
      <c r="CT317">
        <v>1</v>
      </c>
      <c r="CU317" t="s">
        <v>5033</v>
      </c>
      <c r="CV317" t="s">
        <v>5034</v>
      </c>
      <c r="CW317">
        <v>1</v>
      </c>
      <c r="CX317">
        <v>1.0754142860968499E-2</v>
      </c>
      <c r="CY317">
        <v>1</v>
      </c>
      <c r="CZ317" t="s">
        <v>5035</v>
      </c>
      <c r="DA317" t="s">
        <v>5036</v>
      </c>
      <c r="DB317">
        <v>1</v>
      </c>
      <c r="DC317">
        <v>8.8916039494360503E-3</v>
      </c>
      <c r="DD317">
        <v>1</v>
      </c>
      <c r="DE317" t="s">
        <v>5037</v>
      </c>
      <c r="DF317" t="s">
        <v>5038</v>
      </c>
      <c r="DG317">
        <v>1</v>
      </c>
      <c r="DH317">
        <v>3.0032177427261101E-3</v>
      </c>
      <c r="DI317">
        <v>1</v>
      </c>
      <c r="DJ317" t="s">
        <v>5039</v>
      </c>
      <c r="DK317" t="s">
        <v>5040</v>
      </c>
      <c r="DL317">
        <v>1</v>
      </c>
      <c r="DM317">
        <v>0.642530709357512</v>
      </c>
      <c r="DN317">
        <v>1</v>
      </c>
      <c r="DO317" t="s">
        <v>5041</v>
      </c>
      <c r="DP317" t="s">
        <v>5042</v>
      </c>
      <c r="DQ317">
        <v>1</v>
      </c>
      <c r="DR317">
        <v>4.3848986346614596E-3</v>
      </c>
      <c r="DS317">
        <v>1</v>
      </c>
      <c r="DT317" t="s">
        <v>5043</v>
      </c>
      <c r="DU317" t="s">
        <v>5044</v>
      </c>
      <c r="DV317">
        <v>1</v>
      </c>
      <c r="DW317">
        <v>3.5371788891176502E-2</v>
      </c>
      <c r="DX317">
        <v>1</v>
      </c>
      <c r="DY317" t="s">
        <v>5045</v>
      </c>
      <c r="DZ317" t="s">
        <v>5046</v>
      </c>
      <c r="EA317">
        <v>1</v>
      </c>
      <c r="EB317">
        <v>2.2302554105307301E-3</v>
      </c>
      <c r="EC317">
        <v>1</v>
      </c>
      <c r="ED317" t="s">
        <v>5047</v>
      </c>
      <c r="EE317" t="s">
        <v>5048</v>
      </c>
      <c r="EF317">
        <v>1</v>
      </c>
      <c r="EG317">
        <v>8.2055355779665599E-3</v>
      </c>
      <c r="EH317">
        <v>1</v>
      </c>
      <c r="EI317" t="s">
        <v>5049</v>
      </c>
      <c r="EJ317" t="s">
        <v>5050</v>
      </c>
      <c r="EK317">
        <v>1</v>
      </c>
      <c r="EL317">
        <v>2.3080351375799799E-3</v>
      </c>
      <c r="EM317">
        <v>1</v>
      </c>
      <c r="EN317" t="s">
        <v>5051</v>
      </c>
      <c r="EO317" t="s">
        <v>5052</v>
      </c>
      <c r="EP317">
        <v>1</v>
      </c>
      <c r="EQ317">
        <v>6.0511504326117797E-3</v>
      </c>
      <c r="ER317">
        <v>1</v>
      </c>
      <c r="ES317" t="s">
        <v>5053</v>
      </c>
      <c r="ET317" t="s">
        <v>5054</v>
      </c>
      <c r="EU317">
        <v>1</v>
      </c>
      <c r="EV317">
        <v>1.4547039998215399E-3</v>
      </c>
      <c r="EW317">
        <v>1</v>
      </c>
      <c r="EX317" t="s">
        <v>5055</v>
      </c>
      <c r="EY317" t="s">
        <v>5056</v>
      </c>
      <c r="EZ317">
        <v>1</v>
      </c>
      <c r="FA317">
        <v>1.1558119406655199E-3</v>
      </c>
      <c r="FB317">
        <v>1</v>
      </c>
      <c r="FC317" t="s">
        <v>5057</v>
      </c>
      <c r="FD317" t="s">
        <v>5058</v>
      </c>
      <c r="FE317">
        <v>1</v>
      </c>
      <c r="FF317">
        <v>1.5933998729486299E-3</v>
      </c>
      <c r="FG317">
        <v>1</v>
      </c>
      <c r="FH317" t="s">
        <v>5059</v>
      </c>
      <c r="FI317" t="s">
        <v>5060</v>
      </c>
      <c r="FJ317">
        <v>1</v>
      </c>
      <c r="FK317">
        <v>9.2132872485778793E-3</v>
      </c>
      <c r="FL317">
        <v>1</v>
      </c>
      <c r="FM317" t="s">
        <v>5061</v>
      </c>
      <c r="FN317" t="s">
        <v>5062</v>
      </c>
      <c r="FO317">
        <v>1</v>
      </c>
      <c r="FP317">
        <v>1.53725573064361E-4</v>
      </c>
      <c r="FQ317">
        <v>1</v>
      </c>
      <c r="FR317" t="s">
        <v>5063</v>
      </c>
      <c r="FS317" t="s">
        <v>5064</v>
      </c>
      <c r="FT317">
        <v>1</v>
      </c>
      <c r="FU317">
        <v>7.3810085446186398E-3</v>
      </c>
      <c r="FV317">
        <v>1</v>
      </c>
      <c r="FW317" t="s">
        <v>5065</v>
      </c>
      <c r="FX317" t="s">
        <v>5066</v>
      </c>
      <c r="FY317">
        <v>1</v>
      </c>
      <c r="FZ317">
        <v>5.0013649429589803E-4</v>
      </c>
      <c r="GA317">
        <v>1</v>
      </c>
      <c r="GB317" t="s">
        <v>5067</v>
      </c>
      <c r="GC317" t="s">
        <v>5068</v>
      </c>
      <c r="GD317">
        <v>1</v>
      </c>
      <c r="GE317">
        <v>2.4785142955180701E-2</v>
      </c>
      <c r="GF317">
        <v>1</v>
      </c>
      <c r="GG317" t="s">
        <v>5069</v>
      </c>
      <c r="GH317" t="s">
        <v>5070</v>
      </c>
      <c r="GI317">
        <v>1</v>
      </c>
      <c r="GJ317">
        <v>1.6015407319140099E-3</v>
      </c>
      <c r="GK317">
        <v>1</v>
      </c>
      <c r="GL317" t="s">
        <v>5071</v>
      </c>
      <c r="GM317" t="s">
        <v>5072</v>
      </c>
      <c r="GN317">
        <v>1</v>
      </c>
      <c r="GO317">
        <v>2.2998498764674898E-3</v>
      </c>
      <c r="GP317">
        <v>1</v>
      </c>
      <c r="GQ317" t="s">
        <v>5073</v>
      </c>
      <c r="GR317" t="s">
        <v>5074</v>
      </c>
      <c r="GS317">
        <v>1</v>
      </c>
      <c r="GT317">
        <v>0.101047565647458</v>
      </c>
      <c r="GU317">
        <v>1</v>
      </c>
      <c r="GV317" t="s">
        <v>5075</v>
      </c>
      <c r="GW317" t="s">
        <v>5076</v>
      </c>
      <c r="GX317">
        <v>1</v>
      </c>
      <c r="GY317">
        <v>1.2162389481794701E-2</v>
      </c>
      <c r="GZ317">
        <v>1</v>
      </c>
      <c r="HA317" t="s">
        <v>5077</v>
      </c>
      <c r="HB317" t="s">
        <v>5078</v>
      </c>
      <c r="HC317">
        <v>1</v>
      </c>
      <c r="HD317" s="159">
        <v>6.2152162948316404E-5</v>
      </c>
      <c r="HE317">
        <v>1</v>
      </c>
      <c r="HF317" t="s">
        <v>5079</v>
      </c>
      <c r="HG317" t="s">
        <v>5080</v>
      </c>
      <c r="HH317">
        <v>1</v>
      </c>
      <c r="HI317">
        <v>1.68543362516819E-4</v>
      </c>
      <c r="HJ317">
        <v>1</v>
      </c>
      <c r="HK317" t="s">
        <v>5081</v>
      </c>
      <c r="HL317" t="s">
        <v>5082</v>
      </c>
      <c r="HM317">
        <v>1</v>
      </c>
      <c r="HN317">
        <v>5.70745827161025E-4</v>
      </c>
      <c r="HO317">
        <v>1</v>
      </c>
      <c r="HP317" t="s">
        <v>5083</v>
      </c>
      <c r="HQ317" t="s">
        <v>5084</v>
      </c>
      <c r="HR317">
        <v>1</v>
      </c>
      <c r="HS317">
        <v>1.9444863893058599E-3</v>
      </c>
      <c r="HT317">
        <v>1</v>
      </c>
      <c r="HU317" t="s">
        <v>5085</v>
      </c>
      <c r="HV317" t="s">
        <v>5086</v>
      </c>
      <c r="HW317">
        <v>1</v>
      </c>
      <c r="HX317">
        <v>1.71523219627269E-2</v>
      </c>
      <c r="HY317">
        <v>1</v>
      </c>
      <c r="HZ317" t="s">
        <v>5087</v>
      </c>
      <c r="IA317" t="s">
        <v>5088</v>
      </c>
      <c r="IB317">
        <v>1</v>
      </c>
      <c r="IC317">
        <v>9.2678702566072902E-3</v>
      </c>
      <c r="ID317">
        <v>1</v>
      </c>
      <c r="IE317" t="s">
        <v>5089</v>
      </c>
      <c r="IF317" t="s">
        <v>5090</v>
      </c>
      <c r="IG317">
        <v>1</v>
      </c>
      <c r="IH317">
        <v>1.2970203422394201E-2</v>
      </c>
      <c r="II317">
        <v>1</v>
      </c>
      <c r="IJ317" t="s">
        <v>5091</v>
      </c>
      <c r="IK317" t="s">
        <v>5092</v>
      </c>
      <c r="IL317">
        <v>1</v>
      </c>
      <c r="IM317">
        <v>8.9795850455703305E-3</v>
      </c>
      <c r="IN317">
        <v>1</v>
      </c>
      <c r="IO317" t="s">
        <v>3022</v>
      </c>
      <c r="IP317" t="s">
        <v>3023</v>
      </c>
      <c r="IQ317">
        <v>0.13410149048418604</v>
      </c>
      <c r="IR317">
        <v>0.11254678419619235</v>
      </c>
      <c r="IS317">
        <v>1</v>
      </c>
      <c r="IT317" t="s">
        <v>3024</v>
      </c>
      <c r="IU317" t="s">
        <v>3025</v>
      </c>
      <c r="IV317">
        <v>6.0459202846855024E-3</v>
      </c>
      <c r="IW317">
        <v>0.11254678419619235</v>
      </c>
      <c r="IX317">
        <v>1</v>
      </c>
      <c r="IY317" t="s">
        <v>3026</v>
      </c>
      <c r="IZ317" t="s">
        <v>3027</v>
      </c>
      <c r="JA317">
        <v>0.48517634980715318</v>
      </c>
      <c r="JB317">
        <v>0.11254678419619235</v>
      </c>
      <c r="JC317">
        <v>1</v>
      </c>
      <c r="JD317" t="s">
        <v>3028</v>
      </c>
      <c r="JE317" t="s">
        <v>3029</v>
      </c>
      <c r="JF317">
        <v>0.37467623942397527</v>
      </c>
      <c r="JG317">
        <v>0.11254678419619235</v>
      </c>
      <c r="JH317">
        <v>1</v>
      </c>
      <c r="JI317" t="s">
        <v>3030</v>
      </c>
      <c r="JJ317" t="s">
        <v>3031</v>
      </c>
      <c r="JK317">
        <v>0.1523454548262588</v>
      </c>
      <c r="JL317">
        <v>9.981093362609909E-3</v>
      </c>
      <c r="JM317">
        <v>1</v>
      </c>
      <c r="JN317" t="s">
        <v>3032</v>
      </c>
      <c r="JO317" t="s">
        <v>3033</v>
      </c>
      <c r="JP317">
        <v>0.40618597118973421</v>
      </c>
      <c r="JQ317">
        <v>9.981093362609909E-3</v>
      </c>
      <c r="JR317">
        <v>1</v>
      </c>
      <c r="JS317" t="s">
        <v>3034</v>
      </c>
      <c r="JT317" t="s">
        <v>3035</v>
      </c>
      <c r="JU317">
        <v>2.6360428138277162E-2</v>
      </c>
      <c r="JV317">
        <v>9.981093362609909E-3</v>
      </c>
      <c r="JW317">
        <v>1</v>
      </c>
      <c r="JX317" t="s">
        <v>3036</v>
      </c>
      <c r="JY317" t="s">
        <v>3037</v>
      </c>
      <c r="JZ317">
        <v>0.21051217573523118</v>
      </c>
      <c r="KA317">
        <v>9.981093362609909E-3</v>
      </c>
      <c r="KB317">
        <v>1</v>
      </c>
      <c r="KC317" t="s">
        <v>3038</v>
      </c>
      <c r="KD317" t="s">
        <v>3039</v>
      </c>
      <c r="KE317">
        <v>1.6519048596901776E-2</v>
      </c>
      <c r="KF317">
        <v>9.981093362609909E-3</v>
      </c>
      <c r="KG317">
        <v>1</v>
      </c>
      <c r="KH317" t="s">
        <v>3040</v>
      </c>
      <c r="KI317" t="s">
        <v>3041</v>
      </c>
      <c r="KJ317">
        <v>0.18807692151359676</v>
      </c>
      <c r="KK317">
        <v>9.981093362609909E-3</v>
      </c>
    </row>
    <row r="318" spans="1:297">
      <c r="A318" t="str">
        <f>[1]Overview!E399</f>
        <v>a6322</v>
      </c>
      <c r="B318" t="str">
        <f>IF([1]Overview!W399&lt;&gt;"",[1]Overview!W399,"")</f>
        <v/>
      </c>
      <c r="C318" t="str">
        <f>[1]Overview!B399</f>
        <v>6322: Festnetztelefonie</v>
      </c>
      <c r="D318" s="159">
        <f>5.94290024606893E-07*0.968499218324178</f>
        <v>5.7556942428963232E-7</v>
      </c>
      <c r="F318">
        <f>[1]Overview!S399</f>
        <v>0</v>
      </c>
      <c r="H318">
        <v>1</v>
      </c>
      <c r="I318" s="166" t="s">
        <v>4905</v>
      </c>
      <c r="J318" t="s">
        <v>4906</v>
      </c>
      <c r="K318">
        <v>1</v>
      </c>
      <c r="L318" s="159">
        <v>1.0828006652784699E-5</v>
      </c>
      <c r="M318">
        <v>1</v>
      </c>
      <c r="N318" t="s">
        <v>4907</v>
      </c>
      <c r="O318" t="s">
        <v>4908</v>
      </c>
      <c r="P318">
        <v>1</v>
      </c>
      <c r="Q318">
        <v>2.8974939857965198E-4</v>
      </c>
      <c r="R318">
        <v>1</v>
      </c>
      <c r="S318" t="s">
        <v>4909</v>
      </c>
      <c r="T318" t="s">
        <v>4910</v>
      </c>
      <c r="U318">
        <v>1</v>
      </c>
      <c r="V318" s="159">
        <v>8.3889984612818194E-5</v>
      </c>
      <c r="W318">
        <v>1</v>
      </c>
      <c r="X318" t="s">
        <v>4911</v>
      </c>
      <c r="Y318" t="s">
        <v>4912</v>
      </c>
      <c r="Z318">
        <v>1</v>
      </c>
      <c r="AA318" s="159">
        <v>2.6457674460942799E-6</v>
      </c>
      <c r="AB318">
        <v>1</v>
      </c>
      <c r="AC318" t="s">
        <v>4913</v>
      </c>
      <c r="AD318" t="s">
        <v>4914</v>
      </c>
      <c r="AE318">
        <v>1</v>
      </c>
      <c r="AF318" s="159">
        <v>7.1351663193026603E-6</v>
      </c>
      <c r="AG318">
        <v>1</v>
      </c>
      <c r="AH318" t="s">
        <v>4915</v>
      </c>
      <c r="AI318" t="s">
        <v>4916</v>
      </c>
      <c r="AJ318">
        <v>1</v>
      </c>
      <c r="AK318" s="159">
        <v>2.7602846012728502E-5</v>
      </c>
      <c r="AL318">
        <v>1</v>
      </c>
      <c r="AM318" t="s">
        <v>4917</v>
      </c>
      <c r="AN318" t="s">
        <v>4918</v>
      </c>
      <c r="AO318">
        <v>1</v>
      </c>
      <c r="AP318">
        <v>2.54252234763824E-4</v>
      </c>
      <c r="AQ318">
        <v>1</v>
      </c>
      <c r="AR318" t="s">
        <v>4919</v>
      </c>
      <c r="AS318" t="s">
        <v>4920</v>
      </c>
      <c r="AT318">
        <v>1</v>
      </c>
      <c r="AU318" s="159">
        <v>1.58485733514165E-7</v>
      </c>
      <c r="AV318">
        <v>1</v>
      </c>
      <c r="AW318" t="s">
        <v>4921</v>
      </c>
      <c r="AX318" t="s">
        <v>4922</v>
      </c>
      <c r="AY318">
        <v>1</v>
      </c>
      <c r="AZ318" s="159">
        <v>5.12024105625189E-7</v>
      </c>
      <c r="BA318">
        <v>1</v>
      </c>
      <c r="BB318" t="s">
        <v>4923</v>
      </c>
      <c r="BC318" t="s">
        <v>4924</v>
      </c>
      <c r="BD318">
        <v>1</v>
      </c>
      <c r="BE318" s="159">
        <v>1.9500803962490399E-5</v>
      </c>
      <c r="BF318">
        <v>1</v>
      </c>
      <c r="BG318" t="s">
        <v>4925</v>
      </c>
      <c r="BH318" t="s">
        <v>4926</v>
      </c>
      <c r="BI318">
        <v>1</v>
      </c>
      <c r="BJ318" s="159">
        <v>6.4774206938017103E-6</v>
      </c>
      <c r="BK318">
        <v>1</v>
      </c>
      <c r="BL318" t="s">
        <v>4927</v>
      </c>
      <c r="BM318" t="s">
        <v>4928</v>
      </c>
      <c r="BN318">
        <v>1</v>
      </c>
      <c r="BO318" s="159">
        <v>1.03104254148008E-7</v>
      </c>
      <c r="BP318">
        <v>1</v>
      </c>
      <c r="BQ318" t="s">
        <v>4929</v>
      </c>
      <c r="BR318" t="s">
        <v>4930</v>
      </c>
      <c r="BS318">
        <v>1</v>
      </c>
      <c r="BT318" s="159">
        <v>1.1958475366582999E-7</v>
      </c>
      <c r="BU318">
        <v>1</v>
      </c>
      <c r="BV318" t="s">
        <v>4931</v>
      </c>
      <c r="BW318" t="s">
        <v>4932</v>
      </c>
      <c r="BX318">
        <v>1</v>
      </c>
      <c r="BY318" s="159">
        <v>2.7153770706302499E-10</v>
      </c>
      <c r="BZ318">
        <v>1</v>
      </c>
      <c r="CA318" t="s">
        <v>4933</v>
      </c>
      <c r="CB318" t="s">
        <v>4934</v>
      </c>
      <c r="CC318">
        <v>1</v>
      </c>
      <c r="CD318">
        <v>0.97760412099005201</v>
      </c>
      <c r="CE318">
        <v>1</v>
      </c>
      <c r="CF318" t="s">
        <v>4935</v>
      </c>
      <c r="CG318" t="s">
        <v>4936</v>
      </c>
      <c r="CH318">
        <v>1</v>
      </c>
      <c r="CI318">
        <v>4.7331439013830601E-4</v>
      </c>
      <c r="CJ318">
        <v>1</v>
      </c>
      <c r="CK318" t="s">
        <v>4937</v>
      </c>
      <c r="CL318" t="s">
        <v>4938</v>
      </c>
      <c r="CM318">
        <v>1</v>
      </c>
      <c r="CN318" s="159">
        <v>9.48091280770269E-8</v>
      </c>
      <c r="CO318">
        <v>1</v>
      </c>
      <c r="CP318" t="s">
        <v>4939</v>
      </c>
      <c r="CQ318" t="s">
        <v>4940</v>
      </c>
      <c r="CR318">
        <v>1</v>
      </c>
      <c r="CS318" s="159">
        <v>1.0314282914119E-7</v>
      </c>
      <c r="CT318">
        <v>1</v>
      </c>
      <c r="CU318" t="s">
        <v>4941</v>
      </c>
      <c r="CV318" t="s">
        <v>4942</v>
      </c>
      <c r="CW318">
        <v>1</v>
      </c>
      <c r="CX318">
        <v>2.6930342263608701E-3</v>
      </c>
      <c r="CY318">
        <v>1</v>
      </c>
      <c r="CZ318" t="s">
        <v>4943</v>
      </c>
      <c r="DA318" t="s">
        <v>4944</v>
      </c>
      <c r="DB318">
        <v>1</v>
      </c>
      <c r="DC318">
        <v>1.0460422367083301E-3</v>
      </c>
      <c r="DD318">
        <v>1</v>
      </c>
      <c r="DE318" t="s">
        <v>4945</v>
      </c>
      <c r="DF318" t="s">
        <v>4946</v>
      </c>
      <c r="DG318">
        <v>1</v>
      </c>
      <c r="DH318" s="159">
        <v>9.1464693441675501E-6</v>
      </c>
      <c r="DI318">
        <v>1</v>
      </c>
      <c r="DJ318" t="s">
        <v>4947</v>
      </c>
      <c r="DK318" t="s">
        <v>4948</v>
      </c>
      <c r="DL318">
        <v>1</v>
      </c>
      <c r="DM318" s="159">
        <v>2.21051434470989E-6</v>
      </c>
      <c r="DN318">
        <v>1</v>
      </c>
      <c r="DO318" t="s">
        <v>4949</v>
      </c>
      <c r="DP318" t="s">
        <v>4950</v>
      </c>
      <c r="DQ318">
        <v>1</v>
      </c>
      <c r="DR318">
        <v>5.6084107283261599E-4</v>
      </c>
      <c r="DS318">
        <v>1</v>
      </c>
      <c r="DT318" t="s">
        <v>4951</v>
      </c>
      <c r="DU318" t="s">
        <v>4952</v>
      </c>
      <c r="DV318">
        <v>1</v>
      </c>
      <c r="DW318" s="159">
        <v>3.6923679325764497E-5</v>
      </c>
      <c r="DX318">
        <v>1</v>
      </c>
      <c r="DY318" t="s">
        <v>4953</v>
      </c>
      <c r="DZ318" t="s">
        <v>4954</v>
      </c>
      <c r="EA318">
        <v>1</v>
      </c>
      <c r="EB318" s="159">
        <v>1.9367273444689401E-7</v>
      </c>
      <c r="EC318">
        <v>1</v>
      </c>
      <c r="ED318" t="s">
        <v>4955</v>
      </c>
      <c r="EE318" t="s">
        <v>4956</v>
      </c>
      <c r="EF318">
        <v>1</v>
      </c>
      <c r="EG318" s="159">
        <v>4.7639278180951101E-6</v>
      </c>
      <c r="EH318">
        <v>1</v>
      </c>
      <c r="EI318" t="s">
        <v>4957</v>
      </c>
      <c r="EJ318" t="s">
        <v>4958</v>
      </c>
      <c r="EK318">
        <v>1</v>
      </c>
      <c r="EL318">
        <v>1.5178037770952799E-3</v>
      </c>
      <c r="EM318">
        <v>1</v>
      </c>
      <c r="EN318" t="s">
        <v>4959</v>
      </c>
      <c r="EO318" t="s">
        <v>4960</v>
      </c>
      <c r="EP318">
        <v>1</v>
      </c>
      <c r="EQ318" s="159">
        <v>5.4235383675356202E-6</v>
      </c>
      <c r="ER318">
        <v>1</v>
      </c>
      <c r="ES318" t="s">
        <v>4961</v>
      </c>
      <c r="ET318" t="s">
        <v>4962</v>
      </c>
      <c r="EU318">
        <v>1</v>
      </c>
      <c r="EV318">
        <v>2.6718577568494198E-4</v>
      </c>
      <c r="EW318">
        <v>1</v>
      </c>
      <c r="EX318" t="s">
        <v>4963</v>
      </c>
      <c r="EY318" t="s">
        <v>4964</v>
      </c>
      <c r="EZ318">
        <v>1</v>
      </c>
      <c r="FA318" s="159">
        <v>4.9932129163118198E-5</v>
      </c>
      <c r="FB318">
        <v>1</v>
      </c>
      <c r="FC318" t="s">
        <v>4965</v>
      </c>
      <c r="FD318" t="s">
        <v>4966</v>
      </c>
      <c r="FE318">
        <v>1</v>
      </c>
      <c r="FF318" s="159">
        <v>2.1890337647267998E-6</v>
      </c>
      <c r="FG318">
        <v>1</v>
      </c>
      <c r="FH318" t="s">
        <v>4967</v>
      </c>
      <c r="FI318" t="s">
        <v>4968</v>
      </c>
      <c r="FJ318">
        <v>1</v>
      </c>
      <c r="FK318" s="159">
        <v>9.5478550784921601E-5</v>
      </c>
      <c r="FL318">
        <v>1</v>
      </c>
      <c r="FM318" t="s">
        <v>4969</v>
      </c>
      <c r="FN318" t="s">
        <v>4970</v>
      </c>
      <c r="FO318">
        <v>1</v>
      </c>
      <c r="FP318" s="159">
        <v>7.7590260940767896E-7</v>
      </c>
      <c r="FQ318">
        <v>1</v>
      </c>
      <c r="FR318" t="s">
        <v>4971</v>
      </c>
      <c r="FS318" t="s">
        <v>4972</v>
      </c>
      <c r="FT318">
        <v>1</v>
      </c>
      <c r="FU318" s="159">
        <v>1.4374898618018699E-7</v>
      </c>
      <c r="FV318">
        <v>1</v>
      </c>
      <c r="FW318" t="s">
        <v>4973</v>
      </c>
      <c r="FX318" t="s">
        <v>4974</v>
      </c>
      <c r="FY318">
        <v>1</v>
      </c>
      <c r="FZ318" s="159">
        <v>1.4944567362097399E-7</v>
      </c>
      <c r="GA318">
        <v>1</v>
      </c>
      <c r="GB318" t="s">
        <v>4975</v>
      </c>
      <c r="GC318" t="s">
        <v>4976</v>
      </c>
      <c r="GD318">
        <v>1</v>
      </c>
      <c r="GE318" s="159">
        <v>1.9544134869332101E-7</v>
      </c>
      <c r="GF318">
        <v>1</v>
      </c>
      <c r="GG318" t="s">
        <v>4977</v>
      </c>
      <c r="GH318" t="s">
        <v>4978</v>
      </c>
      <c r="GI318">
        <v>1</v>
      </c>
      <c r="GJ318" s="159">
        <v>1.2767033204376701E-5</v>
      </c>
      <c r="GK318">
        <v>1</v>
      </c>
      <c r="GL318" t="s">
        <v>4979</v>
      </c>
      <c r="GM318" t="s">
        <v>4980</v>
      </c>
      <c r="GN318">
        <v>1</v>
      </c>
      <c r="GO318" s="159">
        <v>4.3948090624114001E-5</v>
      </c>
      <c r="GP318">
        <v>1</v>
      </c>
      <c r="GQ318" t="s">
        <v>4981</v>
      </c>
      <c r="GR318" t="s">
        <v>4982</v>
      </c>
      <c r="GS318">
        <v>1</v>
      </c>
      <c r="GT318">
        <v>1.3971312853406401E-2</v>
      </c>
      <c r="GU318">
        <v>1</v>
      </c>
      <c r="GV318" t="s">
        <v>4983</v>
      </c>
      <c r="GW318" t="s">
        <v>4984</v>
      </c>
      <c r="GX318">
        <v>1</v>
      </c>
      <c r="GY318" s="159">
        <v>1.03429329633597E-7</v>
      </c>
      <c r="GZ318">
        <v>1</v>
      </c>
      <c r="HA318" t="s">
        <v>4985</v>
      </c>
      <c r="HB318" t="s">
        <v>4986</v>
      </c>
      <c r="HC318">
        <v>1</v>
      </c>
      <c r="HD318">
        <v>2.8209574927764303E-4</v>
      </c>
      <c r="HE318">
        <v>1</v>
      </c>
      <c r="HF318" t="s">
        <v>4987</v>
      </c>
      <c r="HG318" t="s">
        <v>4988</v>
      </c>
      <c r="HH318">
        <v>1</v>
      </c>
      <c r="HI318" s="159">
        <v>3.0733774472440401E-5</v>
      </c>
      <c r="HJ318">
        <v>1</v>
      </c>
      <c r="HK318" t="s">
        <v>4989</v>
      </c>
      <c r="HL318" t="s">
        <v>4990</v>
      </c>
      <c r="HM318">
        <v>1</v>
      </c>
      <c r="HN318" s="159">
        <v>2.2375104295905102E-5</v>
      </c>
      <c r="HO318">
        <v>1</v>
      </c>
      <c r="HP318" t="s">
        <v>4991</v>
      </c>
      <c r="HQ318" t="s">
        <v>4992</v>
      </c>
      <c r="HR318">
        <v>1</v>
      </c>
      <c r="HS318" s="159">
        <v>4.0108913169860999E-5</v>
      </c>
      <c r="HT318">
        <v>1</v>
      </c>
      <c r="HU318" t="s">
        <v>4993</v>
      </c>
      <c r="HV318" t="s">
        <v>4994</v>
      </c>
      <c r="HW318">
        <v>1</v>
      </c>
      <c r="HX318">
        <v>5.2287242528083297E-4</v>
      </c>
      <c r="HY318">
        <v>1</v>
      </c>
      <c r="HZ318" t="s">
        <v>4995</v>
      </c>
      <c r="IA318" t="s">
        <v>4996</v>
      </c>
      <c r="IB318">
        <v>1</v>
      </c>
      <c r="IC318" s="159">
        <v>6.4105241554526302E-7</v>
      </c>
    </row>
    <row r="319" spans="1:297">
      <c r="A319" t="str">
        <f>[1]Overview!E400</f>
        <v>a632201</v>
      </c>
      <c r="B319" t="str">
        <f>IF([1]Overview!W400&lt;&gt;"",[1]Overview!W400,"")</f>
        <v/>
      </c>
      <c r="C319" t="str">
        <f>[1]Overview!B400</f>
        <v>6322.01: Festnetz: Abonnemente und Anschlussgebühren</v>
      </c>
      <c r="D319" t="str">
        <f t="shared" si="4"/>
        <v/>
      </c>
      <c r="F319">
        <f>[1]Overview!S400</f>
        <v>-1</v>
      </c>
      <c r="I319" s="166"/>
    </row>
    <row r="320" spans="1:297">
      <c r="A320" t="str">
        <f>[1]Overview!E401</f>
        <v>a632202</v>
      </c>
      <c r="B320" t="str">
        <f>IF([1]Overview!W401&lt;&gt;"",[1]Overview!W401,"")</f>
        <v/>
      </c>
      <c r="C320" t="str">
        <f>[1]Overview!B401</f>
        <v>6322.02: Festnetz: Gesprächsgebühren</v>
      </c>
      <c r="D320" t="str">
        <f t="shared" si="4"/>
        <v/>
      </c>
      <c r="F320">
        <f>[1]Overview!S401</f>
        <v>-1</v>
      </c>
      <c r="H320" s="159"/>
      <c r="I320" s="159"/>
    </row>
    <row r="321" spans="1:297">
      <c r="A321" t="str">
        <f>[1]Overview!E402</f>
        <v>a632203</v>
      </c>
      <c r="B321" t="str">
        <f>IF([1]Overview!W402&lt;&gt;"",[1]Overview!W402,"")</f>
        <v/>
      </c>
      <c r="C321" t="str">
        <f>[1]Overview!B402</f>
        <v>6322.03: Festnetz: Gebühren fürs Internet (ohne Internetabo)</v>
      </c>
      <c r="D321" t="str">
        <f>IF(B321&lt;&gt;"",1,"")</f>
        <v/>
      </c>
      <c r="F321">
        <f>[1]Overview!S402</f>
        <v>-1</v>
      </c>
      <c r="I321" s="166"/>
    </row>
    <row r="322" spans="1:297">
      <c r="A322" t="str">
        <f>[1]Overview!E403</f>
        <v>a632204</v>
      </c>
      <c r="B322" t="str">
        <f>IF([1]Overview!W403&lt;&gt;"",[1]Overview!W403,"")</f>
        <v/>
      </c>
      <c r="C322" t="str">
        <f>[1]Overview!B403</f>
        <v>6322.04: Festnetz: Pauschalbetrag für Abonnement und Gesprächsgebühren</v>
      </c>
      <c r="D322" t="str">
        <f>IF(B322&lt;&gt;"",1,"")</f>
        <v/>
      </c>
      <c r="F322">
        <f>[1]Overview!S403</f>
        <v>-1</v>
      </c>
      <c r="I322" s="166"/>
    </row>
    <row r="323" spans="1:297">
      <c r="A323" t="str">
        <f>[1]Overview!E404</f>
        <v>a6323</v>
      </c>
      <c r="B323" t="str">
        <f>IF([1]Overview!W404&lt;&gt;"",[1]Overview!W404,"")</f>
        <v/>
      </c>
      <c r="C323" t="str">
        <f>[1]Overview!B404</f>
        <v>6323: Mobiltelefonie</v>
      </c>
      <c r="D323" s="159">
        <f>5.94290024606893E-07*0.968499218324178</f>
        <v>5.7556942428963232E-7</v>
      </c>
      <c r="F323">
        <f>[1]Overview!S404</f>
        <v>0</v>
      </c>
      <c r="H323">
        <v>1</v>
      </c>
      <c r="I323" s="166" t="s">
        <v>4905</v>
      </c>
      <c r="J323" t="s">
        <v>4906</v>
      </c>
      <c r="K323">
        <v>1</v>
      </c>
      <c r="L323" s="159">
        <v>1.0828006652784699E-5</v>
      </c>
      <c r="M323">
        <v>1</v>
      </c>
      <c r="N323" t="s">
        <v>4907</v>
      </c>
      <c r="O323" t="s">
        <v>4908</v>
      </c>
      <c r="P323">
        <v>1</v>
      </c>
      <c r="Q323">
        <v>2.8974939857965198E-4</v>
      </c>
      <c r="R323">
        <v>1</v>
      </c>
      <c r="S323" t="s">
        <v>4909</v>
      </c>
      <c r="T323" t="s">
        <v>4910</v>
      </c>
      <c r="U323">
        <v>1</v>
      </c>
      <c r="V323" s="159">
        <v>8.3889984612818194E-5</v>
      </c>
      <c r="W323">
        <v>1</v>
      </c>
      <c r="X323" t="s">
        <v>4911</v>
      </c>
      <c r="Y323" t="s">
        <v>4912</v>
      </c>
      <c r="Z323">
        <v>1</v>
      </c>
      <c r="AA323" s="159">
        <v>2.6457674460942799E-6</v>
      </c>
      <c r="AB323">
        <v>1</v>
      </c>
      <c r="AC323" t="s">
        <v>4913</v>
      </c>
      <c r="AD323" t="s">
        <v>4914</v>
      </c>
      <c r="AE323">
        <v>1</v>
      </c>
      <c r="AF323" s="159">
        <v>7.1351663193026603E-6</v>
      </c>
      <c r="AG323">
        <v>1</v>
      </c>
      <c r="AH323" t="s">
        <v>4915</v>
      </c>
      <c r="AI323" t="s">
        <v>4916</v>
      </c>
      <c r="AJ323">
        <v>1</v>
      </c>
      <c r="AK323" s="159">
        <v>2.7602846012728502E-5</v>
      </c>
      <c r="AL323">
        <v>1</v>
      </c>
      <c r="AM323" t="s">
        <v>4917</v>
      </c>
      <c r="AN323" t="s">
        <v>4918</v>
      </c>
      <c r="AO323">
        <v>1</v>
      </c>
      <c r="AP323">
        <v>2.54252234763824E-4</v>
      </c>
      <c r="AQ323">
        <v>1</v>
      </c>
      <c r="AR323" t="s">
        <v>4919</v>
      </c>
      <c r="AS323" t="s">
        <v>4920</v>
      </c>
      <c r="AT323">
        <v>1</v>
      </c>
      <c r="AU323" s="159">
        <v>1.58485733514165E-7</v>
      </c>
      <c r="AV323">
        <v>1</v>
      </c>
      <c r="AW323" t="s">
        <v>4921</v>
      </c>
      <c r="AX323" t="s">
        <v>4922</v>
      </c>
      <c r="AY323">
        <v>1</v>
      </c>
      <c r="AZ323" s="159">
        <v>5.12024105625189E-7</v>
      </c>
      <c r="BA323">
        <v>1</v>
      </c>
      <c r="BB323" t="s">
        <v>4923</v>
      </c>
      <c r="BC323" t="s">
        <v>4924</v>
      </c>
      <c r="BD323">
        <v>1</v>
      </c>
      <c r="BE323" s="159">
        <v>1.9500803962490399E-5</v>
      </c>
      <c r="BF323">
        <v>1</v>
      </c>
      <c r="BG323" t="s">
        <v>4925</v>
      </c>
      <c r="BH323" t="s">
        <v>4926</v>
      </c>
      <c r="BI323">
        <v>1</v>
      </c>
      <c r="BJ323" s="159">
        <v>6.4774206938017103E-6</v>
      </c>
      <c r="BK323">
        <v>1</v>
      </c>
      <c r="BL323" t="s">
        <v>4927</v>
      </c>
      <c r="BM323" t="s">
        <v>4928</v>
      </c>
      <c r="BN323">
        <v>1</v>
      </c>
      <c r="BO323" s="159">
        <v>1.03104254148008E-7</v>
      </c>
      <c r="BP323">
        <v>1</v>
      </c>
      <c r="BQ323" t="s">
        <v>4929</v>
      </c>
      <c r="BR323" t="s">
        <v>4930</v>
      </c>
      <c r="BS323">
        <v>1</v>
      </c>
      <c r="BT323" s="159">
        <v>1.1958475366582999E-7</v>
      </c>
      <c r="BU323">
        <v>1</v>
      </c>
      <c r="BV323" t="s">
        <v>4931</v>
      </c>
      <c r="BW323" t="s">
        <v>4932</v>
      </c>
      <c r="BX323">
        <v>1</v>
      </c>
      <c r="BY323" s="159">
        <v>2.7153770706302499E-10</v>
      </c>
      <c r="BZ323">
        <v>1</v>
      </c>
      <c r="CA323" t="s">
        <v>4933</v>
      </c>
      <c r="CB323" t="s">
        <v>4934</v>
      </c>
      <c r="CC323">
        <v>1</v>
      </c>
      <c r="CD323">
        <v>0.97760412099005201</v>
      </c>
      <c r="CE323">
        <v>1</v>
      </c>
      <c r="CF323" t="s">
        <v>4935</v>
      </c>
      <c r="CG323" t="s">
        <v>4936</v>
      </c>
      <c r="CH323">
        <v>1</v>
      </c>
      <c r="CI323">
        <v>4.7331439013830601E-4</v>
      </c>
      <c r="CJ323">
        <v>1</v>
      </c>
      <c r="CK323" t="s">
        <v>4937</v>
      </c>
      <c r="CL323" t="s">
        <v>4938</v>
      </c>
      <c r="CM323">
        <v>1</v>
      </c>
      <c r="CN323" s="159">
        <v>9.48091280770269E-8</v>
      </c>
      <c r="CO323">
        <v>1</v>
      </c>
      <c r="CP323" t="s">
        <v>4939</v>
      </c>
      <c r="CQ323" t="s">
        <v>4940</v>
      </c>
      <c r="CR323">
        <v>1</v>
      </c>
      <c r="CS323" s="159">
        <v>1.0314282914119E-7</v>
      </c>
      <c r="CT323">
        <v>1</v>
      </c>
      <c r="CU323" t="s">
        <v>4941</v>
      </c>
      <c r="CV323" t="s">
        <v>4942</v>
      </c>
      <c r="CW323">
        <v>1</v>
      </c>
      <c r="CX323">
        <v>2.6930342263608701E-3</v>
      </c>
      <c r="CY323">
        <v>1</v>
      </c>
      <c r="CZ323" t="s">
        <v>4943</v>
      </c>
      <c r="DA323" t="s">
        <v>4944</v>
      </c>
      <c r="DB323">
        <v>1</v>
      </c>
      <c r="DC323">
        <v>1.0460422367083301E-3</v>
      </c>
      <c r="DD323">
        <v>1</v>
      </c>
      <c r="DE323" t="s">
        <v>4945</v>
      </c>
      <c r="DF323" t="s">
        <v>4946</v>
      </c>
      <c r="DG323">
        <v>1</v>
      </c>
      <c r="DH323" s="159">
        <v>9.1464693441675501E-6</v>
      </c>
      <c r="DI323">
        <v>1</v>
      </c>
      <c r="DJ323" t="s">
        <v>4947</v>
      </c>
      <c r="DK323" t="s">
        <v>4948</v>
      </c>
      <c r="DL323">
        <v>1</v>
      </c>
      <c r="DM323" s="159">
        <v>2.21051434470989E-6</v>
      </c>
      <c r="DN323">
        <v>1</v>
      </c>
      <c r="DO323" t="s">
        <v>4949</v>
      </c>
      <c r="DP323" t="s">
        <v>4950</v>
      </c>
      <c r="DQ323">
        <v>1</v>
      </c>
      <c r="DR323">
        <v>5.6084107283261599E-4</v>
      </c>
      <c r="DS323">
        <v>1</v>
      </c>
      <c r="DT323" t="s">
        <v>4951</v>
      </c>
      <c r="DU323" t="s">
        <v>4952</v>
      </c>
      <c r="DV323">
        <v>1</v>
      </c>
      <c r="DW323" s="159">
        <v>3.6923679325764497E-5</v>
      </c>
      <c r="DX323">
        <v>1</v>
      </c>
      <c r="DY323" t="s">
        <v>4953</v>
      </c>
      <c r="DZ323" t="s">
        <v>4954</v>
      </c>
      <c r="EA323">
        <v>1</v>
      </c>
      <c r="EB323" s="159">
        <v>1.9367273444689401E-7</v>
      </c>
      <c r="EC323">
        <v>1</v>
      </c>
      <c r="ED323" t="s">
        <v>4955</v>
      </c>
      <c r="EE323" t="s">
        <v>4956</v>
      </c>
      <c r="EF323">
        <v>1</v>
      </c>
      <c r="EG323" s="159">
        <v>4.7639278180951101E-6</v>
      </c>
      <c r="EH323">
        <v>1</v>
      </c>
      <c r="EI323" t="s">
        <v>4957</v>
      </c>
      <c r="EJ323" t="s">
        <v>4958</v>
      </c>
      <c r="EK323">
        <v>1</v>
      </c>
      <c r="EL323">
        <v>1.5178037770952799E-3</v>
      </c>
      <c r="EM323">
        <v>1</v>
      </c>
      <c r="EN323" t="s">
        <v>4959</v>
      </c>
      <c r="EO323" t="s">
        <v>4960</v>
      </c>
      <c r="EP323">
        <v>1</v>
      </c>
      <c r="EQ323" s="159">
        <v>5.4235383675356202E-6</v>
      </c>
      <c r="ER323">
        <v>1</v>
      </c>
      <c r="ES323" t="s">
        <v>4961</v>
      </c>
      <c r="ET323" t="s">
        <v>4962</v>
      </c>
      <c r="EU323">
        <v>1</v>
      </c>
      <c r="EV323">
        <v>2.6718577568494198E-4</v>
      </c>
      <c r="EW323">
        <v>1</v>
      </c>
      <c r="EX323" t="s">
        <v>4963</v>
      </c>
      <c r="EY323" t="s">
        <v>4964</v>
      </c>
      <c r="EZ323">
        <v>1</v>
      </c>
      <c r="FA323" s="159">
        <v>4.9932129163118198E-5</v>
      </c>
      <c r="FB323">
        <v>1</v>
      </c>
      <c r="FC323" t="s">
        <v>4965</v>
      </c>
      <c r="FD323" t="s">
        <v>4966</v>
      </c>
      <c r="FE323">
        <v>1</v>
      </c>
      <c r="FF323" s="159">
        <v>2.1890337647267998E-6</v>
      </c>
      <c r="FG323">
        <v>1</v>
      </c>
      <c r="FH323" t="s">
        <v>4967</v>
      </c>
      <c r="FI323" t="s">
        <v>4968</v>
      </c>
      <c r="FJ323">
        <v>1</v>
      </c>
      <c r="FK323" s="159">
        <v>9.5478550784921601E-5</v>
      </c>
      <c r="FL323">
        <v>1</v>
      </c>
      <c r="FM323" t="s">
        <v>4969</v>
      </c>
      <c r="FN323" t="s">
        <v>4970</v>
      </c>
      <c r="FO323">
        <v>1</v>
      </c>
      <c r="FP323" s="159">
        <v>7.7590260940767896E-7</v>
      </c>
      <c r="FQ323">
        <v>1</v>
      </c>
      <c r="FR323" t="s">
        <v>4971</v>
      </c>
      <c r="FS323" t="s">
        <v>4972</v>
      </c>
      <c r="FT323">
        <v>1</v>
      </c>
      <c r="FU323" s="159">
        <v>1.4374898618018699E-7</v>
      </c>
      <c r="FV323">
        <v>1</v>
      </c>
      <c r="FW323" t="s">
        <v>4973</v>
      </c>
      <c r="FX323" t="s">
        <v>4974</v>
      </c>
      <c r="FY323">
        <v>1</v>
      </c>
      <c r="FZ323" s="159">
        <v>1.4944567362097399E-7</v>
      </c>
      <c r="GA323">
        <v>1</v>
      </c>
      <c r="GB323" t="s">
        <v>4975</v>
      </c>
      <c r="GC323" t="s">
        <v>4976</v>
      </c>
      <c r="GD323">
        <v>1</v>
      </c>
      <c r="GE323" s="159">
        <v>1.9544134869332101E-7</v>
      </c>
      <c r="GF323">
        <v>1</v>
      </c>
      <c r="GG323" t="s">
        <v>4977</v>
      </c>
      <c r="GH323" t="s">
        <v>4978</v>
      </c>
      <c r="GI323">
        <v>1</v>
      </c>
      <c r="GJ323" s="159">
        <v>1.2767033204376701E-5</v>
      </c>
      <c r="GK323">
        <v>1</v>
      </c>
      <c r="GL323" t="s">
        <v>4979</v>
      </c>
      <c r="GM323" t="s">
        <v>4980</v>
      </c>
      <c r="GN323">
        <v>1</v>
      </c>
      <c r="GO323" s="159">
        <v>4.3948090624114001E-5</v>
      </c>
      <c r="GP323">
        <v>1</v>
      </c>
      <c r="GQ323" t="s">
        <v>4981</v>
      </c>
      <c r="GR323" t="s">
        <v>4982</v>
      </c>
      <c r="GS323">
        <v>1</v>
      </c>
      <c r="GT323">
        <v>1.3971312853406401E-2</v>
      </c>
      <c r="GU323">
        <v>1</v>
      </c>
      <c r="GV323" t="s">
        <v>4983</v>
      </c>
      <c r="GW323" t="s">
        <v>4984</v>
      </c>
      <c r="GX323">
        <v>1</v>
      </c>
      <c r="GY323" s="159">
        <v>1.03429329633597E-7</v>
      </c>
      <c r="GZ323">
        <v>1</v>
      </c>
      <c r="HA323" t="s">
        <v>4985</v>
      </c>
      <c r="HB323" t="s">
        <v>4986</v>
      </c>
      <c r="HC323">
        <v>1</v>
      </c>
      <c r="HD323">
        <v>2.8209574927764303E-4</v>
      </c>
      <c r="HE323">
        <v>1</v>
      </c>
      <c r="HF323" t="s">
        <v>4987</v>
      </c>
      <c r="HG323" t="s">
        <v>4988</v>
      </c>
      <c r="HH323">
        <v>1</v>
      </c>
      <c r="HI323" s="159">
        <v>3.0733774472440401E-5</v>
      </c>
      <c r="HJ323">
        <v>1</v>
      </c>
      <c r="HK323" t="s">
        <v>4989</v>
      </c>
      <c r="HL323" t="s">
        <v>4990</v>
      </c>
      <c r="HM323">
        <v>1</v>
      </c>
      <c r="HN323" s="159">
        <v>2.2375104295905102E-5</v>
      </c>
      <c r="HO323">
        <v>1</v>
      </c>
      <c r="HP323" t="s">
        <v>4991</v>
      </c>
      <c r="HQ323" t="s">
        <v>4992</v>
      </c>
      <c r="HR323">
        <v>1</v>
      </c>
      <c r="HS323" s="159">
        <v>4.0108913169860999E-5</v>
      </c>
      <c r="HT323">
        <v>1</v>
      </c>
      <c r="HU323" t="s">
        <v>4993</v>
      </c>
      <c r="HV323" t="s">
        <v>4994</v>
      </c>
      <c r="HW323">
        <v>1</v>
      </c>
      <c r="HX323">
        <v>5.2287242528083297E-4</v>
      </c>
      <c r="HY323">
        <v>1</v>
      </c>
      <c r="HZ323" t="s">
        <v>4995</v>
      </c>
      <c r="IA323" t="s">
        <v>4996</v>
      </c>
      <c r="IB323">
        <v>1</v>
      </c>
      <c r="IC323" s="159">
        <v>6.4105241554526302E-7</v>
      </c>
    </row>
    <row r="324" spans="1:297">
      <c r="A324" t="str">
        <f>[1]Overview!E405</f>
        <v>a632301</v>
      </c>
      <c r="B324" t="str">
        <f>IF([1]Overview!W405&lt;&gt;"",[1]Overview!W405,"")</f>
        <v/>
      </c>
      <c r="C324" t="str">
        <f>[1]Overview!B405</f>
        <v>6323.01: Mobiltelefonie: Abonnemente</v>
      </c>
      <c r="D324" t="str">
        <f>IF(B324&lt;&gt;"",1,"")</f>
        <v/>
      </c>
      <c r="F324">
        <f>[1]Overview!S405</f>
        <v>-1</v>
      </c>
      <c r="I324" s="166"/>
    </row>
    <row r="325" spans="1:297">
      <c r="A325" t="str">
        <f>[1]Overview!E406</f>
        <v>a632302</v>
      </c>
      <c r="B325" t="str">
        <f>IF([1]Overview!W406&lt;&gt;"",[1]Overview!W406,"")</f>
        <v/>
      </c>
      <c r="C325" t="str">
        <f>[1]Overview!B406</f>
        <v>6323.02: Mobiltelefonie: Gesprächs- und Internetgebühren</v>
      </c>
      <c r="D325" t="str">
        <f>IF(B325&lt;&gt;"",1,"")</f>
        <v/>
      </c>
      <c r="F325">
        <f>[1]Overview!S406</f>
        <v>-1</v>
      </c>
      <c r="I325" s="159"/>
    </row>
    <row r="326" spans="1:297">
      <c r="A326" t="str">
        <f>[1]Overview!E407</f>
        <v>a632303</v>
      </c>
      <c r="B326" t="str">
        <f>IF([1]Overview!W407&lt;&gt;"",[1]Overview!W407,"")</f>
        <v/>
      </c>
      <c r="C326" t="str">
        <f>[1]Overview!B407</f>
        <v>6323.03: Mobiltelefonie: Pauschalbetrag für Abonnement und Gesprächsgebühren</v>
      </c>
      <c r="D326" t="str">
        <f>IF(B326&lt;&gt;"",1,"")</f>
        <v/>
      </c>
      <c r="F326">
        <f>[1]Overview!S407</f>
        <v>-1</v>
      </c>
      <c r="I326" s="166"/>
    </row>
    <row r="327" spans="1:297">
      <c r="A327" t="str">
        <f>[1]Overview!E408</f>
        <v>a6324</v>
      </c>
      <c r="B327" t="str">
        <f>IF([1]Overview!W408&lt;&gt;"",[1]Overview!W408,"")</f>
        <v/>
      </c>
      <c r="C327" t="str">
        <f>[1]Overview!B408</f>
        <v>6324: Dienstleistungen des Internetproviders</v>
      </c>
      <c r="D327" s="159">
        <f>5.94290024606893E-07*0.968499218324178</f>
        <v>5.7556942428963232E-7</v>
      </c>
      <c r="F327">
        <f>[1]Overview!S408</f>
        <v>0</v>
      </c>
      <c r="H327">
        <v>1</v>
      </c>
      <c r="I327" s="166" t="s">
        <v>4905</v>
      </c>
      <c r="J327" t="s">
        <v>4906</v>
      </c>
      <c r="K327">
        <v>1</v>
      </c>
      <c r="L327" s="159">
        <v>1.0828006652784699E-5</v>
      </c>
      <c r="M327">
        <v>1</v>
      </c>
      <c r="N327" t="s">
        <v>4907</v>
      </c>
      <c r="O327" t="s">
        <v>4908</v>
      </c>
      <c r="P327">
        <v>1</v>
      </c>
      <c r="Q327">
        <v>2.8974939857965198E-4</v>
      </c>
      <c r="R327">
        <v>1</v>
      </c>
      <c r="S327" t="s">
        <v>4909</v>
      </c>
      <c r="T327" t="s">
        <v>4910</v>
      </c>
      <c r="U327">
        <v>1</v>
      </c>
      <c r="V327" s="159">
        <v>8.3889984612818194E-5</v>
      </c>
      <c r="W327">
        <v>1</v>
      </c>
      <c r="X327" t="s">
        <v>4911</v>
      </c>
      <c r="Y327" t="s">
        <v>4912</v>
      </c>
      <c r="Z327">
        <v>1</v>
      </c>
      <c r="AA327" s="159">
        <v>2.6457674460942799E-6</v>
      </c>
      <c r="AB327">
        <v>1</v>
      </c>
      <c r="AC327" t="s">
        <v>4913</v>
      </c>
      <c r="AD327" t="s">
        <v>4914</v>
      </c>
      <c r="AE327">
        <v>1</v>
      </c>
      <c r="AF327" s="159">
        <v>7.1351663193026603E-6</v>
      </c>
      <c r="AG327">
        <v>1</v>
      </c>
      <c r="AH327" t="s">
        <v>4915</v>
      </c>
      <c r="AI327" t="s">
        <v>4916</v>
      </c>
      <c r="AJ327">
        <v>1</v>
      </c>
      <c r="AK327" s="159">
        <v>2.7602846012728502E-5</v>
      </c>
      <c r="AL327">
        <v>1</v>
      </c>
      <c r="AM327" t="s">
        <v>4917</v>
      </c>
      <c r="AN327" t="s">
        <v>4918</v>
      </c>
      <c r="AO327">
        <v>1</v>
      </c>
      <c r="AP327">
        <v>2.54252234763824E-4</v>
      </c>
      <c r="AQ327">
        <v>1</v>
      </c>
      <c r="AR327" t="s">
        <v>4919</v>
      </c>
      <c r="AS327" t="s">
        <v>4920</v>
      </c>
      <c r="AT327">
        <v>1</v>
      </c>
      <c r="AU327" s="159">
        <v>1.58485733514165E-7</v>
      </c>
      <c r="AV327">
        <v>1</v>
      </c>
      <c r="AW327" t="s">
        <v>4921</v>
      </c>
      <c r="AX327" t="s">
        <v>4922</v>
      </c>
      <c r="AY327">
        <v>1</v>
      </c>
      <c r="AZ327" s="159">
        <v>5.12024105625189E-7</v>
      </c>
      <c r="BA327">
        <v>1</v>
      </c>
      <c r="BB327" t="s">
        <v>4923</v>
      </c>
      <c r="BC327" t="s">
        <v>4924</v>
      </c>
      <c r="BD327">
        <v>1</v>
      </c>
      <c r="BE327" s="159">
        <v>1.9500803962490399E-5</v>
      </c>
      <c r="BF327">
        <v>1</v>
      </c>
      <c r="BG327" t="s">
        <v>4925</v>
      </c>
      <c r="BH327" t="s">
        <v>4926</v>
      </c>
      <c r="BI327">
        <v>1</v>
      </c>
      <c r="BJ327" s="159">
        <v>6.4774206938017103E-6</v>
      </c>
      <c r="BK327">
        <v>1</v>
      </c>
      <c r="BL327" t="s">
        <v>4927</v>
      </c>
      <c r="BM327" t="s">
        <v>4928</v>
      </c>
      <c r="BN327">
        <v>1</v>
      </c>
      <c r="BO327" s="159">
        <v>1.03104254148008E-7</v>
      </c>
      <c r="BP327">
        <v>1</v>
      </c>
      <c r="BQ327" t="s">
        <v>4929</v>
      </c>
      <c r="BR327" t="s">
        <v>4930</v>
      </c>
      <c r="BS327">
        <v>1</v>
      </c>
      <c r="BT327" s="159">
        <v>1.1958475366582999E-7</v>
      </c>
      <c r="BU327">
        <v>1</v>
      </c>
      <c r="BV327" t="s">
        <v>4931</v>
      </c>
      <c r="BW327" t="s">
        <v>4932</v>
      </c>
      <c r="BX327">
        <v>1</v>
      </c>
      <c r="BY327" s="159">
        <v>2.7153770706302499E-10</v>
      </c>
      <c r="BZ327">
        <v>1</v>
      </c>
      <c r="CA327" t="s">
        <v>4933</v>
      </c>
      <c r="CB327" t="s">
        <v>4934</v>
      </c>
      <c r="CC327">
        <v>1</v>
      </c>
      <c r="CD327">
        <v>0.97760412099005201</v>
      </c>
      <c r="CE327">
        <v>1</v>
      </c>
      <c r="CF327" t="s">
        <v>4935</v>
      </c>
      <c r="CG327" t="s">
        <v>4936</v>
      </c>
      <c r="CH327">
        <v>1</v>
      </c>
      <c r="CI327">
        <v>4.7331439013830601E-4</v>
      </c>
      <c r="CJ327">
        <v>1</v>
      </c>
      <c r="CK327" t="s">
        <v>4937</v>
      </c>
      <c r="CL327" t="s">
        <v>4938</v>
      </c>
      <c r="CM327">
        <v>1</v>
      </c>
      <c r="CN327" s="159">
        <v>9.48091280770269E-8</v>
      </c>
      <c r="CO327">
        <v>1</v>
      </c>
      <c r="CP327" t="s">
        <v>4939</v>
      </c>
      <c r="CQ327" t="s">
        <v>4940</v>
      </c>
      <c r="CR327">
        <v>1</v>
      </c>
      <c r="CS327" s="159">
        <v>1.0314282914119E-7</v>
      </c>
      <c r="CT327">
        <v>1</v>
      </c>
      <c r="CU327" t="s">
        <v>4941</v>
      </c>
      <c r="CV327" t="s">
        <v>4942</v>
      </c>
      <c r="CW327">
        <v>1</v>
      </c>
      <c r="CX327">
        <v>2.6930342263608701E-3</v>
      </c>
      <c r="CY327">
        <v>1</v>
      </c>
      <c r="CZ327" t="s">
        <v>4943</v>
      </c>
      <c r="DA327" t="s">
        <v>4944</v>
      </c>
      <c r="DB327">
        <v>1</v>
      </c>
      <c r="DC327">
        <v>1.0460422367083301E-3</v>
      </c>
      <c r="DD327">
        <v>1</v>
      </c>
      <c r="DE327" t="s">
        <v>4945</v>
      </c>
      <c r="DF327" t="s">
        <v>4946</v>
      </c>
      <c r="DG327">
        <v>1</v>
      </c>
      <c r="DH327" s="159">
        <v>9.1464693441675501E-6</v>
      </c>
      <c r="DI327">
        <v>1</v>
      </c>
      <c r="DJ327" t="s">
        <v>4947</v>
      </c>
      <c r="DK327" t="s">
        <v>4948</v>
      </c>
      <c r="DL327">
        <v>1</v>
      </c>
      <c r="DM327" s="159">
        <v>2.21051434470989E-6</v>
      </c>
      <c r="DN327">
        <v>1</v>
      </c>
      <c r="DO327" t="s">
        <v>4949</v>
      </c>
      <c r="DP327" t="s">
        <v>4950</v>
      </c>
      <c r="DQ327">
        <v>1</v>
      </c>
      <c r="DR327">
        <v>5.6084107283261599E-4</v>
      </c>
      <c r="DS327">
        <v>1</v>
      </c>
      <c r="DT327" t="s">
        <v>4951</v>
      </c>
      <c r="DU327" t="s">
        <v>4952</v>
      </c>
      <c r="DV327">
        <v>1</v>
      </c>
      <c r="DW327" s="159">
        <v>3.6923679325764497E-5</v>
      </c>
      <c r="DX327">
        <v>1</v>
      </c>
      <c r="DY327" t="s">
        <v>4953</v>
      </c>
      <c r="DZ327" t="s">
        <v>4954</v>
      </c>
      <c r="EA327">
        <v>1</v>
      </c>
      <c r="EB327" s="159">
        <v>1.9367273444689401E-7</v>
      </c>
      <c r="EC327">
        <v>1</v>
      </c>
      <c r="ED327" t="s">
        <v>4955</v>
      </c>
      <c r="EE327" t="s">
        <v>4956</v>
      </c>
      <c r="EF327">
        <v>1</v>
      </c>
      <c r="EG327" s="159">
        <v>4.7639278180951101E-6</v>
      </c>
      <c r="EH327">
        <v>1</v>
      </c>
      <c r="EI327" t="s">
        <v>4957</v>
      </c>
      <c r="EJ327" t="s">
        <v>4958</v>
      </c>
      <c r="EK327">
        <v>1</v>
      </c>
      <c r="EL327">
        <v>1.5178037770952799E-3</v>
      </c>
      <c r="EM327">
        <v>1</v>
      </c>
      <c r="EN327" t="s">
        <v>4959</v>
      </c>
      <c r="EO327" t="s">
        <v>4960</v>
      </c>
      <c r="EP327">
        <v>1</v>
      </c>
      <c r="EQ327" s="159">
        <v>5.4235383675356202E-6</v>
      </c>
      <c r="ER327">
        <v>1</v>
      </c>
      <c r="ES327" t="s">
        <v>4961</v>
      </c>
      <c r="ET327" t="s">
        <v>4962</v>
      </c>
      <c r="EU327">
        <v>1</v>
      </c>
      <c r="EV327">
        <v>2.6718577568494198E-4</v>
      </c>
      <c r="EW327">
        <v>1</v>
      </c>
      <c r="EX327" t="s">
        <v>4963</v>
      </c>
      <c r="EY327" t="s">
        <v>4964</v>
      </c>
      <c r="EZ327">
        <v>1</v>
      </c>
      <c r="FA327" s="159">
        <v>4.9932129163118198E-5</v>
      </c>
      <c r="FB327">
        <v>1</v>
      </c>
      <c r="FC327" t="s">
        <v>4965</v>
      </c>
      <c r="FD327" t="s">
        <v>4966</v>
      </c>
      <c r="FE327">
        <v>1</v>
      </c>
      <c r="FF327" s="159">
        <v>2.1890337647267998E-6</v>
      </c>
      <c r="FG327">
        <v>1</v>
      </c>
      <c r="FH327" t="s">
        <v>4967</v>
      </c>
      <c r="FI327" t="s">
        <v>4968</v>
      </c>
      <c r="FJ327">
        <v>1</v>
      </c>
      <c r="FK327" s="159">
        <v>9.5478550784921601E-5</v>
      </c>
      <c r="FL327">
        <v>1</v>
      </c>
      <c r="FM327" t="s">
        <v>4969</v>
      </c>
      <c r="FN327" t="s">
        <v>4970</v>
      </c>
      <c r="FO327">
        <v>1</v>
      </c>
      <c r="FP327" s="159">
        <v>7.7590260940767896E-7</v>
      </c>
      <c r="FQ327">
        <v>1</v>
      </c>
      <c r="FR327" t="s">
        <v>4971</v>
      </c>
      <c r="FS327" t="s">
        <v>4972</v>
      </c>
      <c r="FT327">
        <v>1</v>
      </c>
      <c r="FU327" s="159">
        <v>1.4374898618018699E-7</v>
      </c>
      <c r="FV327">
        <v>1</v>
      </c>
      <c r="FW327" t="s">
        <v>4973</v>
      </c>
      <c r="FX327" t="s">
        <v>4974</v>
      </c>
      <c r="FY327">
        <v>1</v>
      </c>
      <c r="FZ327" s="159">
        <v>1.4944567362097399E-7</v>
      </c>
      <c r="GA327">
        <v>1</v>
      </c>
      <c r="GB327" t="s">
        <v>4975</v>
      </c>
      <c r="GC327" t="s">
        <v>4976</v>
      </c>
      <c r="GD327">
        <v>1</v>
      </c>
      <c r="GE327" s="159">
        <v>1.9544134869332101E-7</v>
      </c>
      <c r="GF327">
        <v>1</v>
      </c>
      <c r="GG327" t="s">
        <v>4977</v>
      </c>
      <c r="GH327" t="s">
        <v>4978</v>
      </c>
      <c r="GI327">
        <v>1</v>
      </c>
      <c r="GJ327" s="159">
        <v>1.2767033204376701E-5</v>
      </c>
      <c r="GK327">
        <v>1</v>
      </c>
      <c r="GL327" t="s">
        <v>4979</v>
      </c>
      <c r="GM327" t="s">
        <v>4980</v>
      </c>
      <c r="GN327">
        <v>1</v>
      </c>
      <c r="GO327" s="159">
        <v>4.3948090624114001E-5</v>
      </c>
      <c r="GP327">
        <v>1</v>
      </c>
      <c r="GQ327" t="s">
        <v>4981</v>
      </c>
      <c r="GR327" t="s">
        <v>4982</v>
      </c>
      <c r="GS327">
        <v>1</v>
      </c>
      <c r="GT327">
        <v>1.3971312853406401E-2</v>
      </c>
      <c r="GU327">
        <v>1</v>
      </c>
      <c r="GV327" t="s">
        <v>4983</v>
      </c>
      <c r="GW327" t="s">
        <v>4984</v>
      </c>
      <c r="GX327">
        <v>1</v>
      </c>
      <c r="GY327" s="159">
        <v>1.03429329633597E-7</v>
      </c>
      <c r="GZ327">
        <v>1</v>
      </c>
      <c r="HA327" t="s">
        <v>4985</v>
      </c>
      <c r="HB327" t="s">
        <v>4986</v>
      </c>
      <c r="HC327">
        <v>1</v>
      </c>
      <c r="HD327">
        <v>2.8209574927764303E-4</v>
      </c>
      <c r="HE327">
        <v>1</v>
      </c>
      <c r="HF327" t="s">
        <v>4987</v>
      </c>
      <c r="HG327" t="s">
        <v>4988</v>
      </c>
      <c r="HH327">
        <v>1</v>
      </c>
      <c r="HI327" s="159">
        <v>3.0733774472440401E-5</v>
      </c>
      <c r="HJ327">
        <v>1</v>
      </c>
      <c r="HK327" t="s">
        <v>4989</v>
      </c>
      <c r="HL327" t="s">
        <v>4990</v>
      </c>
      <c r="HM327">
        <v>1</v>
      </c>
      <c r="HN327" s="159">
        <v>2.2375104295905102E-5</v>
      </c>
      <c r="HO327">
        <v>1</v>
      </c>
      <c r="HP327" t="s">
        <v>4991</v>
      </c>
      <c r="HQ327" t="s">
        <v>4992</v>
      </c>
      <c r="HR327">
        <v>1</v>
      </c>
      <c r="HS327" s="159">
        <v>4.0108913169860999E-5</v>
      </c>
      <c r="HT327">
        <v>1</v>
      </c>
      <c r="HU327" t="s">
        <v>4993</v>
      </c>
      <c r="HV327" t="s">
        <v>4994</v>
      </c>
      <c r="HW327">
        <v>1</v>
      </c>
      <c r="HX327">
        <v>5.2287242528083297E-4</v>
      </c>
      <c r="HY327">
        <v>1</v>
      </c>
      <c r="HZ327" t="s">
        <v>4995</v>
      </c>
      <c r="IA327" t="s">
        <v>4996</v>
      </c>
      <c r="IB327">
        <v>1</v>
      </c>
      <c r="IC327" s="159">
        <v>6.4105241554526302E-7</v>
      </c>
    </row>
    <row r="328" spans="1:297">
      <c r="A328" t="str">
        <f>[1]Overview!E409</f>
        <v>a632401</v>
      </c>
      <c r="B328" t="str">
        <f>IF([1]Overview!W409&lt;&gt;"",[1]Overview!W409,"")</f>
        <v/>
      </c>
      <c r="C328" t="str">
        <f>[1]Overview!B409</f>
        <v>6324.01: Internetprovider: Dienstleistungen durch TV-Kabelnetz</v>
      </c>
      <c r="D328" t="str">
        <f>IF(B328&lt;&gt;"",1,"")</f>
        <v/>
      </c>
      <c r="F328">
        <f>[1]Overview!S409</f>
        <v>-1</v>
      </c>
      <c r="I328" s="166"/>
    </row>
    <row r="329" spans="1:297">
      <c r="A329" t="str">
        <f>[1]Overview!E410</f>
        <v>a632402</v>
      </c>
      <c r="B329" t="str">
        <f>IF([1]Overview!W410&lt;&gt;"",[1]Overview!W410,"")</f>
        <v/>
      </c>
      <c r="C329" t="str">
        <f>[1]Overview!B410</f>
        <v>6324.02: Internetprovider: Andere Dienstleistungen</v>
      </c>
      <c r="D329" t="str">
        <f>IF(B329&lt;&gt;"",1,"")</f>
        <v/>
      </c>
      <c r="F329">
        <f>[1]Overview!S410</f>
        <v>-1</v>
      </c>
      <c r="I329" s="166"/>
    </row>
    <row r="330" spans="1:297">
      <c r="A330" t="str">
        <f>[1]Overview!E411</f>
        <v>a66</v>
      </c>
      <c r="B330" t="str">
        <f>IF([1]Overview!W411&lt;&gt;"",[1]Overview!W411,"")</f>
        <v/>
      </c>
      <c r="C330" t="str">
        <f>[1]Overview!B411</f>
        <v>66: Unterhaltung, Erholung und Kultur</v>
      </c>
      <c r="D330" t="str">
        <f>IF(B330&lt;&gt;"",1,"")</f>
        <v/>
      </c>
      <c r="F330">
        <f>[1]Overview!S411</f>
        <v>-1</v>
      </c>
      <c r="H330" s="159"/>
      <c r="I330" s="159"/>
    </row>
    <row r="331" spans="1:297">
      <c r="A331" t="str">
        <f>[1]Overview!E412</f>
        <v>a661</v>
      </c>
      <c r="B331" t="str">
        <f>IF([1]Overview!W412&lt;&gt;"",[1]Overview!W412,"")</f>
        <v/>
      </c>
      <c r="C331" t="str">
        <f>[1]Overview!B412</f>
        <v>661: Audiovisuelle-, Foto- und EDV-Ausrüstung und Zubehör</v>
      </c>
      <c r="D331" t="str">
        <f>IF(B331&lt;&gt;"",1,"")</f>
        <v/>
      </c>
      <c r="F331">
        <f>[1]Overview!S412</f>
        <v>-1</v>
      </c>
    </row>
    <row r="332" spans="1:297">
      <c r="A332" t="str">
        <f>[1]Overview!E413</f>
        <v>a6611</v>
      </c>
      <c r="B332" t="str">
        <f>IF([1]Overview!W413&lt;&gt;"",[1]Overview!W413,"")</f>
        <v/>
      </c>
      <c r="C332" t="str">
        <f>[1]Overview!B413</f>
        <v>6611: Radios, Audio-, Fernseh- und Videogeräte</v>
      </c>
      <c r="D332" t="str">
        <f>IF(B332&lt;&gt;"",1,"")</f>
        <v/>
      </c>
      <c r="F332">
        <f>[1]Overview!S413</f>
        <v>-1</v>
      </c>
    </row>
    <row r="333" spans="1:297">
      <c r="A333" t="str">
        <f>[1]Overview!E414</f>
        <v>a661100</v>
      </c>
      <c r="B333" t="str">
        <f>IF([1]Overview!W414&lt;&gt;"",[1]Overview!W414,"")</f>
        <v/>
      </c>
      <c r="C333" t="str">
        <f>[1]Overview!B414</f>
        <v>6611.00: Radios, Audio-, Fernseh- und Videogeräte</v>
      </c>
      <c r="D333" s="159">
        <f>5.94290024606893E-07*0.886916098609096</f>
        <v>5.2708539006664915E-7</v>
      </c>
      <c r="F333">
        <f>[1]Overview!S414</f>
        <v>0</v>
      </c>
      <c r="H333">
        <v>1</v>
      </c>
      <c r="I333" s="166" t="s">
        <v>4997</v>
      </c>
      <c r="J333" t="s">
        <v>4998</v>
      </c>
      <c r="K333">
        <v>1</v>
      </c>
      <c r="L333" s="159">
        <v>8.0451201887052102E-6</v>
      </c>
      <c r="M333">
        <v>1</v>
      </c>
      <c r="N333" t="s">
        <v>4999</v>
      </c>
      <c r="O333" t="s">
        <v>5000</v>
      </c>
      <c r="P333">
        <v>1</v>
      </c>
      <c r="Q333" s="159">
        <v>1.6906689594688698E-5</v>
      </c>
      <c r="R333">
        <v>1</v>
      </c>
      <c r="S333" t="s">
        <v>5001</v>
      </c>
      <c r="T333" t="s">
        <v>5002</v>
      </c>
      <c r="U333">
        <v>1</v>
      </c>
      <c r="V333" s="159">
        <v>7.5123491470952596E-6</v>
      </c>
      <c r="W333">
        <v>1</v>
      </c>
      <c r="X333" t="s">
        <v>5003</v>
      </c>
      <c r="Y333" t="s">
        <v>5004</v>
      </c>
      <c r="Z333">
        <v>1</v>
      </c>
      <c r="AA333" s="159">
        <v>8.0974400204583205E-5</v>
      </c>
      <c r="AB333">
        <v>1</v>
      </c>
      <c r="AC333" t="s">
        <v>5005</v>
      </c>
      <c r="AD333" t="s">
        <v>5006</v>
      </c>
      <c r="AE333">
        <v>1</v>
      </c>
      <c r="AF333">
        <v>6.1267225223384696E-4</v>
      </c>
      <c r="AG333">
        <v>1</v>
      </c>
      <c r="AH333" t="s">
        <v>5007</v>
      </c>
      <c r="AI333" t="s">
        <v>5008</v>
      </c>
      <c r="AJ333">
        <v>1</v>
      </c>
      <c r="AK333">
        <v>2.5762311153910598E-4</v>
      </c>
      <c r="AL333">
        <v>1</v>
      </c>
      <c r="AM333" t="s">
        <v>5009</v>
      </c>
      <c r="AN333" t="s">
        <v>5010</v>
      </c>
      <c r="AO333">
        <v>1</v>
      </c>
      <c r="AP333" s="159">
        <v>1.8764769100196299E-5</v>
      </c>
      <c r="AQ333">
        <v>1</v>
      </c>
      <c r="AR333" t="s">
        <v>5011</v>
      </c>
      <c r="AS333" t="s">
        <v>5012</v>
      </c>
      <c r="AT333">
        <v>1</v>
      </c>
      <c r="AU333">
        <v>6.91486998584414E-4</v>
      </c>
      <c r="AV333">
        <v>1</v>
      </c>
      <c r="AW333" t="s">
        <v>5013</v>
      </c>
      <c r="AX333" t="s">
        <v>5014</v>
      </c>
      <c r="AY333">
        <v>1</v>
      </c>
      <c r="AZ333" s="159">
        <v>4.6563352001038399E-6</v>
      </c>
      <c r="BA333">
        <v>1</v>
      </c>
      <c r="BB333" t="s">
        <v>5015</v>
      </c>
      <c r="BC333" t="s">
        <v>5016</v>
      </c>
      <c r="BD333">
        <v>1</v>
      </c>
      <c r="BE333">
        <v>2.4038923051484899E-4</v>
      </c>
      <c r="BF333">
        <v>1</v>
      </c>
      <c r="BG333" t="s">
        <v>5017</v>
      </c>
      <c r="BH333" t="s">
        <v>5018</v>
      </c>
      <c r="BI333">
        <v>1</v>
      </c>
      <c r="BJ333" s="159">
        <v>5.3136476740445401E-5</v>
      </c>
      <c r="BK333">
        <v>1</v>
      </c>
      <c r="BL333" t="s">
        <v>5019</v>
      </c>
      <c r="BM333" t="s">
        <v>5020</v>
      </c>
      <c r="BN333">
        <v>1</v>
      </c>
      <c r="BO333" s="159">
        <v>1.8513037061545998E-5</v>
      </c>
      <c r="BP333">
        <v>1</v>
      </c>
      <c r="BQ333" t="s">
        <v>5021</v>
      </c>
      <c r="BR333" t="s">
        <v>5022</v>
      </c>
      <c r="BS333">
        <v>1</v>
      </c>
      <c r="BT333" s="159">
        <v>6.0788908590730002E-6</v>
      </c>
      <c r="BU333">
        <v>1</v>
      </c>
      <c r="BV333" t="s">
        <v>5023</v>
      </c>
      <c r="BW333" t="s">
        <v>5024</v>
      </c>
      <c r="BX333">
        <v>1</v>
      </c>
      <c r="BY333">
        <v>2.0769372930841998E-2</v>
      </c>
      <c r="BZ333">
        <v>1</v>
      </c>
      <c r="CA333" t="s">
        <v>5025</v>
      </c>
      <c r="CB333" t="s">
        <v>5026</v>
      </c>
      <c r="CC333">
        <v>1</v>
      </c>
      <c r="CD333">
        <v>1.03014995217861E-3</v>
      </c>
      <c r="CE333">
        <v>1</v>
      </c>
      <c r="CF333" t="s">
        <v>5027</v>
      </c>
      <c r="CG333" t="s">
        <v>5028</v>
      </c>
      <c r="CH333">
        <v>1</v>
      </c>
      <c r="CI333">
        <v>1.72916209044028E-2</v>
      </c>
      <c r="CJ333">
        <v>1</v>
      </c>
      <c r="CK333" t="s">
        <v>5029</v>
      </c>
      <c r="CL333" t="s">
        <v>5030</v>
      </c>
      <c r="CM333">
        <v>1</v>
      </c>
      <c r="CN333">
        <v>2.0502027163828498E-2</v>
      </c>
      <c r="CO333">
        <v>1</v>
      </c>
      <c r="CP333" t="s">
        <v>5031</v>
      </c>
      <c r="CQ333" t="s">
        <v>5032</v>
      </c>
      <c r="CR333">
        <v>1</v>
      </c>
      <c r="CS333">
        <v>1.9426059657019599E-4</v>
      </c>
      <c r="CT333">
        <v>1</v>
      </c>
      <c r="CU333" t="s">
        <v>5033</v>
      </c>
      <c r="CV333" t="s">
        <v>5034</v>
      </c>
      <c r="CW333">
        <v>1</v>
      </c>
      <c r="CX333">
        <v>1.0754142860968499E-2</v>
      </c>
      <c r="CY333">
        <v>1</v>
      </c>
      <c r="CZ333" t="s">
        <v>5035</v>
      </c>
      <c r="DA333" t="s">
        <v>5036</v>
      </c>
      <c r="DB333">
        <v>1</v>
      </c>
      <c r="DC333">
        <v>8.8916039494360503E-3</v>
      </c>
      <c r="DD333">
        <v>1</v>
      </c>
      <c r="DE333" t="s">
        <v>5037</v>
      </c>
      <c r="DF333" t="s">
        <v>5038</v>
      </c>
      <c r="DG333">
        <v>1</v>
      </c>
      <c r="DH333">
        <v>3.0032177427261101E-3</v>
      </c>
      <c r="DI333">
        <v>1</v>
      </c>
      <c r="DJ333" t="s">
        <v>5039</v>
      </c>
      <c r="DK333" t="s">
        <v>5040</v>
      </c>
      <c r="DL333">
        <v>1</v>
      </c>
      <c r="DM333">
        <v>0.642530709357512</v>
      </c>
      <c r="DN333">
        <v>1</v>
      </c>
      <c r="DO333" t="s">
        <v>5041</v>
      </c>
      <c r="DP333" t="s">
        <v>5042</v>
      </c>
      <c r="DQ333">
        <v>1</v>
      </c>
      <c r="DR333">
        <v>4.3848986346614596E-3</v>
      </c>
      <c r="DS333">
        <v>1</v>
      </c>
      <c r="DT333" t="s">
        <v>5043</v>
      </c>
      <c r="DU333" t="s">
        <v>5044</v>
      </c>
      <c r="DV333">
        <v>1</v>
      </c>
      <c r="DW333">
        <v>3.5371788891176502E-2</v>
      </c>
      <c r="DX333">
        <v>1</v>
      </c>
      <c r="DY333" t="s">
        <v>5045</v>
      </c>
      <c r="DZ333" t="s">
        <v>5046</v>
      </c>
      <c r="EA333">
        <v>1</v>
      </c>
      <c r="EB333">
        <v>2.2302554105307301E-3</v>
      </c>
      <c r="EC333">
        <v>1</v>
      </c>
      <c r="ED333" t="s">
        <v>5047</v>
      </c>
      <c r="EE333" t="s">
        <v>5048</v>
      </c>
      <c r="EF333">
        <v>1</v>
      </c>
      <c r="EG333">
        <v>8.2055355779665599E-3</v>
      </c>
      <c r="EH333">
        <v>1</v>
      </c>
      <c r="EI333" t="s">
        <v>5049</v>
      </c>
      <c r="EJ333" t="s">
        <v>5050</v>
      </c>
      <c r="EK333">
        <v>1</v>
      </c>
      <c r="EL333">
        <v>2.3080351375799799E-3</v>
      </c>
      <c r="EM333">
        <v>1</v>
      </c>
      <c r="EN333" t="s">
        <v>5051</v>
      </c>
      <c r="EO333" t="s">
        <v>5052</v>
      </c>
      <c r="EP333">
        <v>1</v>
      </c>
      <c r="EQ333">
        <v>6.0511504326117797E-3</v>
      </c>
      <c r="ER333">
        <v>1</v>
      </c>
      <c r="ES333" t="s">
        <v>5053</v>
      </c>
      <c r="ET333" t="s">
        <v>5054</v>
      </c>
      <c r="EU333">
        <v>1</v>
      </c>
      <c r="EV333">
        <v>1.4547039998215399E-3</v>
      </c>
      <c r="EW333">
        <v>1</v>
      </c>
      <c r="EX333" t="s">
        <v>5055</v>
      </c>
      <c r="EY333" t="s">
        <v>5056</v>
      </c>
      <c r="EZ333">
        <v>1</v>
      </c>
      <c r="FA333">
        <v>1.1558119406655199E-3</v>
      </c>
      <c r="FB333">
        <v>1</v>
      </c>
      <c r="FC333" t="s">
        <v>5057</v>
      </c>
      <c r="FD333" t="s">
        <v>5058</v>
      </c>
      <c r="FE333">
        <v>1</v>
      </c>
      <c r="FF333">
        <v>1.5933998729486299E-3</v>
      </c>
      <c r="FG333">
        <v>1</v>
      </c>
      <c r="FH333" t="s">
        <v>5059</v>
      </c>
      <c r="FI333" t="s">
        <v>5060</v>
      </c>
      <c r="FJ333">
        <v>1</v>
      </c>
      <c r="FK333">
        <v>9.2132872485778793E-3</v>
      </c>
      <c r="FL333">
        <v>1</v>
      </c>
      <c r="FM333" t="s">
        <v>5061</v>
      </c>
      <c r="FN333" t="s">
        <v>5062</v>
      </c>
      <c r="FO333">
        <v>1</v>
      </c>
      <c r="FP333">
        <v>1.53725573064361E-4</v>
      </c>
      <c r="FQ333">
        <v>1</v>
      </c>
      <c r="FR333" t="s">
        <v>5063</v>
      </c>
      <c r="FS333" t="s">
        <v>5064</v>
      </c>
      <c r="FT333">
        <v>1</v>
      </c>
      <c r="FU333">
        <v>7.3810085446186398E-3</v>
      </c>
      <c r="FV333">
        <v>1</v>
      </c>
      <c r="FW333" t="s">
        <v>5065</v>
      </c>
      <c r="FX333" t="s">
        <v>5066</v>
      </c>
      <c r="FY333">
        <v>1</v>
      </c>
      <c r="FZ333">
        <v>5.0013649429589803E-4</v>
      </c>
      <c r="GA333">
        <v>1</v>
      </c>
      <c r="GB333" t="s">
        <v>5067</v>
      </c>
      <c r="GC333" t="s">
        <v>5068</v>
      </c>
      <c r="GD333">
        <v>1</v>
      </c>
      <c r="GE333">
        <v>2.4785142955180701E-2</v>
      </c>
      <c r="GF333">
        <v>1</v>
      </c>
      <c r="GG333" t="s">
        <v>5069</v>
      </c>
      <c r="GH333" t="s">
        <v>5070</v>
      </c>
      <c r="GI333">
        <v>1</v>
      </c>
      <c r="GJ333">
        <v>1.6015407319140099E-3</v>
      </c>
      <c r="GK333">
        <v>1</v>
      </c>
      <c r="GL333" t="s">
        <v>5071</v>
      </c>
      <c r="GM333" t="s">
        <v>5072</v>
      </c>
      <c r="GN333">
        <v>1</v>
      </c>
      <c r="GO333">
        <v>2.2998498764674898E-3</v>
      </c>
      <c r="GP333">
        <v>1</v>
      </c>
      <c r="GQ333" t="s">
        <v>5073</v>
      </c>
      <c r="GR333" t="s">
        <v>5074</v>
      </c>
      <c r="GS333">
        <v>1</v>
      </c>
      <c r="GT333">
        <v>0.101047565647458</v>
      </c>
      <c r="GU333">
        <v>1</v>
      </c>
      <c r="GV333" t="s">
        <v>5075</v>
      </c>
      <c r="GW333" t="s">
        <v>5076</v>
      </c>
      <c r="GX333">
        <v>1</v>
      </c>
      <c r="GY333">
        <v>1.2162389481794701E-2</v>
      </c>
      <c r="GZ333">
        <v>1</v>
      </c>
      <c r="HA333" t="s">
        <v>5077</v>
      </c>
      <c r="HB333" t="s">
        <v>5078</v>
      </c>
      <c r="HC333">
        <v>1</v>
      </c>
      <c r="HD333" s="159">
        <v>6.2152162948316404E-5</v>
      </c>
      <c r="HE333">
        <v>1</v>
      </c>
      <c r="HF333" t="s">
        <v>5079</v>
      </c>
      <c r="HG333" t="s">
        <v>5080</v>
      </c>
      <c r="HH333">
        <v>1</v>
      </c>
      <c r="HI333">
        <v>1.68543362516819E-4</v>
      </c>
      <c r="HJ333">
        <v>1</v>
      </c>
      <c r="HK333" t="s">
        <v>5081</v>
      </c>
      <c r="HL333" t="s">
        <v>5082</v>
      </c>
      <c r="HM333">
        <v>1</v>
      </c>
      <c r="HN333">
        <v>5.70745827161025E-4</v>
      </c>
      <c r="HO333">
        <v>1</v>
      </c>
      <c r="HP333" t="s">
        <v>5083</v>
      </c>
      <c r="HQ333" t="s">
        <v>5084</v>
      </c>
      <c r="HR333">
        <v>1</v>
      </c>
      <c r="HS333">
        <v>1.9444863893058599E-3</v>
      </c>
      <c r="HT333">
        <v>1</v>
      </c>
      <c r="HU333" t="s">
        <v>5085</v>
      </c>
      <c r="HV333" t="s">
        <v>5086</v>
      </c>
      <c r="HW333">
        <v>1</v>
      </c>
      <c r="HX333">
        <v>1.71523219627269E-2</v>
      </c>
      <c r="HY333">
        <v>1</v>
      </c>
      <c r="HZ333" t="s">
        <v>5087</v>
      </c>
      <c r="IA333" t="s">
        <v>5088</v>
      </c>
      <c r="IB333">
        <v>1</v>
      </c>
      <c r="IC333">
        <v>9.2678702566072902E-3</v>
      </c>
      <c r="ID333">
        <v>1</v>
      </c>
      <c r="IE333" t="s">
        <v>5089</v>
      </c>
      <c r="IF333" t="s">
        <v>5090</v>
      </c>
      <c r="IG333">
        <v>1</v>
      </c>
      <c r="IH333">
        <v>1.2970203422394201E-2</v>
      </c>
      <c r="II333">
        <v>1</v>
      </c>
      <c r="IJ333" t="s">
        <v>5091</v>
      </c>
      <c r="IK333" t="s">
        <v>5092</v>
      </c>
      <c r="IL333">
        <v>1</v>
      </c>
      <c r="IM333">
        <v>8.9795850455703305E-3</v>
      </c>
      <c r="IN333">
        <v>1</v>
      </c>
      <c r="IO333" t="s">
        <v>3022</v>
      </c>
      <c r="IP333" t="s">
        <v>3023</v>
      </c>
      <c r="IQ333">
        <v>0.13410149048418604</v>
      </c>
      <c r="IR333">
        <v>0.11254678419619235</v>
      </c>
      <c r="IS333">
        <v>1</v>
      </c>
      <c r="IT333" t="s">
        <v>3024</v>
      </c>
      <c r="IU333" t="s">
        <v>3025</v>
      </c>
      <c r="IV333">
        <v>6.0459202846855024E-3</v>
      </c>
      <c r="IW333">
        <v>0.11254678419619235</v>
      </c>
      <c r="IX333">
        <v>1</v>
      </c>
      <c r="IY333" t="s">
        <v>3026</v>
      </c>
      <c r="IZ333" t="s">
        <v>3027</v>
      </c>
      <c r="JA333">
        <v>0.48517634980715318</v>
      </c>
      <c r="JB333">
        <v>0.11254678419619235</v>
      </c>
      <c r="JC333">
        <v>1</v>
      </c>
      <c r="JD333" t="s">
        <v>3028</v>
      </c>
      <c r="JE333" t="s">
        <v>3029</v>
      </c>
      <c r="JF333">
        <v>0.37467623942397527</v>
      </c>
      <c r="JG333">
        <v>0.11254678419619235</v>
      </c>
      <c r="JH333">
        <v>1</v>
      </c>
      <c r="JI333" t="s">
        <v>3030</v>
      </c>
      <c r="JJ333" t="s">
        <v>3031</v>
      </c>
      <c r="JK333">
        <v>0.1523454548262588</v>
      </c>
      <c r="JL333">
        <v>9.981093362609909E-3</v>
      </c>
      <c r="JM333">
        <v>1</v>
      </c>
      <c r="JN333" t="s">
        <v>3032</v>
      </c>
      <c r="JO333" t="s">
        <v>3033</v>
      </c>
      <c r="JP333">
        <v>0.40618597118973421</v>
      </c>
      <c r="JQ333">
        <v>9.981093362609909E-3</v>
      </c>
      <c r="JR333">
        <v>1</v>
      </c>
      <c r="JS333" t="s">
        <v>3034</v>
      </c>
      <c r="JT333" t="s">
        <v>3035</v>
      </c>
      <c r="JU333">
        <v>2.6360428138277162E-2</v>
      </c>
      <c r="JV333">
        <v>9.981093362609909E-3</v>
      </c>
      <c r="JW333">
        <v>1</v>
      </c>
      <c r="JX333" t="s">
        <v>3036</v>
      </c>
      <c r="JY333" t="s">
        <v>3037</v>
      </c>
      <c r="JZ333">
        <v>0.21051217573523118</v>
      </c>
      <c r="KA333">
        <v>9.981093362609909E-3</v>
      </c>
      <c r="KB333">
        <v>1</v>
      </c>
      <c r="KC333" t="s">
        <v>3038</v>
      </c>
      <c r="KD333" t="s">
        <v>3039</v>
      </c>
      <c r="KE333">
        <v>1.6519048596901776E-2</v>
      </c>
      <c r="KF333">
        <v>9.981093362609909E-3</v>
      </c>
      <c r="KG333">
        <v>1</v>
      </c>
      <c r="KH333" t="s">
        <v>3040</v>
      </c>
      <c r="KI333" t="s">
        <v>3041</v>
      </c>
      <c r="KJ333">
        <v>0.18807692151359676</v>
      </c>
      <c r="KK333">
        <v>9.981093362609909E-3</v>
      </c>
    </row>
    <row r="334" spans="1:297">
      <c r="A334" t="str">
        <f>[1]Overview!E415</f>
        <v>a6612</v>
      </c>
      <c r="B334" t="str">
        <f>IF([1]Overview!W415&lt;&gt;"",[1]Overview!W415,"")</f>
        <v/>
      </c>
      <c r="C334" t="str">
        <f>[1]Overview!B415</f>
        <v>6612: Foto- und Filmausrüstungen, optische Instrumente</v>
      </c>
      <c r="D334" t="str">
        <f>IF(B334&lt;&gt;"",1,"")</f>
        <v/>
      </c>
      <c r="F334">
        <f>[1]Overview!S415</f>
        <v>-1</v>
      </c>
    </row>
    <row r="335" spans="1:297">
      <c r="A335" t="str">
        <f>[1]Overview!E416</f>
        <v>a661200</v>
      </c>
      <c r="B335" t="str">
        <f>IF([1]Overview!W416&lt;&gt;"",[1]Overview!W416,"")</f>
        <v/>
      </c>
      <c r="C335" t="str">
        <f>[1]Overview!B416</f>
        <v>6612.00: Foto- und Filmausrüstungen, optische Instrumente</v>
      </c>
      <c r="D335" s="159">
        <f>5.94290024606893E-07*0.843196774452173</f>
        <v>5.0110343183763471E-7</v>
      </c>
      <c r="F335">
        <f>[1]Overview!S416</f>
        <v>0</v>
      </c>
      <c r="H335">
        <v>1</v>
      </c>
      <c r="I335" t="s">
        <v>4436</v>
      </c>
      <c r="J335" t="s">
        <v>4437</v>
      </c>
      <c r="K335">
        <v>1</v>
      </c>
      <c r="L335">
        <v>4.9089590337342498E-3</v>
      </c>
      <c r="M335">
        <v>1</v>
      </c>
      <c r="N335" t="s">
        <v>4438</v>
      </c>
      <c r="O335" t="s">
        <v>4439</v>
      </c>
      <c r="P335">
        <v>1</v>
      </c>
      <c r="Q335" s="159">
        <v>8.4199969868837095E-5</v>
      </c>
      <c r="R335">
        <v>1</v>
      </c>
      <c r="S335" t="s">
        <v>4440</v>
      </c>
      <c r="T335" t="s">
        <v>4441</v>
      </c>
      <c r="U335">
        <v>1</v>
      </c>
      <c r="V335">
        <v>4.4717496711127501E-3</v>
      </c>
      <c r="W335">
        <v>1</v>
      </c>
      <c r="X335" t="s">
        <v>4442</v>
      </c>
      <c r="Y335" t="s">
        <v>4443</v>
      </c>
      <c r="Z335">
        <v>1</v>
      </c>
      <c r="AA335">
        <v>7.8759067230990297E-4</v>
      </c>
      <c r="AB335">
        <v>1</v>
      </c>
      <c r="AC335" t="s">
        <v>4444</v>
      </c>
      <c r="AD335" t="s">
        <v>4445</v>
      </c>
      <c r="AE335">
        <v>1</v>
      </c>
      <c r="AF335">
        <v>2.4899579790373398E-4</v>
      </c>
      <c r="AG335">
        <v>1</v>
      </c>
      <c r="AH335" t="s">
        <v>4446</v>
      </c>
      <c r="AI335" t="s">
        <v>4447</v>
      </c>
      <c r="AJ335">
        <v>1</v>
      </c>
      <c r="AK335">
        <v>4.22906661548434E-4</v>
      </c>
      <c r="AL335">
        <v>1</v>
      </c>
      <c r="AM335" t="s">
        <v>4448</v>
      </c>
      <c r="AN335" t="s">
        <v>4449</v>
      </c>
      <c r="AO335">
        <v>1</v>
      </c>
      <c r="AP335">
        <v>5.17982787345462E-4</v>
      </c>
      <c r="AQ335">
        <v>1</v>
      </c>
      <c r="AR335" t="s">
        <v>4450</v>
      </c>
      <c r="AS335" t="s">
        <v>4451</v>
      </c>
      <c r="AT335">
        <v>1</v>
      </c>
      <c r="AU335">
        <v>2.1481264218759601E-2</v>
      </c>
      <c r="AV335">
        <v>1</v>
      </c>
      <c r="AW335" t="s">
        <v>4452</v>
      </c>
      <c r="AX335" t="s">
        <v>4453</v>
      </c>
      <c r="AY335">
        <v>1</v>
      </c>
      <c r="AZ335">
        <v>2.04111833440366E-4</v>
      </c>
      <c r="BA335">
        <v>1</v>
      </c>
      <c r="BB335" t="s">
        <v>4454</v>
      </c>
      <c r="BC335" t="s">
        <v>4455</v>
      </c>
      <c r="BD335">
        <v>1</v>
      </c>
      <c r="BE335">
        <v>3.0202614666559801E-4</v>
      </c>
      <c r="BF335">
        <v>1</v>
      </c>
      <c r="BG335" t="s">
        <v>4456</v>
      </c>
      <c r="BH335" t="s">
        <v>4457</v>
      </c>
      <c r="BI335">
        <v>1</v>
      </c>
      <c r="BJ335">
        <v>1.45386050924986E-4</v>
      </c>
      <c r="BK335">
        <v>1</v>
      </c>
      <c r="BL335" t="s">
        <v>4458</v>
      </c>
      <c r="BM335" t="s">
        <v>4459</v>
      </c>
      <c r="BN335">
        <v>1</v>
      </c>
      <c r="BO335">
        <v>4.0013991745406798E-3</v>
      </c>
      <c r="BP335">
        <v>1</v>
      </c>
      <c r="BQ335" t="s">
        <v>4460</v>
      </c>
      <c r="BR335" t="s">
        <v>4461</v>
      </c>
      <c r="BS335">
        <v>1</v>
      </c>
      <c r="BT335">
        <v>1.19701107581367E-3</v>
      </c>
      <c r="BU335">
        <v>1</v>
      </c>
      <c r="BV335" t="s">
        <v>4462</v>
      </c>
      <c r="BW335" t="s">
        <v>4463</v>
      </c>
      <c r="BX335">
        <v>1</v>
      </c>
      <c r="BY335">
        <v>4.5938672726767403E-3</v>
      </c>
      <c r="BZ335">
        <v>1</v>
      </c>
      <c r="CA335" t="s">
        <v>4464</v>
      </c>
      <c r="CB335" t="s">
        <v>4465</v>
      </c>
      <c r="CC335">
        <v>1</v>
      </c>
      <c r="CD335">
        <v>1.29062213370463E-2</v>
      </c>
      <c r="CE335">
        <v>1</v>
      </c>
      <c r="CF335" t="s">
        <v>4466</v>
      </c>
      <c r="CG335" t="s">
        <v>4467</v>
      </c>
      <c r="CH335">
        <v>1</v>
      </c>
      <c r="CI335" s="159">
        <v>1.32258905749953E-5</v>
      </c>
      <c r="CJ335">
        <v>1</v>
      </c>
      <c r="CK335" t="s">
        <v>4468</v>
      </c>
      <c r="CL335" t="s">
        <v>4469</v>
      </c>
      <c r="CM335">
        <v>1</v>
      </c>
      <c r="CN335">
        <v>1.84778702140552E-3</v>
      </c>
      <c r="CO335">
        <v>1</v>
      </c>
      <c r="CP335" t="s">
        <v>4470</v>
      </c>
      <c r="CQ335" t="s">
        <v>4471</v>
      </c>
      <c r="CR335">
        <v>1</v>
      </c>
      <c r="CS335">
        <v>1.21339785833901E-4</v>
      </c>
      <c r="CT335">
        <v>1</v>
      </c>
      <c r="CU335" t="s">
        <v>4472</v>
      </c>
      <c r="CV335" t="s">
        <v>4473</v>
      </c>
      <c r="CW335">
        <v>1</v>
      </c>
      <c r="CX335">
        <v>6.3524635427029898E-4</v>
      </c>
      <c r="CY335">
        <v>1</v>
      </c>
      <c r="CZ335" t="s">
        <v>4474</v>
      </c>
      <c r="DA335" t="s">
        <v>4475</v>
      </c>
      <c r="DB335">
        <v>1</v>
      </c>
      <c r="DC335">
        <v>1.76463079115715E-4</v>
      </c>
      <c r="DD335">
        <v>1</v>
      </c>
      <c r="DE335" t="s">
        <v>4476</v>
      </c>
      <c r="DF335" t="s">
        <v>4477</v>
      </c>
      <c r="DG335">
        <v>1</v>
      </c>
      <c r="DH335">
        <v>2.8743644712380599E-4</v>
      </c>
      <c r="DI335">
        <v>1</v>
      </c>
      <c r="DJ335" t="s">
        <v>4478</v>
      </c>
      <c r="DK335" t="s">
        <v>4479</v>
      </c>
      <c r="DL335">
        <v>1</v>
      </c>
      <c r="DM335">
        <v>1.01519474768626E-3</v>
      </c>
      <c r="DN335">
        <v>1</v>
      </c>
      <c r="DO335" t="s">
        <v>4480</v>
      </c>
      <c r="DP335" t="s">
        <v>4481</v>
      </c>
      <c r="DQ335">
        <v>1</v>
      </c>
      <c r="DR335">
        <v>5.87590020379528E-3</v>
      </c>
      <c r="DS335">
        <v>1</v>
      </c>
      <c r="DT335" t="s">
        <v>4482</v>
      </c>
      <c r="DU335" t="s">
        <v>4483</v>
      </c>
      <c r="DV335">
        <v>1</v>
      </c>
      <c r="DW335">
        <v>3.92696633360396E-3</v>
      </c>
      <c r="DX335">
        <v>1</v>
      </c>
      <c r="DY335" t="s">
        <v>4484</v>
      </c>
      <c r="DZ335" t="s">
        <v>4485</v>
      </c>
      <c r="EA335">
        <v>1</v>
      </c>
      <c r="EB335">
        <v>3.9278080911175802E-4</v>
      </c>
      <c r="EC335">
        <v>1</v>
      </c>
      <c r="ED335" t="s">
        <v>4486</v>
      </c>
      <c r="EE335" t="s">
        <v>4487</v>
      </c>
      <c r="EF335">
        <v>1</v>
      </c>
      <c r="EG335">
        <v>2.00728559948381E-3</v>
      </c>
      <c r="EH335">
        <v>1</v>
      </c>
      <c r="EI335" t="s">
        <v>4488</v>
      </c>
      <c r="EJ335" t="s">
        <v>4489</v>
      </c>
      <c r="EK335">
        <v>1</v>
      </c>
      <c r="EL335">
        <v>1.8747614256367701E-2</v>
      </c>
      <c r="EM335">
        <v>1</v>
      </c>
      <c r="EN335" t="s">
        <v>4490</v>
      </c>
      <c r="EO335" t="s">
        <v>4491</v>
      </c>
      <c r="EP335">
        <v>1</v>
      </c>
      <c r="EQ335">
        <v>0.83983264867993801</v>
      </c>
      <c r="ER335">
        <v>1</v>
      </c>
      <c r="ES335" t="s">
        <v>4492</v>
      </c>
      <c r="ET335" t="s">
        <v>4493</v>
      </c>
      <c r="EU335">
        <v>1</v>
      </c>
      <c r="EV335">
        <v>3.0719541478899098E-4</v>
      </c>
      <c r="EW335">
        <v>1</v>
      </c>
      <c r="EX335" t="s">
        <v>4494</v>
      </c>
      <c r="EY335" t="s">
        <v>4495</v>
      </c>
      <c r="EZ335">
        <v>1</v>
      </c>
      <c r="FA335" s="159">
        <v>4.5549855852326902E-5</v>
      </c>
      <c r="FB335">
        <v>1</v>
      </c>
      <c r="FC335" t="s">
        <v>4496</v>
      </c>
      <c r="FD335" t="s">
        <v>4497</v>
      </c>
      <c r="FE335">
        <v>1</v>
      </c>
      <c r="FF335">
        <v>2.29134267410218E-4</v>
      </c>
      <c r="FG335">
        <v>1</v>
      </c>
      <c r="FH335" t="s">
        <v>4498</v>
      </c>
      <c r="FI335" t="s">
        <v>4499</v>
      </c>
      <c r="FJ335">
        <v>1</v>
      </c>
      <c r="FK335" s="159">
        <v>1.6831473400292202E-5</v>
      </c>
      <c r="FL335">
        <v>1</v>
      </c>
      <c r="FM335" t="s">
        <v>4500</v>
      </c>
      <c r="FN335" t="s">
        <v>4501</v>
      </c>
      <c r="FO335">
        <v>1</v>
      </c>
      <c r="FP335">
        <v>4.7748150919782098E-4</v>
      </c>
      <c r="FQ335">
        <v>1</v>
      </c>
      <c r="FR335" t="s">
        <v>4502</v>
      </c>
      <c r="FS335" t="s">
        <v>4503</v>
      </c>
      <c r="FT335">
        <v>1</v>
      </c>
      <c r="FU335">
        <v>1.41453631939055E-4</v>
      </c>
      <c r="FV335">
        <v>1</v>
      </c>
      <c r="FW335" t="s">
        <v>4504</v>
      </c>
      <c r="FX335" t="s">
        <v>4505</v>
      </c>
      <c r="FY335">
        <v>1</v>
      </c>
      <c r="FZ335" s="159">
        <v>4.9926335142689301E-6</v>
      </c>
      <c r="GA335">
        <v>1</v>
      </c>
      <c r="GB335" t="s">
        <v>4506</v>
      </c>
      <c r="GC335" t="s">
        <v>4507</v>
      </c>
      <c r="GD335">
        <v>1</v>
      </c>
      <c r="GE335" s="159">
        <v>1.3898727357456301E-6</v>
      </c>
      <c r="GF335">
        <v>1</v>
      </c>
      <c r="GG335" t="s">
        <v>4508</v>
      </c>
      <c r="GH335" t="s">
        <v>4509</v>
      </c>
      <c r="GI335">
        <v>1</v>
      </c>
      <c r="GJ335" s="159">
        <v>2.8681339547241502E-5</v>
      </c>
      <c r="GK335">
        <v>1</v>
      </c>
      <c r="GL335" t="s">
        <v>4510</v>
      </c>
      <c r="GM335" t="s">
        <v>4511</v>
      </c>
      <c r="GN335">
        <v>1</v>
      </c>
      <c r="GO335">
        <v>1.6841352508717699E-4</v>
      </c>
      <c r="GP335">
        <v>1</v>
      </c>
      <c r="GQ335" t="s">
        <v>4512</v>
      </c>
      <c r="GR335" t="s">
        <v>4513</v>
      </c>
      <c r="GS335">
        <v>1</v>
      </c>
      <c r="GT335">
        <v>5.7301243691867104E-3</v>
      </c>
      <c r="GU335">
        <v>1</v>
      </c>
      <c r="GV335" t="s">
        <v>4514</v>
      </c>
      <c r="GW335" t="s">
        <v>4515</v>
      </c>
      <c r="GX335">
        <v>1</v>
      </c>
      <c r="GY335">
        <v>4.8462502154197097E-2</v>
      </c>
      <c r="GZ335">
        <v>1</v>
      </c>
      <c r="HA335" t="s">
        <v>4516</v>
      </c>
      <c r="HB335" t="s">
        <v>4517</v>
      </c>
      <c r="HC335">
        <v>1</v>
      </c>
      <c r="HD335">
        <v>9.0418846866173702E-4</v>
      </c>
      <c r="HE335">
        <v>1</v>
      </c>
      <c r="HF335" t="s">
        <v>4518</v>
      </c>
      <c r="HG335" t="s">
        <v>4519</v>
      </c>
      <c r="HH335">
        <v>1</v>
      </c>
      <c r="HI335">
        <v>2.57022550214632E-3</v>
      </c>
      <c r="HJ335">
        <v>1</v>
      </c>
      <c r="HK335" t="s">
        <v>4520</v>
      </c>
      <c r="HL335" t="s">
        <v>4521</v>
      </c>
      <c r="HM335">
        <v>1</v>
      </c>
      <c r="HN335">
        <v>3.4468468344302298E-4</v>
      </c>
      <c r="HO335">
        <v>1</v>
      </c>
      <c r="HP335" t="s">
        <v>4522</v>
      </c>
      <c r="HQ335" t="s">
        <v>4523</v>
      </c>
      <c r="HR335">
        <v>1</v>
      </c>
      <c r="HS335">
        <v>1.2904795237190001E-4</v>
      </c>
      <c r="HT335">
        <v>1</v>
      </c>
      <c r="HU335" t="s">
        <v>4524</v>
      </c>
      <c r="HV335" t="s">
        <v>4525</v>
      </c>
      <c r="HW335">
        <v>1</v>
      </c>
      <c r="HX335">
        <v>7.27160799748115E-3</v>
      </c>
      <c r="HY335">
        <v>1</v>
      </c>
      <c r="HZ335" t="s">
        <v>4526</v>
      </c>
      <c r="IA335" t="s">
        <v>4527</v>
      </c>
      <c r="IB335">
        <v>1</v>
      </c>
      <c r="IC335" s="159">
        <v>3.3737895766771799E-5</v>
      </c>
      <c r="ID335">
        <v>1</v>
      </c>
      <c r="IE335" t="s">
        <v>4528</v>
      </c>
      <c r="IF335" t="s">
        <v>4529</v>
      </c>
      <c r="IG335">
        <v>1</v>
      </c>
      <c r="IH335">
        <v>1.38778436741444E-3</v>
      </c>
      <c r="II335">
        <v>1</v>
      </c>
      <c r="IJ335" t="s">
        <v>4530</v>
      </c>
      <c r="IK335" t="s">
        <v>4531</v>
      </c>
      <c r="IL335">
        <v>1</v>
      </c>
      <c r="IM335">
        <v>5.9141217385442601E-4</v>
      </c>
      <c r="IN335">
        <v>1</v>
      </c>
      <c r="IO335" t="s">
        <v>3022</v>
      </c>
      <c r="IP335" t="s">
        <v>3023</v>
      </c>
      <c r="IQ335">
        <v>0.13410149048418604</v>
      </c>
      <c r="IR335">
        <v>0.15839742413979108</v>
      </c>
      <c r="IS335">
        <v>1</v>
      </c>
      <c r="IT335" t="s">
        <v>3024</v>
      </c>
      <c r="IU335" t="s">
        <v>3025</v>
      </c>
      <c r="IV335">
        <v>6.0459202846855024E-3</v>
      </c>
      <c r="IW335">
        <v>0.15839742413979108</v>
      </c>
      <c r="IX335">
        <v>1</v>
      </c>
      <c r="IY335" t="s">
        <v>3026</v>
      </c>
      <c r="IZ335" t="s">
        <v>3027</v>
      </c>
      <c r="JA335">
        <v>0.48517634980715318</v>
      </c>
      <c r="JB335">
        <v>0.15839742413979108</v>
      </c>
      <c r="JC335">
        <v>1</v>
      </c>
      <c r="JD335" t="s">
        <v>3028</v>
      </c>
      <c r="JE335" t="s">
        <v>3029</v>
      </c>
      <c r="JF335">
        <v>0.37467623942397527</v>
      </c>
      <c r="JG335">
        <v>0.15839742413979108</v>
      </c>
      <c r="JH335">
        <v>1</v>
      </c>
      <c r="JI335" t="s">
        <v>3030</v>
      </c>
      <c r="JJ335" t="s">
        <v>3031</v>
      </c>
      <c r="JK335">
        <v>0.1523454548262588</v>
      </c>
      <c r="JL335">
        <v>1.4047309214971725E-2</v>
      </c>
      <c r="JM335">
        <v>1</v>
      </c>
      <c r="JN335" t="s">
        <v>3032</v>
      </c>
      <c r="JO335" t="s">
        <v>3033</v>
      </c>
      <c r="JP335">
        <v>0.40618597118973421</v>
      </c>
      <c r="JQ335">
        <v>1.4047309214971725E-2</v>
      </c>
      <c r="JR335">
        <v>1</v>
      </c>
      <c r="JS335" t="s">
        <v>3034</v>
      </c>
      <c r="JT335" t="s">
        <v>3035</v>
      </c>
      <c r="JU335">
        <v>2.6360428138277162E-2</v>
      </c>
      <c r="JV335">
        <v>1.4047309214971725E-2</v>
      </c>
      <c r="JW335">
        <v>1</v>
      </c>
      <c r="JX335" t="s">
        <v>3036</v>
      </c>
      <c r="JY335" t="s">
        <v>3037</v>
      </c>
      <c r="JZ335">
        <v>0.21051217573523118</v>
      </c>
      <c r="KA335">
        <v>1.4047309214971725E-2</v>
      </c>
      <c r="KB335">
        <v>1</v>
      </c>
      <c r="KC335" t="s">
        <v>3038</v>
      </c>
      <c r="KD335" t="s">
        <v>3039</v>
      </c>
      <c r="KE335">
        <v>1.6519048596901776E-2</v>
      </c>
      <c r="KF335">
        <v>1.4047309214971725E-2</v>
      </c>
      <c r="KG335">
        <v>1</v>
      </c>
      <c r="KH335" t="s">
        <v>3040</v>
      </c>
      <c r="KI335" t="s">
        <v>3041</v>
      </c>
      <c r="KJ335">
        <v>0.18807692151359676</v>
      </c>
      <c r="KK335">
        <v>1.4047309214971725E-2</v>
      </c>
    </row>
    <row r="336" spans="1:297">
      <c r="A336" t="str">
        <f>[1]Overview!E417</f>
        <v>a6613</v>
      </c>
      <c r="B336" t="str">
        <f>IF([1]Overview!W417&lt;&gt;"",[1]Overview!W417,"")</f>
        <v/>
      </c>
      <c r="C336" t="str">
        <f>[1]Overview!B417</f>
        <v>6613: Computer, Büromaschinen und andere Peripheriegeräte</v>
      </c>
      <c r="D336" t="str">
        <f>IF(B336&lt;&gt;"",1,"")</f>
        <v/>
      </c>
      <c r="F336">
        <f>[1]Overview!S417</f>
        <v>-1</v>
      </c>
    </row>
    <row r="337" spans="1:877">
      <c r="A337" t="str">
        <f>[1]Overview!E418</f>
        <v>a661301</v>
      </c>
      <c r="B337" t="str">
        <f>IF([1]Overview!W418&lt;&gt;"",[1]Overview!W418,"")</f>
        <v/>
      </c>
      <c r="C337" t="str">
        <f>[1]Overview!B418</f>
        <v>6613.01: Computer</v>
      </c>
      <c r="D337" t="str">
        <f>IF(B337&lt;&gt;"",1,"")</f>
        <v/>
      </c>
      <c r="F337">
        <f>[1]Overview!S418</f>
        <v>-1</v>
      </c>
    </row>
    <row r="338" spans="1:877">
      <c r="A338" t="str">
        <f>[1]Overview!E419</f>
        <v>a661302</v>
      </c>
      <c r="B338" t="str">
        <f>IF([1]Overview!W419&lt;&gt;"",[1]Overview!W419,"")</f>
        <v/>
      </c>
      <c r="C338" t="str">
        <f>[1]Overview!B419</f>
        <v>6613.02: Drucker, elektronische Agenden und anderes Informatikzubehör</v>
      </c>
      <c r="D338" t="str">
        <f>IF(B338&lt;&gt;"",1,"")</f>
        <v/>
      </c>
      <c r="F338">
        <f>[1]Overview!S419</f>
        <v>-1</v>
      </c>
    </row>
    <row r="339" spans="1:877">
      <c r="A339" t="str">
        <f>[1]Overview!E420</f>
        <v>a6614</v>
      </c>
      <c r="B339" t="str">
        <f>IF([1]Overview!W420&lt;&gt;"",[1]Overview!W420,"")</f>
        <v/>
      </c>
      <c r="C339" t="str">
        <f>[1]Overview!B420</f>
        <v>6614: Tonträger, Datenträger, Videokassetten und Filme</v>
      </c>
      <c r="D339" s="159">
        <f>5.94290024606893E-07*0.837008838250685</f>
        <v>4.9742600308018647E-7</v>
      </c>
      <c r="F339">
        <f>[1]Overview!S420</f>
        <v>0</v>
      </c>
      <c r="H339">
        <v>1</v>
      </c>
      <c r="I339" t="s">
        <v>5093</v>
      </c>
      <c r="J339" t="s">
        <v>5094</v>
      </c>
      <c r="K339">
        <v>1</v>
      </c>
      <c r="L339" s="159">
        <v>1.4601616577866E-5</v>
      </c>
      <c r="M339">
        <v>1</v>
      </c>
      <c r="N339" t="s">
        <v>5095</v>
      </c>
      <c r="O339" t="s">
        <v>5096</v>
      </c>
      <c r="P339">
        <v>1</v>
      </c>
      <c r="Q339">
        <v>4.8166190264841899E-4</v>
      </c>
      <c r="R339">
        <v>1</v>
      </c>
      <c r="S339" t="s">
        <v>5097</v>
      </c>
      <c r="T339" t="s">
        <v>5098</v>
      </c>
      <c r="U339">
        <v>1</v>
      </c>
      <c r="V339" s="159">
        <v>2.77916969048107E-5</v>
      </c>
      <c r="W339">
        <v>1</v>
      </c>
      <c r="X339" t="s">
        <v>5099</v>
      </c>
      <c r="Y339" t="s">
        <v>5100</v>
      </c>
      <c r="Z339">
        <v>1</v>
      </c>
      <c r="AA339">
        <v>1.01726820829213E-4</v>
      </c>
      <c r="AB339">
        <v>1</v>
      </c>
      <c r="AC339" t="s">
        <v>5101</v>
      </c>
      <c r="AD339" t="s">
        <v>5102</v>
      </c>
      <c r="AE339">
        <v>1</v>
      </c>
      <c r="AF339" s="159">
        <v>1.7909244051034201E-5</v>
      </c>
      <c r="AG339">
        <v>1</v>
      </c>
      <c r="AH339" t="s">
        <v>5103</v>
      </c>
      <c r="AI339" t="s">
        <v>5104</v>
      </c>
      <c r="AJ339">
        <v>1</v>
      </c>
      <c r="AK339" s="159">
        <v>1.98918349652164E-5</v>
      </c>
      <c r="AL339">
        <v>1</v>
      </c>
      <c r="AM339" t="s">
        <v>5105</v>
      </c>
      <c r="AN339" t="s">
        <v>5106</v>
      </c>
      <c r="AO339">
        <v>1</v>
      </c>
      <c r="AP339" s="159">
        <v>4.6631936148385801E-7</v>
      </c>
      <c r="AQ339">
        <v>1</v>
      </c>
      <c r="AR339" t="s">
        <v>5107</v>
      </c>
      <c r="AS339" t="s">
        <v>5108</v>
      </c>
      <c r="AT339">
        <v>1</v>
      </c>
      <c r="AU339" s="159">
        <v>3.06415940867956E-5</v>
      </c>
      <c r="AV339">
        <v>1</v>
      </c>
      <c r="AW339" t="s">
        <v>5109</v>
      </c>
      <c r="AX339" t="s">
        <v>5110</v>
      </c>
      <c r="AY339">
        <v>1</v>
      </c>
      <c r="AZ339" s="159">
        <v>2.7604462171615501E-5</v>
      </c>
      <c r="BA339">
        <v>1</v>
      </c>
      <c r="BB339" t="s">
        <v>5111</v>
      </c>
      <c r="BC339" t="s">
        <v>5112</v>
      </c>
      <c r="BD339">
        <v>1</v>
      </c>
      <c r="BE339" s="159">
        <v>2.9293299949586902E-4</v>
      </c>
      <c r="BF339">
        <v>1</v>
      </c>
      <c r="BG339" t="s">
        <v>5113</v>
      </c>
      <c r="BH339" t="s">
        <v>5114</v>
      </c>
      <c r="BI339">
        <v>1</v>
      </c>
      <c r="BJ339">
        <v>3.0867948643044E-4</v>
      </c>
      <c r="BK339">
        <v>1</v>
      </c>
      <c r="BL339" t="s">
        <v>5115</v>
      </c>
      <c r="BM339" t="s">
        <v>5116</v>
      </c>
      <c r="BN339">
        <v>1</v>
      </c>
      <c r="BO339" s="159">
        <v>1.20941079922447E-5</v>
      </c>
      <c r="BP339">
        <v>1</v>
      </c>
      <c r="BQ339" t="s">
        <v>5117</v>
      </c>
      <c r="BR339" t="s">
        <v>5118</v>
      </c>
      <c r="BS339">
        <v>1</v>
      </c>
      <c r="BT339" s="159">
        <v>2.76700849363613E-5</v>
      </c>
      <c r="BU339">
        <v>1</v>
      </c>
      <c r="BV339" t="s">
        <v>5119</v>
      </c>
      <c r="BW339" t="s">
        <v>5120</v>
      </c>
      <c r="BX339">
        <v>1</v>
      </c>
      <c r="BY339" s="159">
        <v>4.7752755033461201E-5</v>
      </c>
      <c r="BZ339">
        <v>1</v>
      </c>
      <c r="CA339" t="s">
        <v>5121</v>
      </c>
      <c r="CB339" t="s">
        <v>5122</v>
      </c>
      <c r="CC339">
        <v>1</v>
      </c>
      <c r="CD339" s="159">
        <v>1.89270198147283E-3</v>
      </c>
      <c r="CE339">
        <v>1</v>
      </c>
      <c r="CF339" t="s">
        <v>5123</v>
      </c>
      <c r="CG339" t="s">
        <v>5124</v>
      </c>
      <c r="CH339">
        <v>1</v>
      </c>
      <c r="CI339" s="159">
        <v>1.5606640576844801E-7</v>
      </c>
      <c r="CJ339">
        <v>1</v>
      </c>
      <c r="CK339" t="s">
        <v>5125</v>
      </c>
      <c r="CL339" t="s">
        <v>5126</v>
      </c>
      <c r="CM339">
        <v>1</v>
      </c>
      <c r="CN339" s="159">
        <v>2.5278740031721199E-5</v>
      </c>
      <c r="CO339">
        <v>1</v>
      </c>
      <c r="CP339" t="s">
        <v>5127</v>
      </c>
      <c r="CQ339" t="s">
        <v>5128</v>
      </c>
      <c r="CR339">
        <v>1</v>
      </c>
      <c r="CS339" s="159">
        <v>6.96315676312082E-7</v>
      </c>
      <c r="CT339">
        <v>1</v>
      </c>
      <c r="CU339" t="s">
        <v>5129</v>
      </c>
      <c r="CV339" t="s">
        <v>5130</v>
      </c>
      <c r="CW339">
        <v>1</v>
      </c>
      <c r="CX339">
        <v>5.9851379989816296E-4</v>
      </c>
      <c r="CY339">
        <v>1</v>
      </c>
      <c r="CZ339" t="s">
        <v>5131</v>
      </c>
      <c r="DA339" t="s">
        <v>5132</v>
      </c>
      <c r="DB339">
        <v>1</v>
      </c>
      <c r="DC339" s="159">
        <v>1.4227300260843E-5</v>
      </c>
      <c r="DD339">
        <v>1</v>
      </c>
      <c r="DE339" t="s">
        <v>5133</v>
      </c>
      <c r="DF339" t="s">
        <v>5134</v>
      </c>
      <c r="DG339">
        <v>1</v>
      </c>
      <c r="DH339">
        <v>1.5994220937482701E-4</v>
      </c>
      <c r="DI339">
        <v>1</v>
      </c>
      <c r="DJ339" t="s">
        <v>5135</v>
      </c>
      <c r="DK339" t="s">
        <v>5136</v>
      </c>
      <c r="DL339">
        <v>1</v>
      </c>
      <c r="DM339" s="159">
        <v>7.9212665547148296E-4</v>
      </c>
      <c r="DN339">
        <v>1</v>
      </c>
      <c r="DO339" t="s">
        <v>5137</v>
      </c>
      <c r="DP339" t="s">
        <v>5138</v>
      </c>
      <c r="DQ339">
        <v>1</v>
      </c>
      <c r="DR339" s="159">
        <v>2.9817278004964399E-6</v>
      </c>
      <c r="DS339">
        <v>1</v>
      </c>
      <c r="DT339" t="s">
        <v>5139</v>
      </c>
      <c r="DU339" t="s">
        <v>5140</v>
      </c>
      <c r="DV339">
        <v>1</v>
      </c>
      <c r="DW339" s="159">
        <v>6.8994260383163704E-6</v>
      </c>
      <c r="DX339">
        <v>1</v>
      </c>
      <c r="DY339" t="s">
        <v>5141</v>
      </c>
      <c r="DZ339" t="s">
        <v>5142</v>
      </c>
      <c r="EA339">
        <v>1</v>
      </c>
      <c r="EB339" s="159">
        <v>1.47951642722955E-4</v>
      </c>
      <c r="EC339">
        <v>1</v>
      </c>
      <c r="ED339" t="s">
        <v>5143</v>
      </c>
      <c r="EE339" t="s">
        <v>5144</v>
      </c>
      <c r="EF339">
        <v>1</v>
      </c>
      <c r="EG339">
        <v>0.82193350920869801</v>
      </c>
      <c r="EH339">
        <v>1</v>
      </c>
      <c r="EI339" t="s">
        <v>5145</v>
      </c>
      <c r="EJ339" t="s">
        <v>5146</v>
      </c>
      <c r="EK339">
        <v>1</v>
      </c>
      <c r="EL339" s="159">
        <v>1.0355840905573701E-6</v>
      </c>
      <c r="EM339">
        <v>1</v>
      </c>
      <c r="EN339" t="s">
        <v>5147</v>
      </c>
      <c r="EO339" t="s">
        <v>5148</v>
      </c>
      <c r="EP339">
        <v>1</v>
      </c>
      <c r="EQ339">
        <v>1.0505685430003901E-3</v>
      </c>
      <c r="ER339">
        <v>1</v>
      </c>
      <c r="ES339" t="s">
        <v>5149</v>
      </c>
      <c r="ET339" t="s">
        <v>5150</v>
      </c>
      <c r="EU339">
        <v>1</v>
      </c>
      <c r="EV339">
        <v>4.0493323430757198E-2</v>
      </c>
      <c r="EW339">
        <v>1</v>
      </c>
      <c r="EX339" t="s">
        <v>5151</v>
      </c>
      <c r="EY339" t="s">
        <v>5152</v>
      </c>
      <c r="EZ339">
        <v>1</v>
      </c>
      <c r="FA339">
        <v>1.7448409214159801E-4</v>
      </c>
      <c r="FB339">
        <v>1</v>
      </c>
      <c r="FC339" t="s">
        <v>5153</v>
      </c>
      <c r="FD339" t="s">
        <v>5154</v>
      </c>
      <c r="FE339">
        <v>1</v>
      </c>
      <c r="FF339">
        <v>0.129495335586786</v>
      </c>
      <c r="FG339">
        <v>1</v>
      </c>
      <c r="FH339" t="s">
        <v>5155</v>
      </c>
      <c r="FI339" t="s">
        <v>5156</v>
      </c>
      <c r="FJ339">
        <v>1</v>
      </c>
      <c r="FK339" s="159">
        <v>5.0859882819489601E-6</v>
      </c>
      <c r="FL339">
        <v>1</v>
      </c>
      <c r="FM339" t="s">
        <v>5157</v>
      </c>
      <c r="FN339" t="s">
        <v>5158</v>
      </c>
      <c r="FO339">
        <v>1</v>
      </c>
      <c r="FP339" s="159">
        <v>9.6430342873826401E-5</v>
      </c>
      <c r="FQ339">
        <v>1</v>
      </c>
      <c r="FR339" t="s">
        <v>5159</v>
      </c>
      <c r="FS339" t="s">
        <v>5160</v>
      </c>
      <c r="FT339">
        <v>1</v>
      </c>
      <c r="FU339">
        <v>7.7310430546240498E-4</v>
      </c>
      <c r="FV339">
        <v>1</v>
      </c>
      <c r="FW339" t="s">
        <v>5161</v>
      </c>
      <c r="FX339" t="s">
        <v>5162</v>
      </c>
      <c r="FY339">
        <v>1</v>
      </c>
      <c r="FZ339" s="159">
        <v>5.8072984015319103E-6</v>
      </c>
      <c r="GA339">
        <v>1</v>
      </c>
      <c r="GB339" t="s">
        <v>5163</v>
      </c>
      <c r="GC339" t="s">
        <v>5164</v>
      </c>
      <c r="GD339">
        <v>1</v>
      </c>
      <c r="GE339" s="159">
        <v>7.5259867858992196E-5</v>
      </c>
      <c r="GF339">
        <v>1</v>
      </c>
      <c r="GG339" t="s">
        <v>5165</v>
      </c>
      <c r="GH339" t="s">
        <v>5166</v>
      </c>
      <c r="GI339">
        <v>1</v>
      </c>
      <c r="GJ339" s="159">
        <v>2.11850609370339E-5</v>
      </c>
      <c r="GK339">
        <v>1</v>
      </c>
      <c r="GL339" t="s">
        <v>5167</v>
      </c>
      <c r="GM339" t="s">
        <v>5168</v>
      </c>
      <c r="GN339">
        <v>1</v>
      </c>
      <c r="GO339">
        <v>4.2005677033353598E-4</v>
      </c>
      <c r="GP339">
        <v>1</v>
      </c>
      <c r="GQ339" t="s">
        <v>5169</v>
      </c>
      <c r="GR339" t="s">
        <v>5170</v>
      </c>
      <c r="GS339">
        <v>1</v>
      </c>
      <c r="GT339" s="159">
        <v>2.6188211239279902E-4</v>
      </c>
      <c r="GU339">
        <v>1</v>
      </c>
      <c r="GV339" t="s">
        <v>5171</v>
      </c>
      <c r="GW339" t="s">
        <v>5172</v>
      </c>
      <c r="GX339">
        <v>1</v>
      </c>
      <c r="GY339" s="159">
        <v>7.3279523854681599E-5</v>
      </c>
      <c r="GZ339">
        <v>1</v>
      </c>
      <c r="HA339" t="s">
        <v>5173</v>
      </c>
      <c r="HB339" t="s">
        <v>5174</v>
      </c>
      <c r="HC339">
        <v>1</v>
      </c>
      <c r="HD339" s="159">
        <v>8.0815686825134504E-7</v>
      </c>
      <c r="HE339">
        <v>1</v>
      </c>
      <c r="HF339" t="s">
        <v>5175</v>
      </c>
      <c r="HG339" t="s">
        <v>5176</v>
      </c>
      <c r="HH339">
        <v>1</v>
      </c>
      <c r="HI339" s="159">
        <v>5.31383156742527E-5</v>
      </c>
      <c r="HJ339">
        <v>1</v>
      </c>
      <c r="HK339" t="s">
        <v>5177</v>
      </c>
      <c r="HL339" t="s">
        <v>5178</v>
      </c>
      <c r="HM339">
        <v>1</v>
      </c>
      <c r="HN339" s="159">
        <v>4.4135892744424403E-6</v>
      </c>
      <c r="HO339">
        <v>1</v>
      </c>
      <c r="HP339" t="s">
        <v>5179</v>
      </c>
      <c r="HQ339" t="s">
        <v>5180</v>
      </c>
      <c r="HR339">
        <v>1</v>
      </c>
      <c r="HS339" s="159">
        <v>8.3914316736647293E-6</v>
      </c>
      <c r="HT339">
        <v>1</v>
      </c>
      <c r="HU339" t="s">
        <v>3022</v>
      </c>
      <c r="HV339" t="s">
        <v>3023</v>
      </c>
      <c r="HW339">
        <v>0.13410149048418604</v>
      </c>
      <c r="HX339">
        <v>0.16901447252006202</v>
      </c>
      <c r="HY339">
        <v>1</v>
      </c>
      <c r="HZ339" t="s">
        <v>3024</v>
      </c>
      <c r="IA339" t="s">
        <v>3025</v>
      </c>
      <c r="IB339">
        <v>6.0459202846855024E-3</v>
      </c>
      <c r="IC339">
        <v>0.16901447252006202</v>
      </c>
      <c r="ID339">
        <v>1</v>
      </c>
      <c r="IE339" t="s">
        <v>3026</v>
      </c>
      <c r="IF339" t="s">
        <v>3027</v>
      </c>
      <c r="IG339">
        <v>0.48517634980715318</v>
      </c>
      <c r="IH339">
        <v>0.16901447252006202</v>
      </c>
      <c r="II339">
        <v>1</v>
      </c>
      <c r="IJ339" t="s">
        <v>3028</v>
      </c>
      <c r="IK339" t="s">
        <v>3029</v>
      </c>
      <c r="IL339">
        <v>0.37467623942397527</v>
      </c>
      <c r="IM339">
        <v>0.16901447252006202</v>
      </c>
      <c r="IN339">
        <v>1</v>
      </c>
      <c r="IO339" t="s">
        <v>3030</v>
      </c>
      <c r="IP339" t="s">
        <v>3031</v>
      </c>
      <c r="IQ339">
        <v>0.1523454548262588</v>
      </c>
      <c r="IR339">
        <v>1.4988871000487921E-2</v>
      </c>
      <c r="IS339">
        <v>1</v>
      </c>
      <c r="IT339" t="s">
        <v>3032</v>
      </c>
      <c r="IU339" t="s">
        <v>3033</v>
      </c>
      <c r="IV339">
        <v>0.40618597118973421</v>
      </c>
      <c r="IW339">
        <v>1.4988871000487921E-2</v>
      </c>
      <c r="IX339">
        <v>1</v>
      </c>
      <c r="IY339" t="s">
        <v>3034</v>
      </c>
      <c r="IZ339" t="s">
        <v>3035</v>
      </c>
      <c r="JA339">
        <v>2.6360428138277162E-2</v>
      </c>
      <c r="JB339">
        <v>1.4988871000487921E-2</v>
      </c>
      <c r="JC339">
        <v>1</v>
      </c>
      <c r="JD339" t="s">
        <v>3036</v>
      </c>
      <c r="JE339" t="s">
        <v>3037</v>
      </c>
      <c r="JF339">
        <v>0.21051217573523118</v>
      </c>
      <c r="JG339">
        <v>1.4988871000487921E-2</v>
      </c>
      <c r="JH339">
        <v>1</v>
      </c>
      <c r="JI339" t="s">
        <v>3038</v>
      </c>
      <c r="JJ339" t="s">
        <v>3039</v>
      </c>
      <c r="JK339">
        <v>1.6519048596901776E-2</v>
      </c>
      <c r="JL339">
        <v>1.4988871000487921E-2</v>
      </c>
      <c r="JM339">
        <v>1</v>
      </c>
      <c r="JN339" t="s">
        <v>3040</v>
      </c>
      <c r="JO339" t="s">
        <v>3041</v>
      </c>
      <c r="JP339">
        <v>0.18807692151359676</v>
      </c>
      <c r="JQ339">
        <v>1.4988871000487921E-2</v>
      </c>
    </row>
    <row r="340" spans="1:877">
      <c r="A340" t="str">
        <f>[1]Overview!E421</f>
        <v>a661401</v>
      </c>
      <c r="B340" t="str">
        <f>IF([1]Overview!W421&lt;&gt;"",[1]Overview!W421,"")</f>
        <v/>
      </c>
      <c r="C340" t="str">
        <f>[1]Overview!B421</f>
        <v>6614.01: Musiktonträger, unbespielt oder bespielt</v>
      </c>
      <c r="D340" t="str">
        <f>IF(B340&lt;&gt;"",1,"")</f>
        <v/>
      </c>
      <c r="F340">
        <f>[1]Overview!S421</f>
        <v>-1</v>
      </c>
    </row>
    <row r="341" spans="1:877">
      <c r="A341" t="str">
        <f>[1]Overview!E422</f>
        <v>a661402</v>
      </c>
      <c r="B341" t="str">
        <f>IF([1]Overview!W422&lt;&gt;"",[1]Overview!W422,"")</f>
        <v/>
      </c>
      <c r="C341" t="str">
        <f>[1]Overview!B422</f>
        <v>6614.02: DVD und VHS, unbespielt oder bespielt</v>
      </c>
      <c r="D341" t="str">
        <f>IF(B341&lt;&gt;"",1,"")</f>
        <v/>
      </c>
      <c r="F341">
        <f>[1]Overview!S422</f>
        <v>-1</v>
      </c>
    </row>
    <row r="342" spans="1:877">
      <c r="A342" t="str">
        <f>[1]Overview!E423</f>
        <v>a661403</v>
      </c>
      <c r="B342" t="str">
        <f>IF([1]Overview!W423&lt;&gt;"",[1]Overview!W423,"")</f>
        <v/>
      </c>
      <c r="C342" t="str">
        <f>[1]Overview!B423</f>
        <v>6614.03: Multimediadatenträger, unbespielt oder bespielt</v>
      </c>
      <c r="D342" t="str">
        <f>IF(B342&lt;&gt;"",1,"")</f>
        <v/>
      </c>
      <c r="F342">
        <f>[1]Overview!S423</f>
        <v>-1</v>
      </c>
    </row>
    <row r="343" spans="1:877">
      <c r="A343" t="str">
        <f>[1]Overview!E424</f>
        <v>a662</v>
      </c>
      <c r="B343" t="str">
        <f>IF([1]Overview!W424&lt;&gt;"",[1]Overview!W424,"")</f>
        <v/>
      </c>
      <c r="C343" t="str">
        <f>[1]Overview!B424</f>
        <v>662: Weitere Ausstattung und Artikel für Unterhaltungszwecke</v>
      </c>
      <c r="F343">
        <f>[1]Overview!S424</f>
        <v>-1</v>
      </c>
      <c r="AU343" s="159"/>
      <c r="CI343" s="159"/>
      <c r="EL343" s="159"/>
      <c r="FK343" s="159"/>
      <c r="GT343" s="159"/>
      <c r="GY343" s="159"/>
      <c r="HX343" s="159"/>
    </row>
    <row r="344" spans="1:877" s="160" customFormat="1">
      <c r="A344" s="160" t="str">
        <f>[1]Overview!E425</f>
        <v>a6621</v>
      </c>
      <c r="B344" s="160" t="str">
        <f>IF([1]Overview!W425&lt;&gt;"",[1]Overview!W425,"")</f>
        <v/>
      </c>
      <c r="C344" s="160" t="str">
        <f>[1]Overview!B425</f>
        <v>6621: Dauerhafte Güter für Freizeit und Sport</v>
      </c>
      <c r="D344" s="167">
        <f>5.94290024606893E-07*(0.637172435764033*0.351903399877005+0.0494984925684746*0.963651760790944+0.598598107554519*0.776995122907919)</f>
        <v>4.380097349915432E-7</v>
      </c>
      <c r="F344" s="160">
        <f>[1]Overview!S425</f>
        <v>0</v>
      </c>
      <c r="H344" s="160">
        <v>1</v>
      </c>
      <c r="I344" s="160" t="s">
        <v>3780</v>
      </c>
      <c r="J344" s="160" t="s">
        <v>3781</v>
      </c>
      <c r="K344" s="160">
        <v>0.35190339987700497</v>
      </c>
      <c r="L344" s="160">
        <v>4.53777401823669E-4</v>
      </c>
      <c r="M344" s="160">
        <v>1</v>
      </c>
      <c r="N344" s="160" t="s">
        <v>3782</v>
      </c>
      <c r="O344" s="160" t="s">
        <v>3783</v>
      </c>
      <c r="P344" s="160">
        <v>0.35190339987700497</v>
      </c>
      <c r="Q344" s="160">
        <v>8.9505647757235796E-2</v>
      </c>
      <c r="R344" s="160">
        <v>1</v>
      </c>
      <c r="S344" s="160" t="s">
        <v>3784</v>
      </c>
      <c r="T344" s="160" t="s">
        <v>3785</v>
      </c>
      <c r="U344" s="160">
        <v>0.35190339987700497</v>
      </c>
      <c r="V344" s="160">
        <v>3.9904110026700301E-2</v>
      </c>
      <c r="W344" s="160">
        <v>1</v>
      </c>
      <c r="X344" s="160" t="s">
        <v>3786</v>
      </c>
      <c r="Y344" s="160" t="s">
        <v>3787</v>
      </c>
      <c r="Z344" s="160">
        <v>0.35190339987700497</v>
      </c>
      <c r="AA344" s="160">
        <v>2.9333719440589401E-3</v>
      </c>
      <c r="AB344" s="160">
        <v>1</v>
      </c>
      <c r="AC344" s="160" t="s">
        <v>3788</v>
      </c>
      <c r="AD344" s="160" t="s">
        <v>3789</v>
      </c>
      <c r="AE344" s="160">
        <v>0.35190339987700497</v>
      </c>
      <c r="AF344" s="160">
        <v>8.8640423229655693E-2</v>
      </c>
      <c r="AG344" s="160">
        <v>1</v>
      </c>
      <c r="AH344" s="160" t="s">
        <v>3790</v>
      </c>
      <c r="AI344" s="160" t="s">
        <v>3791</v>
      </c>
      <c r="AJ344" s="160">
        <v>0.35190339987700497</v>
      </c>
      <c r="AK344" s="167">
        <v>3.8682349477992299E-7</v>
      </c>
      <c r="AL344" s="160">
        <v>1</v>
      </c>
      <c r="AM344" s="160" t="s">
        <v>3792</v>
      </c>
      <c r="AN344" s="160" t="s">
        <v>3793</v>
      </c>
      <c r="AO344" s="160">
        <v>0.35190339987700497</v>
      </c>
      <c r="AP344" s="160">
        <v>1.0297083014276899E-3</v>
      </c>
      <c r="AQ344" s="160">
        <v>1</v>
      </c>
      <c r="AR344" s="160" t="s">
        <v>3794</v>
      </c>
      <c r="AS344" s="160" t="s">
        <v>3795</v>
      </c>
      <c r="AT344" s="160">
        <v>0.35190339987700497</v>
      </c>
      <c r="AU344" s="167">
        <v>9.6922033558762401E-4</v>
      </c>
      <c r="AV344" s="160">
        <v>1</v>
      </c>
      <c r="AW344" s="160" t="s">
        <v>3796</v>
      </c>
      <c r="AX344" s="160" t="s">
        <v>3797</v>
      </c>
      <c r="AY344" s="160">
        <v>0.35190339987700497</v>
      </c>
      <c r="AZ344" s="167">
        <v>9.8468978095414902E-5</v>
      </c>
      <c r="BA344" s="160">
        <v>1</v>
      </c>
      <c r="BB344" s="160" t="s">
        <v>3798</v>
      </c>
      <c r="BC344" s="160" t="s">
        <v>3799</v>
      </c>
      <c r="BD344" s="160">
        <v>0.35190339987700497</v>
      </c>
      <c r="BE344" s="160">
        <v>1.1946692578818601E-4</v>
      </c>
      <c r="BF344" s="160">
        <v>1</v>
      </c>
      <c r="BG344" s="160" t="s">
        <v>3800</v>
      </c>
      <c r="BH344" s="160" t="s">
        <v>3801</v>
      </c>
      <c r="BI344" s="160">
        <v>0.35190339987700497</v>
      </c>
      <c r="BJ344" s="167">
        <v>2.7294503255314899E-6</v>
      </c>
      <c r="BK344" s="160">
        <v>1</v>
      </c>
      <c r="BL344" s="160" t="s">
        <v>3802</v>
      </c>
      <c r="BM344" s="160" t="s">
        <v>3803</v>
      </c>
      <c r="BN344" s="160">
        <v>0.35190339987700497</v>
      </c>
      <c r="BO344" s="160">
        <v>0.103146122793646</v>
      </c>
      <c r="BP344" s="160">
        <v>1</v>
      </c>
      <c r="BQ344" s="160" t="s">
        <v>3804</v>
      </c>
      <c r="BR344" s="160" t="s">
        <v>3805</v>
      </c>
      <c r="BS344" s="160">
        <v>0.35190339987700497</v>
      </c>
      <c r="BT344" s="160">
        <v>2.2982266952862301E-2</v>
      </c>
      <c r="BU344" s="160">
        <v>1</v>
      </c>
      <c r="BV344" s="160" t="s">
        <v>3806</v>
      </c>
      <c r="BW344" s="160" t="s">
        <v>3807</v>
      </c>
      <c r="BX344" s="160">
        <v>0.35190339987700497</v>
      </c>
      <c r="BY344" s="167">
        <v>1.5215068595310699E-6</v>
      </c>
      <c r="BZ344" s="160">
        <v>1</v>
      </c>
      <c r="CA344" s="160" t="s">
        <v>3808</v>
      </c>
      <c r="CB344" s="160" t="s">
        <v>3809</v>
      </c>
      <c r="CC344" s="160">
        <v>0.35190339987700497</v>
      </c>
      <c r="CD344" s="160">
        <v>2.4468607627274302E-3</v>
      </c>
      <c r="CE344" s="160">
        <v>1</v>
      </c>
      <c r="CF344" s="160" t="s">
        <v>3810</v>
      </c>
      <c r="CG344" s="160" t="s">
        <v>3811</v>
      </c>
      <c r="CH344" s="160">
        <v>0.35190339987700497</v>
      </c>
      <c r="CI344" s="167">
        <v>6.8887892638593202E-5</v>
      </c>
      <c r="CJ344" s="160">
        <v>1</v>
      </c>
      <c r="CK344" s="160" t="s">
        <v>3812</v>
      </c>
      <c r="CL344" s="160" t="s">
        <v>3813</v>
      </c>
      <c r="CM344" s="160">
        <v>0.35190339987700497</v>
      </c>
      <c r="CN344" s="160">
        <v>6.2935662494540301E-4</v>
      </c>
      <c r="CO344" s="160">
        <v>1</v>
      </c>
      <c r="CP344" s="160" t="s">
        <v>3814</v>
      </c>
      <c r="CQ344" s="160" t="s">
        <v>3815</v>
      </c>
      <c r="CR344" s="160">
        <v>0.35190339987700497</v>
      </c>
      <c r="CS344" s="160">
        <v>7.5874882304813199E-4</v>
      </c>
      <c r="CT344" s="160">
        <v>1</v>
      </c>
      <c r="CU344" s="160" t="s">
        <v>3816</v>
      </c>
      <c r="CV344" s="160" t="s">
        <v>3817</v>
      </c>
      <c r="CW344" s="160">
        <v>0.35190339987700497</v>
      </c>
      <c r="CX344" s="160">
        <v>5.2716593857970503E-3</v>
      </c>
      <c r="CY344" s="160">
        <v>1</v>
      </c>
      <c r="CZ344" s="160" t="s">
        <v>3818</v>
      </c>
      <c r="DA344" s="160" t="s">
        <v>3819</v>
      </c>
      <c r="DB344" s="160">
        <v>0.35190339987700497</v>
      </c>
      <c r="DC344" s="160">
        <v>3.2684610455395202E-4</v>
      </c>
      <c r="DD344" s="160">
        <v>1</v>
      </c>
      <c r="DE344" s="160" t="s">
        <v>3820</v>
      </c>
      <c r="DF344" s="160" t="s">
        <v>3821</v>
      </c>
      <c r="DG344" s="160">
        <v>0.35190339987700497</v>
      </c>
      <c r="DH344" s="160">
        <v>2.4892366692327701E-2</v>
      </c>
      <c r="DI344" s="160">
        <v>1</v>
      </c>
      <c r="DJ344" s="160" t="s">
        <v>3822</v>
      </c>
      <c r="DK344" s="160" t="s">
        <v>3823</v>
      </c>
      <c r="DL344" s="160">
        <v>0.35190339987700497</v>
      </c>
      <c r="DM344" s="160">
        <v>7.5016817095788198E-3</v>
      </c>
      <c r="DN344" s="160">
        <v>1</v>
      </c>
      <c r="DO344" s="160" t="s">
        <v>3824</v>
      </c>
      <c r="DP344" s="160" t="s">
        <v>3825</v>
      </c>
      <c r="DQ344" s="160">
        <v>0.35190339987700497</v>
      </c>
      <c r="DR344" s="160">
        <v>6.4625792417480701E-4</v>
      </c>
      <c r="DS344" s="160">
        <v>1</v>
      </c>
      <c r="DT344" s="160" t="s">
        <v>3826</v>
      </c>
      <c r="DU344" s="160" t="s">
        <v>3827</v>
      </c>
      <c r="DV344" s="160">
        <v>0.35190339987700497</v>
      </c>
      <c r="DW344" s="167">
        <v>4.08296364816317E-5</v>
      </c>
      <c r="DX344" s="160">
        <v>1</v>
      </c>
      <c r="DY344" s="160" t="s">
        <v>3828</v>
      </c>
      <c r="DZ344" s="160" t="s">
        <v>3829</v>
      </c>
      <c r="EA344" s="160">
        <v>0.35190339987700497</v>
      </c>
      <c r="EB344" s="160">
        <v>5.5576980421935601E-3</v>
      </c>
      <c r="EC344" s="160">
        <v>1</v>
      </c>
      <c r="ED344" s="160" t="s">
        <v>3830</v>
      </c>
      <c r="EE344" s="160" t="s">
        <v>3831</v>
      </c>
      <c r="EF344" s="160">
        <v>0.35190339987700497</v>
      </c>
      <c r="EG344" s="160">
        <v>3.78377260998E-3</v>
      </c>
      <c r="EH344" s="160">
        <v>1</v>
      </c>
      <c r="EI344" s="160" t="s">
        <v>3832</v>
      </c>
      <c r="EJ344" s="160" t="s">
        <v>3833</v>
      </c>
      <c r="EK344" s="160">
        <v>0.35190339987700497</v>
      </c>
      <c r="EL344" s="167">
        <v>0.36500361780914597</v>
      </c>
      <c r="EM344" s="160">
        <v>1</v>
      </c>
      <c r="EN344" s="160" t="s">
        <v>3834</v>
      </c>
      <c r="EO344" s="160" t="s">
        <v>3835</v>
      </c>
      <c r="EP344" s="160">
        <v>0.35190339987700497</v>
      </c>
      <c r="EQ344" s="160">
        <v>7.6048042852671E-4</v>
      </c>
      <c r="ER344" s="160">
        <v>1</v>
      </c>
      <c r="ES344" s="160" t="s">
        <v>3836</v>
      </c>
      <c r="ET344" s="160" t="s">
        <v>3837</v>
      </c>
      <c r="EU344" s="160">
        <v>0.35190339987700497</v>
      </c>
      <c r="EV344" s="160">
        <v>8.7759773033336196E-4</v>
      </c>
      <c r="EW344" s="160">
        <v>1</v>
      </c>
      <c r="EX344" s="160" t="s">
        <v>3838</v>
      </c>
      <c r="EY344" s="160" t="s">
        <v>3839</v>
      </c>
      <c r="EZ344" s="160">
        <v>0.35190339987700497</v>
      </c>
      <c r="FA344" s="160">
        <v>1.0487152888078799E-3</v>
      </c>
      <c r="FB344" s="160">
        <v>1</v>
      </c>
      <c r="FC344" s="160" t="s">
        <v>3840</v>
      </c>
      <c r="FD344" s="160" t="s">
        <v>3841</v>
      </c>
      <c r="FE344" s="160">
        <v>0.35190339987700497</v>
      </c>
      <c r="FF344" s="160">
        <v>7.3446128310635499E-3</v>
      </c>
      <c r="FG344" s="160">
        <v>1</v>
      </c>
      <c r="FH344" s="160" t="s">
        <v>3842</v>
      </c>
      <c r="FI344" s="160" t="s">
        <v>3843</v>
      </c>
      <c r="FJ344" s="160">
        <v>0.35190339987700497</v>
      </c>
      <c r="FK344" s="167">
        <v>6.3576794436549301E-7</v>
      </c>
      <c r="FL344" s="160">
        <v>1</v>
      </c>
      <c r="FM344" s="160" t="s">
        <v>3844</v>
      </c>
      <c r="FN344" s="160" t="s">
        <v>3845</v>
      </c>
      <c r="FO344" s="160">
        <v>0.35190339987700497</v>
      </c>
      <c r="FP344" s="160">
        <v>5.2913332897485397E-4</v>
      </c>
      <c r="FQ344" s="160">
        <v>1</v>
      </c>
      <c r="FR344" s="160" t="s">
        <v>3846</v>
      </c>
      <c r="FS344" s="160" t="s">
        <v>3847</v>
      </c>
      <c r="FT344" s="160">
        <v>0.35190339987700497</v>
      </c>
      <c r="FU344" s="160">
        <v>2.4500466953599701E-3</v>
      </c>
      <c r="FV344" s="160">
        <v>1</v>
      </c>
      <c r="FW344" s="160" t="s">
        <v>3848</v>
      </c>
      <c r="FX344" s="160" t="s">
        <v>3849</v>
      </c>
      <c r="FY344" s="160">
        <v>0.35190339987700497</v>
      </c>
      <c r="FZ344" s="160">
        <v>1.4250894580109001E-3</v>
      </c>
      <c r="GA344" s="160">
        <v>1</v>
      </c>
      <c r="GB344" s="160" t="s">
        <v>3850</v>
      </c>
      <c r="GC344" s="160" t="s">
        <v>3851</v>
      </c>
      <c r="GD344" s="160">
        <v>0.35190339987700497</v>
      </c>
      <c r="GE344" s="160">
        <v>4.8438353222116396E-3</v>
      </c>
      <c r="GF344" s="160">
        <v>1</v>
      </c>
      <c r="GG344" s="160" t="s">
        <v>3852</v>
      </c>
      <c r="GH344" s="160" t="s">
        <v>3853</v>
      </c>
      <c r="GI344" s="160">
        <v>0.35190339987700497</v>
      </c>
      <c r="GJ344" s="160">
        <v>7.8691523037226208E-3</v>
      </c>
      <c r="GK344" s="160">
        <v>1</v>
      </c>
      <c r="GL344" s="160" t="s">
        <v>3854</v>
      </c>
      <c r="GM344" s="160" t="s">
        <v>3855</v>
      </c>
      <c r="GN344" s="160">
        <v>0.35190339987700497</v>
      </c>
      <c r="GO344" s="160">
        <v>4.5270978102644899E-3</v>
      </c>
      <c r="GP344" s="160">
        <v>1</v>
      </c>
      <c r="GQ344" s="160" t="s">
        <v>3856</v>
      </c>
      <c r="GR344" s="160" t="s">
        <v>3857</v>
      </c>
      <c r="GS344" s="160">
        <v>0.35190339987700497</v>
      </c>
      <c r="GT344" s="167">
        <v>1.4211602535776899E-4</v>
      </c>
      <c r="GU344" s="160">
        <v>1</v>
      </c>
      <c r="GV344" s="160" t="s">
        <v>3858</v>
      </c>
      <c r="GW344" s="160" t="s">
        <v>3859</v>
      </c>
      <c r="GX344" s="160">
        <v>0.35190339987700497</v>
      </c>
      <c r="GY344" s="167">
        <v>6.4180753461462398E-3</v>
      </c>
      <c r="GZ344" s="160">
        <v>1</v>
      </c>
      <c r="HA344" s="160" t="s">
        <v>3860</v>
      </c>
      <c r="HB344" s="160" t="s">
        <v>3861</v>
      </c>
      <c r="HC344" s="160">
        <v>0.35190339987700497</v>
      </c>
      <c r="HD344" s="160">
        <v>1.88147098501114E-3</v>
      </c>
      <c r="HE344" s="160">
        <v>1</v>
      </c>
      <c r="HF344" s="160" t="s">
        <v>3862</v>
      </c>
      <c r="HG344" s="160" t="s">
        <v>3863</v>
      </c>
      <c r="HH344" s="160">
        <v>0.35190339987700497</v>
      </c>
      <c r="HI344" s="160">
        <v>5.3900253747337301E-4</v>
      </c>
      <c r="HJ344" s="160">
        <v>1</v>
      </c>
      <c r="HK344" s="160" t="s">
        <v>3864</v>
      </c>
      <c r="HL344" s="160" t="s">
        <v>3865</v>
      </c>
      <c r="HM344" s="160">
        <v>0.35190339987700497</v>
      </c>
      <c r="HN344" s="160">
        <v>3.7772240850078999E-2</v>
      </c>
      <c r="HO344" s="160">
        <v>1</v>
      </c>
      <c r="HP344" s="160" t="s">
        <v>3866</v>
      </c>
      <c r="HQ344" s="160" t="s">
        <v>3867</v>
      </c>
      <c r="HR344" s="160">
        <v>0.35190339987700497</v>
      </c>
      <c r="HS344" s="160">
        <v>0.101753386861862</v>
      </c>
      <c r="HT344" s="160">
        <v>1</v>
      </c>
      <c r="HU344" s="160" t="s">
        <v>3868</v>
      </c>
      <c r="HV344" s="160" t="s">
        <v>3869</v>
      </c>
      <c r="HW344" s="160">
        <v>0.35190339987700497</v>
      </c>
      <c r="HX344" s="167">
        <v>3.3018809895403499E-3</v>
      </c>
      <c r="HY344" s="160">
        <v>1</v>
      </c>
      <c r="HZ344" s="160" t="s">
        <v>3870</v>
      </c>
      <c r="IA344" s="160" t="s">
        <v>3871</v>
      </c>
      <c r="IB344" s="160">
        <v>0.35190339987700497</v>
      </c>
      <c r="IC344" s="160">
        <v>4.4025554297579601E-2</v>
      </c>
      <c r="ID344" s="160">
        <v>1</v>
      </c>
      <c r="IE344" s="160" t="s">
        <v>3872</v>
      </c>
      <c r="IF344" s="160" t="s">
        <v>3873</v>
      </c>
      <c r="IG344" s="160">
        <v>0.35190339987700497</v>
      </c>
      <c r="IH344" s="160">
        <v>5.9617858603312301E-4</v>
      </c>
      <c r="II344" s="160">
        <v>1</v>
      </c>
      <c r="IJ344" s="160" t="s">
        <v>3874</v>
      </c>
      <c r="IK344" s="160" t="s">
        <v>3875</v>
      </c>
      <c r="IL344" s="160">
        <v>0.35190339987700497</v>
      </c>
      <c r="IM344" s="160">
        <v>5.1778901105404996E-3</v>
      </c>
      <c r="IN344" s="160">
        <v>1</v>
      </c>
      <c r="IO344" s="160" t="s">
        <v>5181</v>
      </c>
      <c r="IP344" s="160" t="s">
        <v>5182</v>
      </c>
      <c r="IQ344" s="160">
        <v>4.9498492568474599E-2</v>
      </c>
      <c r="IR344" s="160">
        <v>1.93081243256626E-3</v>
      </c>
      <c r="IS344" s="160">
        <v>1</v>
      </c>
      <c r="IT344" s="160" t="s">
        <v>5183</v>
      </c>
      <c r="IU344" s="160" t="s">
        <v>5184</v>
      </c>
      <c r="IV344" s="160">
        <v>4.9498492568474599E-2</v>
      </c>
      <c r="IW344" s="160">
        <v>2.7559279143068299E-3</v>
      </c>
      <c r="IX344" s="160">
        <v>1</v>
      </c>
      <c r="IY344" s="160" t="s">
        <v>5185</v>
      </c>
      <c r="IZ344" s="160" t="s">
        <v>5186</v>
      </c>
      <c r="JA344" s="160">
        <v>4.9498492568474599E-2</v>
      </c>
      <c r="JB344" s="167">
        <v>3.6468041992681797E-5</v>
      </c>
      <c r="JC344" s="160">
        <v>1</v>
      </c>
      <c r="JD344" s="160" t="s">
        <v>5187</v>
      </c>
      <c r="JE344" s="160" t="s">
        <v>5188</v>
      </c>
      <c r="JF344" s="160">
        <v>4.9498492568474599E-2</v>
      </c>
      <c r="JG344" s="167">
        <v>3.04304646385499E-6</v>
      </c>
      <c r="JH344" s="160">
        <v>1</v>
      </c>
      <c r="JI344" s="160" t="s">
        <v>5189</v>
      </c>
      <c r="JJ344" s="160" t="s">
        <v>5190</v>
      </c>
      <c r="JK344" s="160">
        <v>4.9498492568474599E-2</v>
      </c>
      <c r="JL344" s="160">
        <v>6.2050133961953603E-4</v>
      </c>
      <c r="JM344" s="160">
        <v>1</v>
      </c>
      <c r="JN344" s="160" t="s">
        <v>5191</v>
      </c>
      <c r="JO344" s="160" t="s">
        <v>5192</v>
      </c>
      <c r="JP344" s="160">
        <v>4.9498492568474599E-2</v>
      </c>
      <c r="JQ344" s="160">
        <v>4.7458774929582E-4</v>
      </c>
      <c r="JR344" s="160">
        <v>1</v>
      </c>
      <c r="JS344" s="160" t="s">
        <v>5193</v>
      </c>
      <c r="JT344" s="160" t="s">
        <v>5194</v>
      </c>
      <c r="JU344" s="160">
        <v>4.9498492568474599E-2</v>
      </c>
      <c r="JV344" s="160">
        <v>4.0660788616416502E-4</v>
      </c>
      <c r="JW344" s="160">
        <v>1</v>
      </c>
      <c r="JX344" s="160" t="s">
        <v>5195</v>
      </c>
      <c r="JY344" s="160" t="s">
        <v>5196</v>
      </c>
      <c r="JZ344" s="160">
        <v>4.9498492568474599E-2</v>
      </c>
      <c r="KA344" s="160">
        <v>4.0950237332136302E-3</v>
      </c>
      <c r="KB344" s="160">
        <v>1</v>
      </c>
      <c r="KC344" s="160" t="s">
        <v>5197</v>
      </c>
      <c r="KD344" s="160" t="s">
        <v>5198</v>
      </c>
      <c r="KE344" s="160">
        <v>4.9498492568474599E-2</v>
      </c>
      <c r="KF344" s="160">
        <v>4.1045928999008099E-3</v>
      </c>
      <c r="KG344" s="160">
        <v>1</v>
      </c>
      <c r="KH344" s="160" t="s">
        <v>5199</v>
      </c>
      <c r="KI344" s="160" t="s">
        <v>5200</v>
      </c>
      <c r="KJ344" s="160">
        <v>4.9498492568474599E-2</v>
      </c>
      <c r="KK344" s="160">
        <v>7.6682407999184299E-3</v>
      </c>
      <c r="KL344" s="160">
        <v>1</v>
      </c>
      <c r="KM344" s="160" t="s">
        <v>5201</v>
      </c>
      <c r="KN344" s="160" t="s">
        <v>5202</v>
      </c>
      <c r="KO344" s="160">
        <v>4.9498492568474599E-2</v>
      </c>
      <c r="KP344" s="160">
        <v>8.1210374370479892E-3</v>
      </c>
      <c r="KQ344" s="160">
        <v>1</v>
      </c>
      <c r="KR344" s="160" t="s">
        <v>5203</v>
      </c>
      <c r="KS344" s="160" t="s">
        <v>5204</v>
      </c>
      <c r="KT344" s="160">
        <v>4.9498492568474599E-2</v>
      </c>
      <c r="KU344" s="160">
        <v>2.46345848525561E-2</v>
      </c>
      <c r="KV344" s="160">
        <v>1</v>
      </c>
      <c r="KW344" s="160" t="s">
        <v>5205</v>
      </c>
      <c r="KX344" s="160" t="s">
        <v>5206</v>
      </c>
      <c r="KY344" s="160">
        <v>4.9498492568474599E-2</v>
      </c>
      <c r="KZ344" s="160">
        <v>1.5234379551697701E-2</v>
      </c>
      <c r="LA344" s="160">
        <v>1</v>
      </c>
      <c r="LB344" s="160" t="s">
        <v>5207</v>
      </c>
      <c r="LC344" s="160" t="s">
        <v>5208</v>
      </c>
      <c r="LD344" s="160">
        <v>4.9498492568474599E-2</v>
      </c>
      <c r="LE344" s="160">
        <v>5.02872626290369E-3</v>
      </c>
      <c r="LF344" s="160">
        <v>1</v>
      </c>
      <c r="LG344" s="160" t="s">
        <v>5209</v>
      </c>
      <c r="LH344" s="160" t="s">
        <v>5210</v>
      </c>
      <c r="LI344" s="160">
        <v>4.9498492568474599E-2</v>
      </c>
      <c r="LJ344" s="160">
        <v>6.2497862970314601E-2</v>
      </c>
      <c r="LK344" s="160">
        <v>1</v>
      </c>
      <c r="LL344" s="160" t="s">
        <v>5211</v>
      </c>
      <c r="LM344" s="160" t="s">
        <v>5212</v>
      </c>
      <c r="LN344" s="160">
        <v>4.9498492568474599E-2</v>
      </c>
      <c r="LO344" s="167">
        <v>8.7197222118710302E-7</v>
      </c>
      <c r="LP344" s="160">
        <v>1</v>
      </c>
      <c r="LQ344" s="160" t="s">
        <v>5213</v>
      </c>
      <c r="LR344" s="160" t="s">
        <v>5214</v>
      </c>
      <c r="LS344" s="160">
        <v>4.9498492568474599E-2</v>
      </c>
      <c r="LT344" s="167">
        <v>4.0611697201635402E-5</v>
      </c>
      <c r="LU344" s="160">
        <v>1</v>
      </c>
      <c r="LV344" s="160" t="s">
        <v>5215</v>
      </c>
      <c r="LW344" s="160" t="s">
        <v>5216</v>
      </c>
      <c r="LX344" s="160">
        <v>4.9498492568474599E-2</v>
      </c>
      <c r="LY344" s="167">
        <v>1.51175729508946E-5</v>
      </c>
      <c r="LZ344" s="160">
        <v>1</v>
      </c>
      <c r="MA344" s="160" t="s">
        <v>5217</v>
      </c>
      <c r="MB344" s="160" t="s">
        <v>5218</v>
      </c>
      <c r="MC344" s="160">
        <v>4.9498492568474599E-2</v>
      </c>
      <c r="MD344" s="160">
        <v>9.2342193065429897E-4</v>
      </c>
      <c r="ME344" s="160">
        <v>1</v>
      </c>
      <c r="MF344" s="160" t="s">
        <v>5219</v>
      </c>
      <c r="MG344" s="160" t="s">
        <v>5220</v>
      </c>
      <c r="MH344" s="160">
        <v>4.9498492568474599E-2</v>
      </c>
      <c r="MI344" s="160">
        <v>3.5301265091373501E-3</v>
      </c>
      <c r="MJ344" s="160">
        <v>1</v>
      </c>
      <c r="MK344" s="160" t="s">
        <v>5221</v>
      </c>
      <c r="ML344" s="160" t="s">
        <v>5222</v>
      </c>
      <c r="MM344" s="160">
        <v>4.9498492568474599E-2</v>
      </c>
      <c r="MN344" s="160">
        <v>9.5110937237230797E-2</v>
      </c>
      <c r="MO344" s="160">
        <v>1</v>
      </c>
      <c r="MP344" s="160" t="s">
        <v>5223</v>
      </c>
      <c r="MQ344" s="160" t="s">
        <v>5224</v>
      </c>
      <c r="MR344" s="160">
        <v>4.9498492568474599E-2</v>
      </c>
      <c r="MS344" s="160">
        <v>2.16170773770033E-4</v>
      </c>
      <c r="MT344" s="160">
        <v>1</v>
      </c>
      <c r="MU344" s="160" t="s">
        <v>5225</v>
      </c>
      <c r="MV344" s="160" t="s">
        <v>5226</v>
      </c>
      <c r="MW344" s="160">
        <v>4.9498492568474599E-2</v>
      </c>
      <c r="MX344" s="167">
        <v>3.8232774769699503E-5</v>
      </c>
      <c r="MY344" s="160">
        <v>1</v>
      </c>
      <c r="MZ344" s="160" t="s">
        <v>5227</v>
      </c>
      <c r="NA344" s="160" t="s">
        <v>5228</v>
      </c>
      <c r="NB344" s="160">
        <v>4.9498492568474599E-2</v>
      </c>
      <c r="NC344" s="167">
        <v>2.0888894069401701E-6</v>
      </c>
      <c r="ND344" s="160">
        <v>1</v>
      </c>
      <c r="NE344" s="160" t="s">
        <v>5229</v>
      </c>
      <c r="NF344" s="160" t="s">
        <v>5230</v>
      </c>
      <c r="NG344" s="160">
        <v>4.9498492568474599E-2</v>
      </c>
      <c r="NH344" s="160">
        <v>3.5008464706254403E-4</v>
      </c>
      <c r="NI344" s="160">
        <v>1</v>
      </c>
      <c r="NJ344" s="160" t="s">
        <v>5231</v>
      </c>
      <c r="NK344" s="160" t="s">
        <v>5232</v>
      </c>
      <c r="NL344" s="160">
        <v>4.9498492568474599E-2</v>
      </c>
      <c r="NM344" s="167">
        <v>1.85076508663271E-5</v>
      </c>
      <c r="NN344" s="160">
        <v>1</v>
      </c>
      <c r="NO344" s="160" t="s">
        <v>5233</v>
      </c>
      <c r="NP344" s="160" t="s">
        <v>5234</v>
      </c>
      <c r="NQ344" s="160">
        <v>4.9498492568474599E-2</v>
      </c>
      <c r="NR344" s="160">
        <v>2.5108849865300101E-2</v>
      </c>
      <c r="NS344" s="160">
        <v>1</v>
      </c>
      <c r="NT344" s="160" t="s">
        <v>5235</v>
      </c>
      <c r="NU344" s="160" t="s">
        <v>5236</v>
      </c>
      <c r="NV344" s="160">
        <v>4.9498492568474599E-2</v>
      </c>
      <c r="NW344" s="160">
        <v>0.49753497980154399</v>
      </c>
      <c r="NX344" s="160">
        <v>1</v>
      </c>
      <c r="NY344" s="160" t="s">
        <v>5237</v>
      </c>
      <c r="NZ344" s="160" t="s">
        <v>5238</v>
      </c>
      <c r="OA344" s="160">
        <v>4.9498492568474599E-2</v>
      </c>
      <c r="OB344" s="160">
        <v>5.1343439270426397E-4</v>
      </c>
      <c r="OC344" s="160">
        <v>1</v>
      </c>
      <c r="OD344" s="160" t="s">
        <v>5239</v>
      </c>
      <c r="OE344" s="160" t="s">
        <v>5240</v>
      </c>
      <c r="OF344" s="160">
        <v>4.9498492568474599E-2</v>
      </c>
      <c r="OG344" s="160">
        <v>9.6874873165332805E-4</v>
      </c>
      <c r="OH344" s="160">
        <v>1</v>
      </c>
      <c r="OI344" s="160" t="s">
        <v>5241</v>
      </c>
      <c r="OJ344" s="160" t="s">
        <v>5242</v>
      </c>
      <c r="OK344" s="160">
        <v>4.9498492568474599E-2</v>
      </c>
      <c r="OL344" s="167">
        <v>3.5189361780784697E-5</v>
      </c>
      <c r="OM344" s="160">
        <v>1</v>
      </c>
      <c r="ON344" s="160" t="s">
        <v>5243</v>
      </c>
      <c r="OO344" s="160" t="s">
        <v>5244</v>
      </c>
      <c r="OP344" s="160">
        <v>4.9498492568474599E-2</v>
      </c>
      <c r="OQ344" s="167">
        <v>4.4183634335781399E-5</v>
      </c>
      <c r="OR344" s="160">
        <v>1</v>
      </c>
      <c r="OS344" s="160" t="s">
        <v>5245</v>
      </c>
      <c r="OT344" s="160" t="s">
        <v>5246</v>
      </c>
      <c r="OU344" s="160">
        <v>4.9498492568474599E-2</v>
      </c>
      <c r="OV344" s="160">
        <v>3.7729247086208999E-2</v>
      </c>
      <c r="OW344" s="160">
        <v>1</v>
      </c>
      <c r="OX344" s="160" t="s">
        <v>5247</v>
      </c>
      <c r="OY344" s="160" t="s">
        <v>5248</v>
      </c>
      <c r="OZ344" s="160">
        <v>4.9498492568474599E-2</v>
      </c>
      <c r="PA344" s="160">
        <v>2.4865574967626301E-3</v>
      </c>
      <c r="PB344" s="160">
        <v>1</v>
      </c>
      <c r="PC344" s="160" t="s">
        <v>5249</v>
      </c>
      <c r="PD344" s="160" t="s">
        <v>5250</v>
      </c>
      <c r="PE344" s="160">
        <v>4.9498492568474599E-2</v>
      </c>
      <c r="PF344" s="160">
        <v>7.36172724161678E-4</v>
      </c>
      <c r="PG344" s="160">
        <v>1</v>
      </c>
      <c r="PH344" s="160" t="s">
        <v>5251</v>
      </c>
      <c r="PI344" s="160" t="s">
        <v>5252</v>
      </c>
      <c r="PJ344" s="160">
        <v>4.9498492568474599E-2</v>
      </c>
      <c r="PK344" s="160">
        <v>1.6014852133450101E-2</v>
      </c>
      <c r="PL344" s="160">
        <v>1</v>
      </c>
      <c r="PM344" s="160" t="s">
        <v>5253</v>
      </c>
      <c r="PN344" s="160" t="s">
        <v>5254</v>
      </c>
      <c r="PO344" s="160">
        <v>4.9498492568474599E-2</v>
      </c>
      <c r="PP344" s="167">
        <v>7.6704395851159295E-5</v>
      </c>
      <c r="PQ344" s="160">
        <v>1</v>
      </c>
      <c r="PR344" s="160" t="s">
        <v>5255</v>
      </c>
      <c r="PS344" s="160" t="s">
        <v>5256</v>
      </c>
      <c r="PT344" s="160">
        <v>4.9498492568474599E-2</v>
      </c>
      <c r="PU344" s="160">
        <v>6.6633068410146302E-3</v>
      </c>
      <c r="PV344" s="160">
        <v>1</v>
      </c>
      <c r="PW344" s="160" t="s">
        <v>5257</v>
      </c>
      <c r="PX344" s="160" t="s">
        <v>5258</v>
      </c>
      <c r="PY344" s="160">
        <v>4.9498492568474599E-2</v>
      </c>
      <c r="PZ344" s="167">
        <v>3.3347830724477698E-6</v>
      </c>
      <c r="QA344" s="160">
        <v>1</v>
      </c>
      <c r="QB344" s="160" t="s">
        <v>5259</v>
      </c>
      <c r="QC344" s="160" t="s">
        <v>5260</v>
      </c>
      <c r="QD344" s="160">
        <v>4.9498492568474599E-2</v>
      </c>
      <c r="QE344" s="160">
        <v>4.5241780325629399E-4</v>
      </c>
      <c r="QF344" s="160">
        <v>1</v>
      </c>
      <c r="QG344" s="160" t="s">
        <v>5261</v>
      </c>
      <c r="QH344" s="160" t="s">
        <v>5262</v>
      </c>
      <c r="QI344" s="160">
        <v>4.9498492568474599E-2</v>
      </c>
      <c r="QJ344" s="160">
        <v>6.6455755897612101E-4</v>
      </c>
      <c r="QK344" s="160">
        <v>1</v>
      </c>
      <c r="QL344" s="160" t="s">
        <v>5263</v>
      </c>
      <c r="QM344" s="160" t="s">
        <v>5264</v>
      </c>
      <c r="QN344" s="160">
        <v>4.9498492568474599E-2</v>
      </c>
      <c r="QO344" s="160">
        <v>0.120014807289948</v>
      </c>
      <c r="QP344" s="160">
        <v>1</v>
      </c>
      <c r="QQ344" s="160" t="s">
        <v>5265</v>
      </c>
      <c r="QR344" s="160" t="s">
        <v>5266</v>
      </c>
      <c r="QS344" s="160">
        <v>4.9498492568474599E-2</v>
      </c>
      <c r="QT344" s="167">
        <v>8.2929456950932203E-5</v>
      </c>
      <c r="QU344" s="160">
        <v>1</v>
      </c>
      <c r="QV344" s="160" t="s">
        <v>5267</v>
      </c>
      <c r="QW344" s="160" t="s">
        <v>5268</v>
      </c>
      <c r="QX344" s="160">
        <v>4.9498492568474599E-2</v>
      </c>
      <c r="QY344" s="160">
        <v>1.193069633139E-2</v>
      </c>
      <c r="QZ344" s="160">
        <v>1</v>
      </c>
      <c r="RA344" s="160" t="s">
        <v>5269</v>
      </c>
      <c r="RB344" s="160" t="s">
        <v>5270</v>
      </c>
      <c r="RC344" s="160">
        <v>4.9498492568474599E-2</v>
      </c>
      <c r="RD344" s="160">
        <v>1.5777563001233801E-4</v>
      </c>
      <c r="RE344" s="160">
        <v>1</v>
      </c>
      <c r="RF344" s="160" t="s">
        <v>5271</v>
      </c>
      <c r="RG344" s="160" t="s">
        <v>5272</v>
      </c>
      <c r="RH344" s="160">
        <v>4.9498492568474599E-2</v>
      </c>
      <c r="RI344" s="160">
        <v>8.6671175001419298E-3</v>
      </c>
      <c r="RJ344" s="160">
        <v>1</v>
      </c>
      <c r="RK344" s="160" t="s">
        <v>5273</v>
      </c>
      <c r="RL344" s="160" t="s">
        <v>5274</v>
      </c>
      <c r="RM344" s="160">
        <v>4.9498492568474599E-2</v>
      </c>
      <c r="RN344" s="160">
        <v>2.5334404457653299E-2</v>
      </c>
      <c r="RO344" s="160">
        <v>1</v>
      </c>
      <c r="RP344" s="160" t="s">
        <v>5275</v>
      </c>
      <c r="RQ344" s="160" t="s">
        <v>5276</v>
      </c>
      <c r="RR344" s="160">
        <v>4.9498492568474599E-2</v>
      </c>
      <c r="RS344" s="160">
        <v>6.92116415059588E-3</v>
      </c>
      <c r="RT344" s="160">
        <v>1</v>
      </c>
      <c r="RU344" s="160" t="s">
        <v>5277</v>
      </c>
      <c r="RV344" s="160" t="s">
        <v>5278</v>
      </c>
      <c r="RW344" s="160">
        <v>0.59859810755451903</v>
      </c>
      <c r="RX344" s="167">
        <v>7.0387624922661201E-5</v>
      </c>
      <c r="RY344" s="160">
        <v>1</v>
      </c>
      <c r="RZ344" s="160" t="s">
        <v>5279</v>
      </c>
      <c r="SA344" s="160" t="s">
        <v>5280</v>
      </c>
      <c r="SB344" s="160">
        <v>0.59859810755451903</v>
      </c>
      <c r="SC344" s="160">
        <v>1.5002336251347601E-2</v>
      </c>
      <c r="SD344" s="160">
        <v>1</v>
      </c>
      <c r="SE344" s="160" t="s">
        <v>5281</v>
      </c>
      <c r="SF344" s="160" t="s">
        <v>5282</v>
      </c>
      <c r="SG344" s="160">
        <v>0.59859810755451903</v>
      </c>
      <c r="SH344" s="160">
        <v>3.6546372270372099E-4</v>
      </c>
      <c r="SI344" s="160">
        <v>1</v>
      </c>
      <c r="SJ344" s="160" t="s">
        <v>5283</v>
      </c>
      <c r="SK344" s="160" t="s">
        <v>5284</v>
      </c>
      <c r="SL344" s="160">
        <v>0.59859810755451903</v>
      </c>
      <c r="SM344" s="160">
        <v>1.9533527759662299E-3</v>
      </c>
      <c r="SN344" s="160">
        <v>1</v>
      </c>
      <c r="SO344" s="160" t="s">
        <v>5285</v>
      </c>
      <c r="SP344" s="160" t="s">
        <v>5286</v>
      </c>
      <c r="SQ344" s="160">
        <v>0.59859810755451903</v>
      </c>
      <c r="SR344" s="167">
        <v>4.1233461256154799E-6</v>
      </c>
      <c r="SS344" s="160">
        <v>1</v>
      </c>
      <c r="ST344" s="160" t="s">
        <v>5287</v>
      </c>
      <c r="SU344" s="160" t="s">
        <v>5288</v>
      </c>
      <c r="SV344" s="160">
        <v>0.59859810755451903</v>
      </c>
      <c r="SW344" s="160">
        <v>4.22207119045927E-4</v>
      </c>
      <c r="SX344" s="160">
        <v>1</v>
      </c>
      <c r="SY344" s="160" t="s">
        <v>5289</v>
      </c>
      <c r="SZ344" s="160" t="s">
        <v>5290</v>
      </c>
      <c r="TA344" s="160">
        <v>0.59859810755451903</v>
      </c>
      <c r="TB344" s="160">
        <v>1.4429004426727099E-3</v>
      </c>
      <c r="TC344" s="160">
        <v>1</v>
      </c>
      <c r="TD344" s="160" t="s">
        <v>5291</v>
      </c>
      <c r="TE344" s="160" t="s">
        <v>5292</v>
      </c>
      <c r="TF344" s="160">
        <v>0.59859810755451903</v>
      </c>
      <c r="TG344" s="160">
        <v>9.9992491825410699E-4</v>
      </c>
      <c r="TH344" s="160">
        <v>1</v>
      </c>
      <c r="TI344" s="160" t="s">
        <v>5293</v>
      </c>
      <c r="TJ344" s="160" t="s">
        <v>5294</v>
      </c>
      <c r="TK344" s="160">
        <v>0.59859810755451903</v>
      </c>
      <c r="TL344" s="160">
        <v>7.1912829803137603E-4</v>
      </c>
      <c r="TM344" s="160">
        <v>1</v>
      </c>
      <c r="TN344" s="160" t="s">
        <v>5295</v>
      </c>
      <c r="TO344" s="160" t="s">
        <v>5296</v>
      </c>
      <c r="TP344" s="160">
        <v>0.59859810755451903</v>
      </c>
      <c r="TQ344" s="160">
        <v>4.3022947899987201E-4</v>
      </c>
      <c r="TR344" s="160">
        <v>1</v>
      </c>
      <c r="TS344" s="160" t="s">
        <v>5297</v>
      </c>
      <c r="TT344" s="160" t="s">
        <v>5298</v>
      </c>
      <c r="TU344" s="160">
        <v>0.59859810755451903</v>
      </c>
      <c r="TV344" s="160">
        <v>1.4932170636539101E-4</v>
      </c>
      <c r="TW344" s="160">
        <v>1</v>
      </c>
      <c r="TX344" s="160" t="s">
        <v>5299</v>
      </c>
      <c r="TY344" s="160" t="s">
        <v>5300</v>
      </c>
      <c r="TZ344" s="160">
        <v>0.59859810755451903</v>
      </c>
      <c r="UA344" s="167">
        <v>9.3149832580019005E-6</v>
      </c>
      <c r="UB344" s="160">
        <v>1</v>
      </c>
      <c r="UC344" s="160" t="s">
        <v>5301</v>
      </c>
      <c r="UD344" s="160" t="s">
        <v>5302</v>
      </c>
      <c r="UE344" s="160">
        <v>0.59859810755451903</v>
      </c>
      <c r="UF344" s="160">
        <v>1.7009447183955701E-3</v>
      </c>
      <c r="UG344" s="160">
        <v>1</v>
      </c>
      <c r="UH344" s="160" t="s">
        <v>5303</v>
      </c>
      <c r="UI344" s="160" t="s">
        <v>5304</v>
      </c>
      <c r="UJ344" s="160">
        <v>0.59859810755451903</v>
      </c>
      <c r="UK344" s="167">
        <v>8.2333955414951708E-6</v>
      </c>
      <c r="UL344" s="160">
        <v>1</v>
      </c>
      <c r="UM344" s="160" t="s">
        <v>5305</v>
      </c>
      <c r="UN344" s="160" t="s">
        <v>5306</v>
      </c>
      <c r="UO344" s="160">
        <v>0.59859810755451903</v>
      </c>
      <c r="UP344" s="160">
        <v>1.1836219061003499E-2</v>
      </c>
      <c r="UQ344" s="160">
        <v>1</v>
      </c>
      <c r="UR344" s="160" t="s">
        <v>5307</v>
      </c>
      <c r="US344" s="160" t="s">
        <v>5308</v>
      </c>
      <c r="UT344" s="160">
        <v>0.59859810755451903</v>
      </c>
      <c r="UU344" s="160">
        <v>4.5864984688134498E-2</v>
      </c>
      <c r="UV344" s="160">
        <v>1</v>
      </c>
      <c r="UW344" s="160" t="s">
        <v>5309</v>
      </c>
      <c r="UX344" s="160" t="s">
        <v>5310</v>
      </c>
      <c r="UY344" s="160">
        <v>0.59859810755451903</v>
      </c>
      <c r="UZ344" s="160">
        <v>4.3739839656248899E-4</v>
      </c>
      <c r="VA344" s="160">
        <v>1</v>
      </c>
      <c r="VB344" s="160" t="s">
        <v>5311</v>
      </c>
      <c r="VC344" s="160" t="s">
        <v>5312</v>
      </c>
      <c r="VD344" s="160">
        <v>0.59859810755451903</v>
      </c>
      <c r="VE344" s="160">
        <v>2.9980445372710999E-2</v>
      </c>
      <c r="VF344" s="160">
        <v>1</v>
      </c>
      <c r="VG344" s="160" t="s">
        <v>5313</v>
      </c>
      <c r="VH344" s="160" t="s">
        <v>5314</v>
      </c>
      <c r="VI344" s="160">
        <v>0.59859810755451903</v>
      </c>
      <c r="VJ344" s="160">
        <v>0.39428192806988699</v>
      </c>
      <c r="VK344" s="160">
        <v>1</v>
      </c>
      <c r="VL344" s="160" t="s">
        <v>5315</v>
      </c>
      <c r="VM344" s="160" t="s">
        <v>5316</v>
      </c>
      <c r="VN344" s="160">
        <v>0.59859810755451903</v>
      </c>
      <c r="VO344" s="160">
        <v>0.12634179710661</v>
      </c>
      <c r="VP344" s="160">
        <v>1</v>
      </c>
      <c r="VQ344" s="160" t="s">
        <v>5317</v>
      </c>
      <c r="VR344" s="160" t="s">
        <v>5318</v>
      </c>
      <c r="VS344" s="160">
        <v>0.59859810755451903</v>
      </c>
      <c r="VT344" s="167">
        <v>5.4165564785300302E-5</v>
      </c>
      <c r="VU344" s="160">
        <v>1</v>
      </c>
      <c r="VV344" s="160" t="s">
        <v>5319</v>
      </c>
      <c r="VW344" s="160" t="s">
        <v>5320</v>
      </c>
      <c r="VX344" s="160">
        <v>0.59859810755451903</v>
      </c>
      <c r="VY344" s="160">
        <v>2.1118839241003901E-2</v>
      </c>
      <c r="VZ344" s="160">
        <v>1</v>
      </c>
      <c r="WA344" s="160" t="s">
        <v>5321</v>
      </c>
      <c r="WB344" s="160" t="s">
        <v>5322</v>
      </c>
      <c r="WC344" s="160">
        <v>0.59859810755451903</v>
      </c>
      <c r="WD344" s="160">
        <v>2.6338956238408098E-4</v>
      </c>
      <c r="WE344" s="160">
        <v>1</v>
      </c>
      <c r="WF344" s="160" t="s">
        <v>5323</v>
      </c>
      <c r="WG344" s="160" t="s">
        <v>5324</v>
      </c>
      <c r="WH344" s="160">
        <v>0.59859810755451903</v>
      </c>
      <c r="WI344" s="160">
        <v>4.29677306183621E-3</v>
      </c>
      <c r="WJ344" s="160">
        <v>1</v>
      </c>
      <c r="WK344" s="160" t="s">
        <v>5325</v>
      </c>
      <c r="WL344" s="160" t="s">
        <v>5326</v>
      </c>
      <c r="WM344" s="160">
        <v>0.59859810755451903</v>
      </c>
      <c r="WN344" s="160">
        <v>2.0557035003171899E-4</v>
      </c>
      <c r="WO344" s="160">
        <v>1</v>
      </c>
      <c r="WP344" s="160" t="s">
        <v>5327</v>
      </c>
      <c r="WQ344" s="160" t="s">
        <v>5328</v>
      </c>
      <c r="WR344" s="160">
        <v>0.59859810755451903</v>
      </c>
      <c r="WS344" s="167">
        <v>5.2032264463997799E-5</v>
      </c>
      <c r="WT344" s="160">
        <v>1</v>
      </c>
      <c r="WU344" s="160" t="s">
        <v>5329</v>
      </c>
      <c r="WV344" s="160" t="s">
        <v>5330</v>
      </c>
      <c r="WW344" s="160">
        <v>0.59859810755451903</v>
      </c>
      <c r="WX344" s="167">
        <v>3.9623311880289799E-5</v>
      </c>
      <c r="WY344" s="160">
        <v>1</v>
      </c>
      <c r="WZ344" s="160" t="s">
        <v>5331</v>
      </c>
      <c r="XA344" s="160" t="s">
        <v>5332</v>
      </c>
      <c r="XB344" s="160">
        <v>0.59859810755451903</v>
      </c>
      <c r="XC344" s="160">
        <v>8.2694296093109305E-4</v>
      </c>
      <c r="XD344" s="160">
        <v>1</v>
      </c>
      <c r="XE344" s="160" t="s">
        <v>5333</v>
      </c>
      <c r="XF344" s="160" t="s">
        <v>5334</v>
      </c>
      <c r="XG344" s="160">
        <v>0.59859810755451903</v>
      </c>
      <c r="XH344" s="160">
        <v>5.7523270806549205E-4</v>
      </c>
      <c r="XI344" s="160">
        <v>1</v>
      </c>
      <c r="XJ344" s="160" t="s">
        <v>5335</v>
      </c>
      <c r="XK344" s="160" t="s">
        <v>5336</v>
      </c>
      <c r="XL344" s="160">
        <v>0.59859810755451903</v>
      </c>
      <c r="XM344" s="160">
        <v>3.5275203667450399E-2</v>
      </c>
      <c r="XN344" s="160">
        <v>1</v>
      </c>
      <c r="XO344" s="160" t="s">
        <v>5337</v>
      </c>
      <c r="XP344" s="160" t="s">
        <v>5338</v>
      </c>
      <c r="XQ344" s="160">
        <v>0.59859810755451903</v>
      </c>
      <c r="XR344" s="160">
        <v>1.27759695021793E-2</v>
      </c>
      <c r="XS344" s="160">
        <v>1</v>
      </c>
      <c r="XT344" s="160" t="s">
        <v>5339</v>
      </c>
      <c r="XU344" s="160" t="s">
        <v>5340</v>
      </c>
      <c r="XV344" s="160">
        <v>0.59859810755451903</v>
      </c>
      <c r="XW344" s="167">
        <v>5.49569365517909E-5</v>
      </c>
      <c r="XX344" s="160">
        <v>1</v>
      </c>
      <c r="XY344" s="160" t="s">
        <v>5341</v>
      </c>
      <c r="XZ344" s="160" t="s">
        <v>5342</v>
      </c>
      <c r="YA344" s="160">
        <v>0.59859810755451903</v>
      </c>
      <c r="YB344" s="167">
        <v>3.9309746290057E-5</v>
      </c>
      <c r="YC344" s="160">
        <v>1</v>
      </c>
      <c r="YD344" s="160" t="s">
        <v>5343</v>
      </c>
      <c r="YE344" s="160" t="s">
        <v>5344</v>
      </c>
      <c r="YF344" s="160">
        <v>0.59859810755451903</v>
      </c>
      <c r="YG344" s="160">
        <v>1.0629382816183801E-2</v>
      </c>
      <c r="YH344" s="160">
        <v>1</v>
      </c>
      <c r="YI344" s="160" t="s">
        <v>5345</v>
      </c>
      <c r="YJ344" s="160" t="s">
        <v>5346</v>
      </c>
      <c r="YK344" s="160">
        <v>0.59859810755451903</v>
      </c>
      <c r="YL344" s="160">
        <v>3.4417369386255899E-2</v>
      </c>
      <c r="YM344" s="160">
        <v>1</v>
      </c>
      <c r="YN344" s="160" t="s">
        <v>5347</v>
      </c>
      <c r="YO344" s="160" t="s">
        <v>5348</v>
      </c>
      <c r="YP344" s="160">
        <v>0.59859810755451903</v>
      </c>
      <c r="YQ344" s="160">
        <v>2.46993518359176E-2</v>
      </c>
      <c r="YR344" s="160">
        <v>1</v>
      </c>
      <c r="YS344" s="160" t="s">
        <v>5349</v>
      </c>
      <c r="YT344" s="160" t="s">
        <v>5350</v>
      </c>
      <c r="YU344" s="160">
        <v>0.59859810755451903</v>
      </c>
      <c r="YV344" s="160">
        <v>7.2540527742411898E-4</v>
      </c>
      <c r="YW344" s="160">
        <v>1</v>
      </c>
      <c r="YX344" s="160" t="s">
        <v>5351</v>
      </c>
      <c r="YY344" s="160" t="s">
        <v>5352</v>
      </c>
      <c r="YZ344" s="160">
        <v>0.59859810755451903</v>
      </c>
      <c r="ZA344" s="160">
        <v>3.4147940917030999E-4</v>
      </c>
      <c r="ZB344" s="160">
        <v>1</v>
      </c>
      <c r="ZC344" s="160" t="s">
        <v>5353</v>
      </c>
      <c r="ZD344" s="160" t="s">
        <v>5354</v>
      </c>
      <c r="ZE344" s="160">
        <v>0.59859810755451903</v>
      </c>
      <c r="ZF344" s="160">
        <v>1.9432243461437899E-4</v>
      </c>
      <c r="ZG344" s="160">
        <v>1</v>
      </c>
      <c r="ZH344" s="160" t="s">
        <v>5355</v>
      </c>
      <c r="ZI344" s="160" t="s">
        <v>5356</v>
      </c>
      <c r="ZJ344" s="160">
        <v>0.59859810755451903</v>
      </c>
      <c r="ZK344" s="160">
        <v>1.23815983858543E-3</v>
      </c>
      <c r="ZL344" s="160">
        <v>1</v>
      </c>
      <c r="ZM344" s="160" t="s">
        <v>5357</v>
      </c>
      <c r="ZN344" s="160" t="s">
        <v>5358</v>
      </c>
      <c r="ZO344" s="160">
        <v>0.59859810755451903</v>
      </c>
      <c r="ZP344" s="160">
        <v>9.2905971222865501E-3</v>
      </c>
      <c r="ZQ344" s="160">
        <v>1</v>
      </c>
      <c r="ZR344" s="160" t="s">
        <v>5359</v>
      </c>
      <c r="ZS344" s="160" t="s">
        <v>5360</v>
      </c>
      <c r="ZT344" s="160">
        <v>0.59859810755451903</v>
      </c>
      <c r="ZU344" s="160">
        <v>3.4386686713619899E-2</v>
      </c>
      <c r="ZV344" s="160">
        <v>1</v>
      </c>
      <c r="ZW344" s="160" t="s">
        <v>5361</v>
      </c>
      <c r="ZX344" s="160" t="s">
        <v>5362</v>
      </c>
      <c r="ZY344" s="160">
        <v>0.59859810755451903</v>
      </c>
      <c r="ZZ344" s="167">
        <v>3.6569945210974198E-7</v>
      </c>
      <c r="AAA344" s="160">
        <v>1</v>
      </c>
      <c r="AAB344" s="160" t="s">
        <v>5363</v>
      </c>
      <c r="AAC344" s="160" t="s">
        <v>5364</v>
      </c>
      <c r="AAD344" s="160">
        <v>0.59859810755451903</v>
      </c>
      <c r="AAE344" s="160">
        <v>5.8650403202673097E-2</v>
      </c>
      <c r="AAF344" s="160">
        <v>1</v>
      </c>
      <c r="AAG344" s="160" t="s">
        <v>5365</v>
      </c>
      <c r="AAH344" s="160" t="s">
        <v>5366</v>
      </c>
      <c r="AAI344" s="160">
        <v>0.59859810755451903</v>
      </c>
      <c r="AAJ344" s="167">
        <v>8.0114492048208294E-8</v>
      </c>
      <c r="AAK344" s="160">
        <v>1</v>
      </c>
      <c r="AAL344" s="160" t="s">
        <v>5367</v>
      </c>
      <c r="AAM344" s="160" t="s">
        <v>5368</v>
      </c>
      <c r="AAN344" s="160">
        <v>0.59859810755451903</v>
      </c>
      <c r="AAO344" s="160">
        <v>8.9039486086856898E-2</v>
      </c>
      <c r="AAP344" s="160">
        <v>1</v>
      </c>
      <c r="AAQ344" s="160" t="s">
        <v>5369</v>
      </c>
      <c r="AAR344" s="160" t="s">
        <v>5370</v>
      </c>
      <c r="AAS344" s="160">
        <v>0.59859810755451903</v>
      </c>
      <c r="AAT344" s="160">
        <v>1.11590025725322E-3</v>
      </c>
      <c r="AAU344" s="160">
        <v>1</v>
      </c>
      <c r="AAV344" s="160" t="s">
        <v>5371</v>
      </c>
      <c r="AAW344" s="160" t="s">
        <v>5372</v>
      </c>
      <c r="AAX344" s="160">
        <v>0.59859810755451903</v>
      </c>
      <c r="AAY344" s="160">
        <v>2.7672359450820801E-2</v>
      </c>
      <c r="AAZ344" s="160">
        <v>1</v>
      </c>
      <c r="ABA344" s="160" t="s">
        <v>3022</v>
      </c>
      <c r="ABB344" s="160" t="s">
        <v>3023</v>
      </c>
      <c r="ABC344" s="160">
        <f>0.351903399877005*0.134101490484186</f>
        <v>4.7190770429958881E-2</v>
      </c>
      <c r="ABD344" s="160">
        <v>0.50371609605720391</v>
      </c>
      <c r="ABE344" s="160">
        <v>1</v>
      </c>
      <c r="ABF344" s="160" t="s">
        <v>3024</v>
      </c>
      <c r="ABG344" s="160" t="s">
        <v>3025</v>
      </c>
      <c r="ABH344" s="160">
        <f>0.351903399877005*0.0060459202846855</f>
        <v>2.1275799035661773E-3</v>
      </c>
      <c r="ABI344" s="160">
        <v>0.50371609605720391</v>
      </c>
      <c r="ABJ344" s="160">
        <v>1</v>
      </c>
      <c r="ABK344" s="160" t="s">
        <v>3026</v>
      </c>
      <c r="ABL344" s="160" t="s">
        <v>3027</v>
      </c>
      <c r="ABM344" s="160">
        <f>0.351903399877005*0.485176349807153</f>
        <v>0.17073520703705222</v>
      </c>
      <c r="ABN344" s="160">
        <v>0.50371609605720391</v>
      </c>
      <c r="ABO344" s="160">
        <v>1</v>
      </c>
      <c r="ABP344" s="160" t="s">
        <v>3028</v>
      </c>
      <c r="ABQ344" s="160" t="s">
        <v>3029</v>
      </c>
      <c r="ABR344" s="160">
        <f>0.351903399877005*0.374676239423975</f>
        <v>0.13184984250642753</v>
      </c>
      <c r="ABS344" s="160">
        <v>0.50371609605720391</v>
      </c>
      <c r="ABT344" s="160">
        <v>1</v>
      </c>
      <c r="ABU344" s="160" t="s">
        <v>3030</v>
      </c>
      <c r="ABV344" s="160" t="s">
        <v>3031</v>
      </c>
      <c r="ABW344" s="160">
        <f>0.351903399877005*0.152345454826259</f>
        <v>5.3610883509169219E-2</v>
      </c>
      <c r="ABX344" s="160">
        <v>4.4671532988620144E-2</v>
      </c>
      <c r="ABY344" s="160">
        <v>1</v>
      </c>
      <c r="ABZ344" s="160" t="s">
        <v>3032</v>
      </c>
      <c r="ACA344" s="160" t="s">
        <v>3033</v>
      </c>
      <c r="ACB344" s="160">
        <f>0.351903399877005*0.406185971189734</f>
        <v>0.14293822424401059</v>
      </c>
      <c r="ACC344" s="160">
        <v>4.4671532988620144E-2</v>
      </c>
      <c r="ACD344" s="160">
        <v>1</v>
      </c>
      <c r="ACE344" s="160" t="s">
        <v>3034</v>
      </c>
      <c r="ACF344" s="160" t="s">
        <v>3035</v>
      </c>
      <c r="ACG344" s="160">
        <f>0.351903399877005*0.0263604281382772</f>
        <v>9.2763242840732153E-3</v>
      </c>
      <c r="ACH344" s="160">
        <v>4.4671532988620144E-2</v>
      </c>
      <c r="ACI344" s="160">
        <v>1</v>
      </c>
      <c r="ACJ344" s="160" t="s">
        <v>3036</v>
      </c>
      <c r="ACK344" s="160" t="s">
        <v>3037</v>
      </c>
      <c r="ACL344" s="160">
        <f>0.351903399877005*0.210512175735231</f>
        <v>7.4079950356733343E-2</v>
      </c>
      <c r="ACM344" s="160">
        <v>4.4671532988620144E-2</v>
      </c>
      <c r="ACN344" s="160">
        <v>1</v>
      </c>
      <c r="ACO344" s="160" t="s">
        <v>3038</v>
      </c>
      <c r="ACP344" s="160" t="s">
        <v>3039</v>
      </c>
      <c r="ACQ344" s="160">
        <f>0.351903399877005*0.0165190485969018</f>
        <v>5.813109363983212E-3</v>
      </c>
      <c r="ACR344" s="160">
        <v>4.4671532988620144E-2</v>
      </c>
      <c r="ACS344" s="160">
        <v>1</v>
      </c>
      <c r="ACT344" s="160" t="s">
        <v>3040</v>
      </c>
      <c r="ACU344" s="160" t="s">
        <v>3041</v>
      </c>
      <c r="ACV344" s="160">
        <f>0.351903399877005*0.188076921513597</f>
        <v>6.6184908119035407E-2</v>
      </c>
      <c r="ACW344" s="160">
        <v>4.4671532988620144E-2</v>
      </c>
      <c r="ACX344" s="160">
        <v>1</v>
      </c>
      <c r="ACY344" s="160" t="s">
        <v>3022</v>
      </c>
      <c r="ACZ344" s="160" t="s">
        <v>3023</v>
      </c>
      <c r="ADA344" s="160">
        <f>0.0494984925684746*0.134101490484186</f>
        <v>6.6378216301528469E-3</v>
      </c>
      <c r="ADB344" s="160">
        <v>2.6297634656241475E-2</v>
      </c>
      <c r="ADC344" s="160">
        <v>1</v>
      </c>
      <c r="ADD344" s="160" t="s">
        <v>3024</v>
      </c>
      <c r="ADE344" s="160" t="s">
        <v>3025</v>
      </c>
      <c r="ADF344" s="160">
        <f>0.0494984925684746*0.0060459202846855</f>
        <v>2.9926394028109503E-4</v>
      </c>
      <c r="ADG344" s="160">
        <v>2.6297634656241475E-2</v>
      </c>
      <c r="ADH344" s="160">
        <v>1</v>
      </c>
      <c r="ADI344" s="160" t="s">
        <v>3026</v>
      </c>
      <c r="ADJ344" s="160" t="s">
        <v>3027</v>
      </c>
      <c r="ADK344" s="160">
        <f>0.0494984925684746*0.485176349807153</f>
        <v>2.4015497945328996E-2</v>
      </c>
      <c r="ADL344" s="160">
        <v>2.6297634656241475E-2</v>
      </c>
      <c r="ADM344" s="160">
        <v>1</v>
      </c>
      <c r="ADN344" s="160" t="s">
        <v>3028</v>
      </c>
      <c r="ADO344" s="160" t="s">
        <v>3029</v>
      </c>
      <c r="ADP344" s="160">
        <f>0.0494984925684746*0.374676239423975</f>
        <v>1.8545909052711636E-2</v>
      </c>
      <c r="ADQ344" s="160">
        <v>2.6297634656241475E-2</v>
      </c>
      <c r="ADR344" s="160">
        <v>1</v>
      </c>
      <c r="ADS344" s="160" t="s">
        <v>3030</v>
      </c>
      <c r="ADT344" s="160" t="s">
        <v>3031</v>
      </c>
      <c r="ADU344" s="160">
        <f>0.0494984925684746*0.152345454826259</f>
        <v>7.5408703635584636E-3</v>
      </c>
      <c r="ADV344" s="160">
        <v>8.6592554860120345E-4</v>
      </c>
      <c r="ADW344" s="160">
        <v>1</v>
      </c>
      <c r="ADX344" s="160" t="s">
        <v>3032</v>
      </c>
      <c r="ADY344" s="160" t="s">
        <v>3033</v>
      </c>
      <c r="ADZ344" s="160">
        <f>0.0494984925684746*0.406185971189734</f>
        <v>2.0105593276353684E-2</v>
      </c>
      <c r="AEA344" s="160">
        <v>8.6592554860120345E-4</v>
      </c>
      <c r="AEB344" s="160">
        <v>1</v>
      </c>
      <c r="AEC344" s="160" t="s">
        <v>3034</v>
      </c>
      <c r="AED344" s="160" t="s">
        <v>3035</v>
      </c>
      <c r="AEE344" s="160">
        <f>0.0494984925684746*0.0263604281382772</f>
        <v>1.3048014563043226E-3</v>
      </c>
      <c r="AEF344" s="160">
        <v>8.6592554860120345E-4</v>
      </c>
      <c r="AEG344" s="160">
        <v>1</v>
      </c>
      <c r="AEH344" s="160" t="s">
        <v>3036</v>
      </c>
      <c r="AEI344" s="160" t="s">
        <v>3037</v>
      </c>
      <c r="AEJ344" s="160">
        <f>0.0494984925684746*0.210512175735231</f>
        <v>1.0420035366203751E-2</v>
      </c>
      <c r="AEK344" s="160">
        <v>8.6592554860120345E-4</v>
      </c>
      <c r="AEL344" s="160">
        <v>1</v>
      </c>
      <c r="AEM344" s="160" t="s">
        <v>3038</v>
      </c>
      <c r="AEN344" s="160" t="s">
        <v>3039</v>
      </c>
      <c r="AEO344" s="160">
        <f>0.0494984925684746*0.0165190485969018</f>
        <v>8.1766800421201455E-4</v>
      </c>
      <c r="AEP344" s="160">
        <v>8.6592554860120345E-4</v>
      </c>
      <c r="AEQ344" s="160">
        <v>1</v>
      </c>
      <c r="AER344" s="160" t="s">
        <v>3040</v>
      </c>
      <c r="AES344" s="160" t="s">
        <v>3041</v>
      </c>
      <c r="AET344" s="160">
        <f>0.0494984925684746*0.188076921513597</f>
        <v>9.3095241018423622E-3</v>
      </c>
      <c r="AEU344" s="160">
        <v>8.6592554860120345E-4</v>
      </c>
      <c r="AEV344" s="160">
        <v>1</v>
      </c>
      <c r="AEW344" s="160" t="s">
        <v>3022</v>
      </c>
      <c r="AEX344" s="160" t="s">
        <v>3023</v>
      </c>
      <c r="AEY344" s="160">
        <f>0.598598107554519*0.134101490484186</f>
        <v>8.0272898424074077E-2</v>
      </c>
      <c r="AEZ344" s="160">
        <v>0.21714045271490973</v>
      </c>
      <c r="AFA344" s="160">
        <v>1</v>
      </c>
      <c r="AFB344" s="160" t="s">
        <v>3024</v>
      </c>
      <c r="AFC344" s="160" t="s">
        <v>3025</v>
      </c>
      <c r="AFD344" s="160">
        <f>0.598598107554519*0.0060459202846855</f>
        <v>3.6190764408382189E-3</v>
      </c>
      <c r="AFE344" s="160">
        <v>0.21714045271490973</v>
      </c>
      <c r="AFF344" s="160">
        <v>1</v>
      </c>
      <c r="AFG344" s="160" t="s">
        <v>3026</v>
      </c>
      <c r="AFH344" s="160" t="s">
        <v>3027</v>
      </c>
      <c r="AFI344" s="160">
        <f>0.598598107554519*0.485176349807153</f>
        <v>0.29042564482477112</v>
      </c>
      <c r="AFJ344" s="160">
        <v>0.21714045271490973</v>
      </c>
      <c r="AFK344" s="160">
        <v>1</v>
      </c>
      <c r="AFL344" s="160" t="s">
        <v>3028</v>
      </c>
      <c r="AFM344" s="160" t="s">
        <v>3029</v>
      </c>
      <c r="AFN344" s="160">
        <f>0.598598107554519*0.374676239423975</f>
        <v>0.22428048786483532</v>
      </c>
      <c r="AFO344" s="160">
        <v>0.21714045271490973</v>
      </c>
      <c r="AFP344" s="160">
        <v>1</v>
      </c>
      <c r="AFQ344" s="160" t="s">
        <v>3030</v>
      </c>
      <c r="AFR344" s="160" t="s">
        <v>3031</v>
      </c>
      <c r="AFS344" s="160">
        <f>0.598598107554519*0.152345454826259</f>
        <v>9.1193700953531104E-2</v>
      </c>
      <c r="AFT344" s="160">
        <v>7.14997634188128E-3</v>
      </c>
      <c r="AFU344" s="160">
        <v>1</v>
      </c>
      <c r="AFV344" s="160" t="s">
        <v>3032</v>
      </c>
      <c r="AFW344" s="160" t="s">
        <v>3033</v>
      </c>
      <c r="AFX344" s="160">
        <f>0.598598107554519*0.406185971189734</f>
        <v>0.24314215366936914</v>
      </c>
      <c r="AFY344" s="160">
        <v>7.14997634188128E-3</v>
      </c>
      <c r="AFZ344" s="160">
        <v>1</v>
      </c>
      <c r="AGA344" s="160" t="s">
        <v>3034</v>
      </c>
      <c r="AGB344" s="160" t="s">
        <v>3035</v>
      </c>
      <c r="AGC344" s="160">
        <f>0.598598107554519*0.0263604281382772</f>
        <v>1.5779302397899625E-2</v>
      </c>
      <c r="AGD344" s="160">
        <v>7.14997634188128E-3</v>
      </c>
      <c r="AGE344" s="160">
        <v>1</v>
      </c>
      <c r="AGF344" s="160" t="s">
        <v>3036</v>
      </c>
      <c r="AGG344" s="160" t="s">
        <v>3037</v>
      </c>
      <c r="AGH344" s="160">
        <f>0.598598107554519*0.210512175735231</f>
        <v>0.12601219001229363</v>
      </c>
      <c r="AGI344" s="160">
        <v>7.14997634188128E-3</v>
      </c>
      <c r="AGJ344" s="160">
        <v>1</v>
      </c>
      <c r="AGK344" s="160" t="s">
        <v>3038</v>
      </c>
      <c r="AGL344" s="160" t="s">
        <v>3039</v>
      </c>
      <c r="AGM344" s="160">
        <f>0.598598107554519*0.0165190485969018</f>
        <v>9.8882712287065508E-3</v>
      </c>
      <c r="AGN344" s="160">
        <v>7.14997634188128E-3</v>
      </c>
      <c r="AGO344" s="160">
        <v>1</v>
      </c>
      <c r="AGP344" s="160" t="s">
        <v>3040</v>
      </c>
      <c r="AGQ344" s="160" t="s">
        <v>3041</v>
      </c>
      <c r="AGR344" s="160">
        <f>0.598598107554519*0.188076921513597</f>
        <v>0.11258248929271898</v>
      </c>
      <c r="AGS344" s="160">
        <v>7.14997634188128E-3</v>
      </c>
    </row>
    <row r="345" spans="1:877">
      <c r="A345" t="str">
        <f>[1]Overview!E426</f>
        <v>a662100</v>
      </c>
      <c r="B345" t="str">
        <f>IF([1]Overview!W426&lt;&gt;"",[1]Overview!W426,"")</f>
        <v/>
      </c>
      <c r="C345" t="str">
        <f>[1]Overview!B426</f>
        <v>6621.00: Dauerhafte Güter für Freizeit und Sport</v>
      </c>
      <c r="D345" t="str">
        <f>IF(B345&lt;&gt;"",1,"")</f>
        <v/>
      </c>
      <c r="F345">
        <f>[1]Overview!S426</f>
        <v>-1</v>
      </c>
    </row>
    <row r="346" spans="1:877">
      <c r="A346" t="str">
        <f>[1]Overview!E427</f>
        <v>a6622</v>
      </c>
      <c r="B346" t="str">
        <f>IF([1]Overview!W427&lt;&gt;"",[1]Overview!W427,"")</f>
        <v/>
      </c>
      <c r="C346" t="str">
        <f>[1]Overview!B427</f>
        <v>6622: Spielzeug, Gesellschaftsspiele und Zeitvertreib</v>
      </c>
      <c r="D346" s="159">
        <f>5.94290024606893E-07*0.637172435764033</f>
        <v>3.7866522252904113E-7</v>
      </c>
      <c r="F346">
        <f>[1]Overview!S427</f>
        <v>0</v>
      </c>
      <c r="H346">
        <v>1</v>
      </c>
      <c r="I346" s="166" t="s">
        <v>3780</v>
      </c>
      <c r="J346" t="s">
        <v>3781</v>
      </c>
      <c r="K346">
        <v>1</v>
      </c>
      <c r="L346">
        <v>4.53777401823669E-4</v>
      </c>
      <c r="M346">
        <v>1</v>
      </c>
      <c r="N346" t="s">
        <v>3782</v>
      </c>
      <c r="O346" t="s">
        <v>3783</v>
      </c>
      <c r="P346">
        <v>1</v>
      </c>
      <c r="Q346">
        <v>8.9505647757235796E-2</v>
      </c>
      <c r="R346">
        <v>1</v>
      </c>
      <c r="S346" t="s">
        <v>3784</v>
      </c>
      <c r="T346" t="s">
        <v>3785</v>
      </c>
      <c r="U346">
        <v>1</v>
      </c>
      <c r="V346">
        <v>3.9904110026700301E-2</v>
      </c>
      <c r="W346">
        <v>1</v>
      </c>
      <c r="X346" t="s">
        <v>3786</v>
      </c>
      <c r="Y346" t="s">
        <v>3787</v>
      </c>
      <c r="Z346">
        <v>1</v>
      </c>
      <c r="AA346">
        <v>2.9333719440589401E-3</v>
      </c>
      <c r="AB346">
        <v>1</v>
      </c>
      <c r="AC346" t="s">
        <v>3788</v>
      </c>
      <c r="AD346" t="s">
        <v>3789</v>
      </c>
      <c r="AE346">
        <v>1</v>
      </c>
      <c r="AF346">
        <v>8.8640423229655693E-2</v>
      </c>
      <c r="AG346">
        <v>1</v>
      </c>
      <c r="AH346" t="s">
        <v>3790</v>
      </c>
      <c r="AI346" t="s">
        <v>3791</v>
      </c>
      <c r="AJ346">
        <v>1</v>
      </c>
      <c r="AK346" s="159">
        <v>3.8682349477992299E-7</v>
      </c>
      <c r="AL346">
        <v>1</v>
      </c>
      <c r="AM346" t="s">
        <v>3792</v>
      </c>
      <c r="AN346" t="s">
        <v>3793</v>
      </c>
      <c r="AO346">
        <v>1</v>
      </c>
      <c r="AP346">
        <v>1.0297083014276899E-3</v>
      </c>
      <c r="AQ346">
        <v>1</v>
      </c>
      <c r="AR346" t="s">
        <v>3794</v>
      </c>
      <c r="AS346" t="s">
        <v>3795</v>
      </c>
      <c r="AT346">
        <v>1</v>
      </c>
      <c r="AU346">
        <v>9.6922033558762401E-4</v>
      </c>
      <c r="AV346">
        <v>1</v>
      </c>
      <c r="AW346" t="s">
        <v>3796</v>
      </c>
      <c r="AX346" t="s">
        <v>3797</v>
      </c>
      <c r="AY346">
        <v>1</v>
      </c>
      <c r="AZ346" s="159">
        <v>9.8468978095414902E-5</v>
      </c>
      <c r="BA346">
        <v>1</v>
      </c>
      <c r="BB346" t="s">
        <v>3798</v>
      </c>
      <c r="BC346" t="s">
        <v>3799</v>
      </c>
      <c r="BD346">
        <v>1</v>
      </c>
      <c r="BE346">
        <v>1.1946692578818601E-4</v>
      </c>
      <c r="BF346">
        <v>1</v>
      </c>
      <c r="BG346" t="s">
        <v>3800</v>
      </c>
      <c r="BH346" t="s">
        <v>3801</v>
      </c>
      <c r="BI346">
        <v>1</v>
      </c>
      <c r="BJ346" s="159">
        <v>2.7294503255314899E-6</v>
      </c>
      <c r="BK346">
        <v>1</v>
      </c>
      <c r="BL346" t="s">
        <v>3802</v>
      </c>
      <c r="BM346" t="s">
        <v>3803</v>
      </c>
      <c r="BN346">
        <v>1</v>
      </c>
      <c r="BO346">
        <v>0.103146122793646</v>
      </c>
      <c r="BP346">
        <v>1</v>
      </c>
      <c r="BQ346" t="s">
        <v>3804</v>
      </c>
      <c r="BR346" t="s">
        <v>3805</v>
      </c>
      <c r="BS346">
        <v>1</v>
      </c>
      <c r="BT346">
        <v>2.2982266952862301E-2</v>
      </c>
      <c r="BU346">
        <v>1</v>
      </c>
      <c r="BV346" t="s">
        <v>3806</v>
      </c>
      <c r="BW346" t="s">
        <v>3807</v>
      </c>
      <c r="BX346">
        <v>1</v>
      </c>
      <c r="BY346" s="159">
        <v>1.5215068595310699E-6</v>
      </c>
      <c r="BZ346">
        <v>1</v>
      </c>
      <c r="CA346" t="s">
        <v>3808</v>
      </c>
      <c r="CB346" t="s">
        <v>3809</v>
      </c>
      <c r="CC346">
        <v>1</v>
      </c>
      <c r="CD346">
        <v>2.4468607627274302E-3</v>
      </c>
      <c r="CE346">
        <v>1</v>
      </c>
      <c r="CF346" t="s">
        <v>3810</v>
      </c>
      <c r="CG346" t="s">
        <v>3811</v>
      </c>
      <c r="CH346">
        <v>1</v>
      </c>
      <c r="CI346" s="159">
        <v>6.8887892638593202E-5</v>
      </c>
      <c r="CJ346">
        <v>1</v>
      </c>
      <c r="CK346" t="s">
        <v>3812</v>
      </c>
      <c r="CL346" t="s">
        <v>3813</v>
      </c>
      <c r="CM346">
        <v>1</v>
      </c>
      <c r="CN346">
        <v>6.2935662494540301E-4</v>
      </c>
      <c r="CO346">
        <v>1</v>
      </c>
      <c r="CP346" t="s">
        <v>3814</v>
      </c>
      <c r="CQ346" t="s">
        <v>3815</v>
      </c>
      <c r="CR346">
        <v>1</v>
      </c>
      <c r="CS346">
        <v>7.5874882304813199E-4</v>
      </c>
      <c r="CT346">
        <v>1</v>
      </c>
      <c r="CU346" t="s">
        <v>3816</v>
      </c>
      <c r="CV346" t="s">
        <v>3817</v>
      </c>
      <c r="CW346">
        <v>1</v>
      </c>
      <c r="CX346">
        <v>5.2716593857970503E-3</v>
      </c>
      <c r="CY346">
        <v>1</v>
      </c>
      <c r="CZ346" t="s">
        <v>3818</v>
      </c>
      <c r="DA346" t="s">
        <v>3819</v>
      </c>
      <c r="DB346">
        <v>1</v>
      </c>
      <c r="DC346">
        <v>3.2684610455395202E-4</v>
      </c>
      <c r="DD346">
        <v>1</v>
      </c>
      <c r="DE346" t="s">
        <v>3820</v>
      </c>
      <c r="DF346" t="s">
        <v>3821</v>
      </c>
      <c r="DG346">
        <v>1</v>
      </c>
      <c r="DH346">
        <v>2.4892366692327701E-2</v>
      </c>
      <c r="DI346">
        <v>1</v>
      </c>
      <c r="DJ346" t="s">
        <v>3822</v>
      </c>
      <c r="DK346" t="s">
        <v>3823</v>
      </c>
      <c r="DL346">
        <v>1</v>
      </c>
      <c r="DM346">
        <v>7.5016817095788198E-3</v>
      </c>
      <c r="DN346">
        <v>1</v>
      </c>
      <c r="DO346" t="s">
        <v>3824</v>
      </c>
      <c r="DP346" t="s">
        <v>3825</v>
      </c>
      <c r="DQ346">
        <v>1</v>
      </c>
      <c r="DR346">
        <v>6.4625792417480701E-4</v>
      </c>
      <c r="DS346">
        <v>1</v>
      </c>
      <c r="DT346" t="s">
        <v>3826</v>
      </c>
      <c r="DU346" t="s">
        <v>3827</v>
      </c>
      <c r="DV346">
        <v>1</v>
      </c>
      <c r="DW346" s="159">
        <v>4.08296364816317E-5</v>
      </c>
      <c r="DX346">
        <v>1</v>
      </c>
      <c r="DY346" t="s">
        <v>3828</v>
      </c>
      <c r="DZ346" t="s">
        <v>3829</v>
      </c>
      <c r="EA346">
        <v>1</v>
      </c>
      <c r="EB346">
        <v>5.5576980421935601E-3</v>
      </c>
      <c r="EC346">
        <v>1</v>
      </c>
      <c r="ED346" t="s">
        <v>3830</v>
      </c>
      <c r="EE346" t="s">
        <v>3831</v>
      </c>
      <c r="EF346">
        <v>1</v>
      </c>
      <c r="EG346">
        <v>3.78377260998E-3</v>
      </c>
      <c r="EH346">
        <v>1</v>
      </c>
      <c r="EI346" t="s">
        <v>3832</v>
      </c>
      <c r="EJ346" t="s">
        <v>3833</v>
      </c>
      <c r="EK346">
        <v>1</v>
      </c>
      <c r="EL346">
        <v>0.36500361780914597</v>
      </c>
      <c r="EM346">
        <v>1</v>
      </c>
      <c r="EN346" t="s">
        <v>3834</v>
      </c>
      <c r="EO346" t="s">
        <v>3835</v>
      </c>
      <c r="EP346">
        <v>1</v>
      </c>
      <c r="EQ346">
        <v>7.6048042852671E-4</v>
      </c>
      <c r="ER346">
        <v>1</v>
      </c>
      <c r="ES346" t="s">
        <v>3836</v>
      </c>
      <c r="ET346" t="s">
        <v>3837</v>
      </c>
      <c r="EU346">
        <v>1</v>
      </c>
      <c r="EV346">
        <v>8.7759773033336196E-4</v>
      </c>
      <c r="EW346">
        <v>1</v>
      </c>
      <c r="EX346" t="s">
        <v>3838</v>
      </c>
      <c r="EY346" t="s">
        <v>3839</v>
      </c>
      <c r="EZ346">
        <v>1</v>
      </c>
      <c r="FA346">
        <v>1.0487152888078799E-3</v>
      </c>
      <c r="FB346">
        <v>1</v>
      </c>
      <c r="FC346" t="s">
        <v>3840</v>
      </c>
      <c r="FD346" t="s">
        <v>3841</v>
      </c>
      <c r="FE346">
        <v>1</v>
      </c>
      <c r="FF346">
        <v>7.3446128310635499E-3</v>
      </c>
      <c r="FG346">
        <v>1</v>
      </c>
      <c r="FH346" t="s">
        <v>3842</v>
      </c>
      <c r="FI346" t="s">
        <v>3843</v>
      </c>
      <c r="FJ346">
        <v>1</v>
      </c>
      <c r="FK346" s="159">
        <v>6.3576794436549301E-7</v>
      </c>
      <c r="FL346">
        <v>1</v>
      </c>
      <c r="FM346" t="s">
        <v>3844</v>
      </c>
      <c r="FN346" t="s">
        <v>3845</v>
      </c>
      <c r="FO346">
        <v>1</v>
      </c>
      <c r="FP346">
        <v>5.2913332897485397E-4</v>
      </c>
      <c r="FQ346">
        <v>1</v>
      </c>
      <c r="FR346" t="s">
        <v>3846</v>
      </c>
      <c r="FS346" t="s">
        <v>3847</v>
      </c>
      <c r="FT346">
        <v>1</v>
      </c>
      <c r="FU346">
        <v>2.4500466953599701E-3</v>
      </c>
      <c r="FV346">
        <v>1</v>
      </c>
      <c r="FW346" t="s">
        <v>3848</v>
      </c>
      <c r="FX346" t="s">
        <v>3849</v>
      </c>
      <c r="FY346">
        <v>1</v>
      </c>
      <c r="FZ346">
        <v>1.4250894580109001E-3</v>
      </c>
      <c r="GA346">
        <v>1</v>
      </c>
      <c r="GB346" t="s">
        <v>3850</v>
      </c>
      <c r="GC346" t="s">
        <v>3851</v>
      </c>
      <c r="GD346">
        <v>1</v>
      </c>
      <c r="GE346">
        <v>4.8438353222116396E-3</v>
      </c>
      <c r="GF346">
        <v>1</v>
      </c>
      <c r="GG346" t="s">
        <v>3852</v>
      </c>
      <c r="GH346" t="s">
        <v>3853</v>
      </c>
      <c r="GI346">
        <v>1</v>
      </c>
      <c r="GJ346">
        <v>7.8691523037226208E-3</v>
      </c>
      <c r="GK346">
        <v>1</v>
      </c>
      <c r="GL346" t="s">
        <v>3854</v>
      </c>
      <c r="GM346" t="s">
        <v>3855</v>
      </c>
      <c r="GN346">
        <v>1</v>
      </c>
      <c r="GO346">
        <v>4.5270978102644899E-3</v>
      </c>
      <c r="GP346">
        <v>1</v>
      </c>
      <c r="GQ346" t="s">
        <v>3856</v>
      </c>
      <c r="GR346" t="s">
        <v>3857</v>
      </c>
      <c r="GS346">
        <v>1</v>
      </c>
      <c r="GT346">
        <v>1.4211602535776899E-4</v>
      </c>
      <c r="GU346">
        <v>1</v>
      </c>
      <c r="GV346" t="s">
        <v>3858</v>
      </c>
      <c r="GW346" t="s">
        <v>3859</v>
      </c>
      <c r="GX346">
        <v>1</v>
      </c>
      <c r="GY346">
        <v>6.4180753461462398E-3</v>
      </c>
      <c r="GZ346">
        <v>1</v>
      </c>
      <c r="HA346" t="s">
        <v>3860</v>
      </c>
      <c r="HB346" t="s">
        <v>3861</v>
      </c>
      <c r="HC346">
        <v>1</v>
      </c>
      <c r="HD346">
        <v>1.88147098501114E-3</v>
      </c>
      <c r="HE346">
        <v>1</v>
      </c>
      <c r="HF346" t="s">
        <v>3862</v>
      </c>
      <c r="HG346" t="s">
        <v>3863</v>
      </c>
      <c r="HH346">
        <v>1</v>
      </c>
      <c r="HI346">
        <v>5.3900253747337301E-4</v>
      </c>
      <c r="HJ346">
        <v>1</v>
      </c>
      <c r="HK346" t="s">
        <v>3864</v>
      </c>
      <c r="HL346" t="s">
        <v>3865</v>
      </c>
      <c r="HM346">
        <v>1</v>
      </c>
      <c r="HN346">
        <v>3.7772240850078999E-2</v>
      </c>
      <c r="HO346">
        <v>1</v>
      </c>
      <c r="HP346" t="s">
        <v>3866</v>
      </c>
      <c r="HQ346" t="s">
        <v>3867</v>
      </c>
      <c r="HR346">
        <v>1</v>
      </c>
      <c r="HS346">
        <v>0.101753386861862</v>
      </c>
      <c r="HT346">
        <v>1</v>
      </c>
      <c r="HU346" t="s">
        <v>3868</v>
      </c>
      <c r="HV346" t="s">
        <v>3869</v>
      </c>
      <c r="HW346">
        <v>1</v>
      </c>
      <c r="HX346">
        <v>3.3018809895403499E-3</v>
      </c>
      <c r="HY346">
        <v>1</v>
      </c>
      <c r="HZ346" t="s">
        <v>3870</v>
      </c>
      <c r="IA346" t="s">
        <v>3871</v>
      </c>
      <c r="IB346">
        <v>1</v>
      </c>
      <c r="IC346">
        <v>4.4025554297579601E-2</v>
      </c>
      <c r="ID346">
        <v>1</v>
      </c>
      <c r="IE346" t="s">
        <v>3872</v>
      </c>
      <c r="IF346" t="s">
        <v>3873</v>
      </c>
      <c r="IG346">
        <v>1</v>
      </c>
      <c r="IH346">
        <v>5.9617858603312301E-4</v>
      </c>
      <c r="II346">
        <v>1</v>
      </c>
      <c r="IJ346" t="s">
        <v>3874</v>
      </c>
      <c r="IK346" t="s">
        <v>3875</v>
      </c>
      <c r="IL346">
        <v>1</v>
      </c>
      <c r="IM346">
        <v>5.1778901105404996E-3</v>
      </c>
      <c r="IN346">
        <v>1</v>
      </c>
      <c r="IO346" t="s">
        <v>3022</v>
      </c>
      <c r="IP346" t="s">
        <v>3023</v>
      </c>
      <c r="IQ346">
        <v>0.13410149048418604</v>
      </c>
      <c r="IR346">
        <v>0.50371609605720391</v>
      </c>
      <c r="IS346">
        <v>1</v>
      </c>
      <c r="IT346" t="s">
        <v>3024</v>
      </c>
      <c r="IU346" t="s">
        <v>3025</v>
      </c>
      <c r="IV346">
        <v>6.0459202846855024E-3</v>
      </c>
      <c r="IW346">
        <v>0.50371609605720391</v>
      </c>
      <c r="IX346">
        <v>1</v>
      </c>
      <c r="IY346" t="s">
        <v>3026</v>
      </c>
      <c r="IZ346" t="s">
        <v>3027</v>
      </c>
      <c r="JA346">
        <v>0.48517634980715318</v>
      </c>
      <c r="JB346">
        <v>0.50371609605720391</v>
      </c>
      <c r="JC346">
        <v>1</v>
      </c>
      <c r="JD346" t="s">
        <v>3028</v>
      </c>
      <c r="JE346" t="s">
        <v>3029</v>
      </c>
      <c r="JF346">
        <v>0.37467623942397527</v>
      </c>
      <c r="JG346">
        <v>0.50371609605720391</v>
      </c>
      <c r="JH346">
        <v>1</v>
      </c>
      <c r="JI346" t="s">
        <v>3030</v>
      </c>
      <c r="JJ346" t="s">
        <v>3031</v>
      </c>
      <c r="JK346">
        <v>0.1523454548262588</v>
      </c>
      <c r="JL346">
        <v>4.4671532988620144E-2</v>
      </c>
      <c r="JM346">
        <v>1</v>
      </c>
      <c r="JN346" t="s">
        <v>3032</v>
      </c>
      <c r="JO346" t="s">
        <v>3033</v>
      </c>
      <c r="JP346">
        <v>0.40618597118973421</v>
      </c>
      <c r="JQ346">
        <v>4.4671532988620144E-2</v>
      </c>
      <c r="JR346">
        <v>1</v>
      </c>
      <c r="JS346" t="s">
        <v>3034</v>
      </c>
      <c r="JT346" t="s">
        <v>3035</v>
      </c>
      <c r="JU346">
        <v>2.6360428138277162E-2</v>
      </c>
      <c r="JV346">
        <v>4.4671532988620144E-2</v>
      </c>
      <c r="JW346">
        <v>1</v>
      </c>
      <c r="JX346" t="s">
        <v>3036</v>
      </c>
      <c r="JY346" t="s">
        <v>3037</v>
      </c>
      <c r="JZ346">
        <v>0.21051217573523118</v>
      </c>
      <c r="KA346">
        <v>4.4671532988620144E-2</v>
      </c>
      <c r="KB346">
        <v>1</v>
      </c>
      <c r="KC346" t="s">
        <v>3038</v>
      </c>
      <c r="KD346" t="s">
        <v>3039</v>
      </c>
      <c r="KE346">
        <v>1.6519048596901776E-2</v>
      </c>
      <c r="KF346">
        <v>4.4671532988620144E-2</v>
      </c>
      <c r="KG346">
        <v>1</v>
      </c>
      <c r="KH346" t="s">
        <v>3040</v>
      </c>
      <c r="KI346" t="s">
        <v>3041</v>
      </c>
      <c r="KJ346">
        <v>0.18807692151359676</v>
      </c>
      <c r="KK346">
        <v>4.4671532988620144E-2</v>
      </c>
    </row>
    <row r="347" spans="1:877">
      <c r="A347" t="str">
        <f>[1]Overview!E428</f>
        <v>a662201</v>
      </c>
      <c r="B347" t="str">
        <f>IF([1]Overview!W428&lt;&gt;"",[1]Overview!W428,"")</f>
        <v/>
      </c>
      <c r="C347" t="str">
        <f>[1]Overview!B428</f>
        <v>6622.01: Spielzeuge</v>
      </c>
      <c r="D347" t="str">
        <f>IF(B347&lt;&gt;"",1,"")</f>
        <v/>
      </c>
      <c r="F347">
        <f>[1]Overview!S428</f>
        <v>-1</v>
      </c>
    </row>
    <row r="348" spans="1:877">
      <c r="A348" t="str">
        <f>[1]Overview!E429</f>
        <v>a662202</v>
      </c>
      <c r="B348" t="str">
        <f>IF([1]Overview!W429&lt;&gt;"",[1]Overview!W429,"")</f>
        <v/>
      </c>
      <c r="C348" t="str">
        <f>[1]Overview!B429</f>
        <v>6622.02: Gesellschaftsspiele</v>
      </c>
      <c r="D348" t="str">
        <f>IF(B348&lt;&gt;"",1,"")</f>
        <v/>
      </c>
      <c r="F348">
        <f>[1]Overview!S429</f>
        <v>-1</v>
      </c>
    </row>
    <row r="349" spans="1:877">
      <c r="A349" t="str">
        <f>[1]Overview!E430</f>
        <v>a662203</v>
      </c>
      <c r="B349" t="str">
        <f>IF([1]Overview!W430&lt;&gt;"",[1]Overview!W430,"")</f>
        <v/>
      </c>
      <c r="C349" t="str">
        <f>[1]Overview!B430</f>
        <v>6622.03: Elektronische oder elektrische Spiele</v>
      </c>
      <c r="D349" t="str">
        <f>IF(B349&lt;&gt;"",1,"")</f>
        <v/>
      </c>
      <c r="F349">
        <f>[1]Overview!S430</f>
        <v>-1</v>
      </c>
    </row>
    <row r="350" spans="1:877">
      <c r="A350" t="str">
        <f>[1]Overview!E431</f>
        <v>a662204</v>
      </c>
      <c r="B350" t="str">
        <f>IF([1]Overview!W431&lt;&gt;"",[1]Overview!W431,"")</f>
        <v/>
      </c>
      <c r="C350" t="str">
        <f>[1]Overview!B431</f>
        <v>6622.04: Sammlungen und sonstige Waren für Unterhaltungszwecke</v>
      </c>
      <c r="D350" t="str">
        <f>IF(B350&lt;&gt;"",1,"")</f>
        <v/>
      </c>
      <c r="F350">
        <f>[1]Overview!S431</f>
        <v>-1</v>
      </c>
    </row>
    <row r="351" spans="1:877">
      <c r="A351" t="str">
        <f>[1]Overview!E432</f>
        <v>a6623</v>
      </c>
      <c r="B351" t="str">
        <f>IF([1]Overview!W432&lt;&gt;"",[1]Overview!W432,"")</f>
        <v/>
      </c>
      <c r="C351" t="str">
        <f>[1]Overview!B432</f>
        <v>6623: Sport- und Campingartikel sowie Zubehör</v>
      </c>
      <c r="D351" s="159">
        <f>5.94290024606893E-07*0.637172435764033</f>
        <v>3.7866522252904113E-7</v>
      </c>
      <c r="F351">
        <f>[1]Overview!S432</f>
        <v>0</v>
      </c>
      <c r="H351">
        <v>1</v>
      </c>
      <c r="I351" s="166" t="s">
        <v>3780</v>
      </c>
      <c r="J351" t="s">
        <v>3781</v>
      </c>
      <c r="K351">
        <v>1</v>
      </c>
      <c r="L351">
        <v>4.53777401823669E-4</v>
      </c>
      <c r="M351">
        <v>1</v>
      </c>
      <c r="N351" t="s">
        <v>3782</v>
      </c>
      <c r="O351" t="s">
        <v>3783</v>
      </c>
      <c r="P351">
        <v>1</v>
      </c>
      <c r="Q351">
        <v>8.9505647757235796E-2</v>
      </c>
      <c r="R351">
        <v>1</v>
      </c>
      <c r="S351" t="s">
        <v>3784</v>
      </c>
      <c r="T351" t="s">
        <v>3785</v>
      </c>
      <c r="U351">
        <v>1</v>
      </c>
      <c r="V351">
        <v>3.9904110026700301E-2</v>
      </c>
      <c r="W351">
        <v>1</v>
      </c>
      <c r="X351" t="s">
        <v>3786</v>
      </c>
      <c r="Y351" t="s">
        <v>3787</v>
      </c>
      <c r="Z351">
        <v>1</v>
      </c>
      <c r="AA351">
        <v>2.9333719440589401E-3</v>
      </c>
      <c r="AB351">
        <v>1</v>
      </c>
      <c r="AC351" t="s">
        <v>3788</v>
      </c>
      <c r="AD351" t="s">
        <v>3789</v>
      </c>
      <c r="AE351">
        <v>1</v>
      </c>
      <c r="AF351">
        <v>8.8640423229655693E-2</v>
      </c>
      <c r="AG351">
        <v>1</v>
      </c>
      <c r="AH351" t="s">
        <v>3790</v>
      </c>
      <c r="AI351" t="s">
        <v>3791</v>
      </c>
      <c r="AJ351">
        <v>1</v>
      </c>
      <c r="AK351" s="159">
        <v>3.8682349477992299E-7</v>
      </c>
      <c r="AL351">
        <v>1</v>
      </c>
      <c r="AM351" t="s">
        <v>3792</v>
      </c>
      <c r="AN351" t="s">
        <v>3793</v>
      </c>
      <c r="AO351">
        <v>1</v>
      </c>
      <c r="AP351">
        <v>1.0297083014276899E-3</v>
      </c>
      <c r="AQ351">
        <v>1</v>
      </c>
      <c r="AR351" t="s">
        <v>3794</v>
      </c>
      <c r="AS351" t="s">
        <v>3795</v>
      </c>
      <c r="AT351">
        <v>1</v>
      </c>
      <c r="AU351">
        <v>9.6922033558762401E-4</v>
      </c>
      <c r="AV351">
        <v>1</v>
      </c>
      <c r="AW351" t="s">
        <v>3796</v>
      </c>
      <c r="AX351" t="s">
        <v>3797</v>
      </c>
      <c r="AY351">
        <v>1</v>
      </c>
      <c r="AZ351" s="159">
        <v>9.8468978095414902E-5</v>
      </c>
      <c r="BA351">
        <v>1</v>
      </c>
      <c r="BB351" t="s">
        <v>3798</v>
      </c>
      <c r="BC351" t="s">
        <v>3799</v>
      </c>
      <c r="BD351">
        <v>1</v>
      </c>
      <c r="BE351">
        <v>1.1946692578818601E-4</v>
      </c>
      <c r="BF351">
        <v>1</v>
      </c>
      <c r="BG351" t="s">
        <v>3800</v>
      </c>
      <c r="BH351" t="s">
        <v>3801</v>
      </c>
      <c r="BI351">
        <v>1</v>
      </c>
      <c r="BJ351" s="159">
        <v>2.7294503255314899E-6</v>
      </c>
      <c r="BK351">
        <v>1</v>
      </c>
      <c r="BL351" t="s">
        <v>3802</v>
      </c>
      <c r="BM351" t="s">
        <v>3803</v>
      </c>
      <c r="BN351">
        <v>1</v>
      </c>
      <c r="BO351">
        <v>0.103146122793646</v>
      </c>
      <c r="BP351">
        <v>1</v>
      </c>
      <c r="BQ351" t="s">
        <v>3804</v>
      </c>
      <c r="BR351" t="s">
        <v>3805</v>
      </c>
      <c r="BS351">
        <v>1</v>
      </c>
      <c r="BT351">
        <v>2.2982266952862301E-2</v>
      </c>
      <c r="BU351">
        <v>1</v>
      </c>
      <c r="BV351" t="s">
        <v>3806</v>
      </c>
      <c r="BW351" t="s">
        <v>3807</v>
      </c>
      <c r="BX351">
        <v>1</v>
      </c>
      <c r="BY351" s="159">
        <v>1.5215068595310699E-6</v>
      </c>
      <c r="BZ351">
        <v>1</v>
      </c>
      <c r="CA351" t="s">
        <v>3808</v>
      </c>
      <c r="CB351" t="s">
        <v>3809</v>
      </c>
      <c r="CC351">
        <v>1</v>
      </c>
      <c r="CD351">
        <v>2.4468607627274302E-3</v>
      </c>
      <c r="CE351">
        <v>1</v>
      </c>
      <c r="CF351" t="s">
        <v>3810</v>
      </c>
      <c r="CG351" t="s">
        <v>3811</v>
      </c>
      <c r="CH351">
        <v>1</v>
      </c>
      <c r="CI351" s="159">
        <v>6.8887892638593202E-5</v>
      </c>
      <c r="CJ351">
        <v>1</v>
      </c>
      <c r="CK351" t="s">
        <v>3812</v>
      </c>
      <c r="CL351" t="s">
        <v>3813</v>
      </c>
      <c r="CM351">
        <v>1</v>
      </c>
      <c r="CN351">
        <v>6.2935662494540301E-4</v>
      </c>
      <c r="CO351">
        <v>1</v>
      </c>
      <c r="CP351" t="s">
        <v>3814</v>
      </c>
      <c r="CQ351" t="s">
        <v>3815</v>
      </c>
      <c r="CR351">
        <v>1</v>
      </c>
      <c r="CS351">
        <v>7.5874882304813199E-4</v>
      </c>
      <c r="CT351">
        <v>1</v>
      </c>
      <c r="CU351" t="s">
        <v>3816</v>
      </c>
      <c r="CV351" t="s">
        <v>3817</v>
      </c>
      <c r="CW351">
        <v>1</v>
      </c>
      <c r="CX351">
        <v>5.2716593857970503E-3</v>
      </c>
      <c r="CY351">
        <v>1</v>
      </c>
      <c r="CZ351" t="s">
        <v>3818</v>
      </c>
      <c r="DA351" t="s">
        <v>3819</v>
      </c>
      <c r="DB351">
        <v>1</v>
      </c>
      <c r="DC351">
        <v>3.2684610455395202E-4</v>
      </c>
      <c r="DD351">
        <v>1</v>
      </c>
      <c r="DE351" t="s">
        <v>3820</v>
      </c>
      <c r="DF351" t="s">
        <v>3821</v>
      </c>
      <c r="DG351">
        <v>1</v>
      </c>
      <c r="DH351">
        <v>2.4892366692327701E-2</v>
      </c>
      <c r="DI351">
        <v>1</v>
      </c>
      <c r="DJ351" t="s">
        <v>3822</v>
      </c>
      <c r="DK351" t="s">
        <v>3823</v>
      </c>
      <c r="DL351">
        <v>1</v>
      </c>
      <c r="DM351">
        <v>7.5016817095788198E-3</v>
      </c>
      <c r="DN351">
        <v>1</v>
      </c>
      <c r="DO351" t="s">
        <v>3824</v>
      </c>
      <c r="DP351" t="s">
        <v>3825</v>
      </c>
      <c r="DQ351">
        <v>1</v>
      </c>
      <c r="DR351">
        <v>6.4625792417480701E-4</v>
      </c>
      <c r="DS351">
        <v>1</v>
      </c>
      <c r="DT351" t="s">
        <v>3826</v>
      </c>
      <c r="DU351" t="s">
        <v>3827</v>
      </c>
      <c r="DV351">
        <v>1</v>
      </c>
      <c r="DW351" s="159">
        <v>4.08296364816317E-5</v>
      </c>
      <c r="DX351">
        <v>1</v>
      </c>
      <c r="DY351" t="s">
        <v>3828</v>
      </c>
      <c r="DZ351" t="s">
        <v>3829</v>
      </c>
      <c r="EA351">
        <v>1</v>
      </c>
      <c r="EB351">
        <v>5.5576980421935601E-3</v>
      </c>
      <c r="EC351">
        <v>1</v>
      </c>
      <c r="ED351" t="s">
        <v>3830</v>
      </c>
      <c r="EE351" t="s">
        <v>3831</v>
      </c>
      <c r="EF351">
        <v>1</v>
      </c>
      <c r="EG351">
        <v>3.78377260998E-3</v>
      </c>
      <c r="EH351">
        <v>1</v>
      </c>
      <c r="EI351" t="s">
        <v>3832</v>
      </c>
      <c r="EJ351" t="s">
        <v>3833</v>
      </c>
      <c r="EK351">
        <v>1</v>
      </c>
      <c r="EL351">
        <v>0.36500361780914597</v>
      </c>
      <c r="EM351">
        <v>1</v>
      </c>
      <c r="EN351" t="s">
        <v>3834</v>
      </c>
      <c r="EO351" t="s">
        <v>3835</v>
      </c>
      <c r="EP351">
        <v>1</v>
      </c>
      <c r="EQ351">
        <v>7.6048042852671E-4</v>
      </c>
      <c r="ER351">
        <v>1</v>
      </c>
      <c r="ES351" t="s">
        <v>3836</v>
      </c>
      <c r="ET351" t="s">
        <v>3837</v>
      </c>
      <c r="EU351">
        <v>1</v>
      </c>
      <c r="EV351">
        <v>8.7759773033336196E-4</v>
      </c>
      <c r="EW351">
        <v>1</v>
      </c>
      <c r="EX351" t="s">
        <v>3838</v>
      </c>
      <c r="EY351" t="s">
        <v>3839</v>
      </c>
      <c r="EZ351">
        <v>1</v>
      </c>
      <c r="FA351">
        <v>1.0487152888078799E-3</v>
      </c>
      <c r="FB351">
        <v>1</v>
      </c>
      <c r="FC351" t="s">
        <v>3840</v>
      </c>
      <c r="FD351" t="s">
        <v>3841</v>
      </c>
      <c r="FE351">
        <v>1</v>
      </c>
      <c r="FF351">
        <v>7.3446128310635499E-3</v>
      </c>
      <c r="FG351">
        <v>1</v>
      </c>
      <c r="FH351" t="s">
        <v>3842</v>
      </c>
      <c r="FI351" t="s">
        <v>3843</v>
      </c>
      <c r="FJ351">
        <v>1</v>
      </c>
      <c r="FK351" s="159">
        <v>6.3576794436549301E-7</v>
      </c>
      <c r="FL351">
        <v>1</v>
      </c>
      <c r="FM351" t="s">
        <v>3844</v>
      </c>
      <c r="FN351" t="s">
        <v>3845</v>
      </c>
      <c r="FO351">
        <v>1</v>
      </c>
      <c r="FP351">
        <v>5.2913332897485397E-4</v>
      </c>
      <c r="FQ351">
        <v>1</v>
      </c>
      <c r="FR351" t="s">
        <v>3846</v>
      </c>
      <c r="FS351" t="s">
        <v>3847</v>
      </c>
      <c r="FT351">
        <v>1</v>
      </c>
      <c r="FU351">
        <v>2.4500466953599701E-3</v>
      </c>
      <c r="FV351">
        <v>1</v>
      </c>
      <c r="FW351" t="s">
        <v>3848</v>
      </c>
      <c r="FX351" t="s">
        <v>3849</v>
      </c>
      <c r="FY351">
        <v>1</v>
      </c>
      <c r="FZ351">
        <v>1.4250894580109001E-3</v>
      </c>
      <c r="GA351">
        <v>1</v>
      </c>
      <c r="GB351" t="s">
        <v>3850</v>
      </c>
      <c r="GC351" t="s">
        <v>3851</v>
      </c>
      <c r="GD351">
        <v>1</v>
      </c>
      <c r="GE351">
        <v>4.8438353222116396E-3</v>
      </c>
      <c r="GF351">
        <v>1</v>
      </c>
      <c r="GG351" t="s">
        <v>3852</v>
      </c>
      <c r="GH351" t="s">
        <v>3853</v>
      </c>
      <c r="GI351">
        <v>1</v>
      </c>
      <c r="GJ351">
        <v>7.8691523037226208E-3</v>
      </c>
      <c r="GK351">
        <v>1</v>
      </c>
      <c r="GL351" t="s">
        <v>3854</v>
      </c>
      <c r="GM351" t="s">
        <v>3855</v>
      </c>
      <c r="GN351">
        <v>1</v>
      </c>
      <c r="GO351">
        <v>4.5270978102644899E-3</v>
      </c>
      <c r="GP351">
        <v>1</v>
      </c>
      <c r="GQ351" t="s">
        <v>3856</v>
      </c>
      <c r="GR351" t="s">
        <v>3857</v>
      </c>
      <c r="GS351">
        <v>1</v>
      </c>
      <c r="GT351">
        <v>1.4211602535776899E-4</v>
      </c>
      <c r="GU351">
        <v>1</v>
      </c>
      <c r="GV351" t="s">
        <v>3858</v>
      </c>
      <c r="GW351" t="s">
        <v>3859</v>
      </c>
      <c r="GX351">
        <v>1</v>
      </c>
      <c r="GY351">
        <v>6.4180753461462398E-3</v>
      </c>
      <c r="GZ351">
        <v>1</v>
      </c>
      <c r="HA351" t="s">
        <v>3860</v>
      </c>
      <c r="HB351" t="s">
        <v>3861</v>
      </c>
      <c r="HC351">
        <v>1</v>
      </c>
      <c r="HD351">
        <v>1.88147098501114E-3</v>
      </c>
      <c r="HE351">
        <v>1</v>
      </c>
      <c r="HF351" t="s">
        <v>3862</v>
      </c>
      <c r="HG351" t="s">
        <v>3863</v>
      </c>
      <c r="HH351">
        <v>1</v>
      </c>
      <c r="HI351">
        <v>5.3900253747337301E-4</v>
      </c>
      <c r="HJ351">
        <v>1</v>
      </c>
      <c r="HK351" t="s">
        <v>3864</v>
      </c>
      <c r="HL351" t="s">
        <v>3865</v>
      </c>
      <c r="HM351">
        <v>1</v>
      </c>
      <c r="HN351">
        <v>3.7772240850078999E-2</v>
      </c>
      <c r="HO351">
        <v>1</v>
      </c>
      <c r="HP351" t="s">
        <v>3866</v>
      </c>
      <c r="HQ351" t="s">
        <v>3867</v>
      </c>
      <c r="HR351">
        <v>1</v>
      </c>
      <c r="HS351">
        <v>0.101753386861862</v>
      </c>
      <c r="HT351">
        <v>1</v>
      </c>
      <c r="HU351" t="s">
        <v>3868</v>
      </c>
      <c r="HV351" t="s">
        <v>3869</v>
      </c>
      <c r="HW351">
        <v>1</v>
      </c>
      <c r="HX351">
        <v>3.3018809895403499E-3</v>
      </c>
      <c r="HY351">
        <v>1</v>
      </c>
      <c r="HZ351" t="s">
        <v>3870</v>
      </c>
      <c r="IA351" t="s">
        <v>3871</v>
      </c>
      <c r="IB351">
        <v>1</v>
      </c>
      <c r="IC351">
        <v>4.4025554297579601E-2</v>
      </c>
      <c r="ID351">
        <v>1</v>
      </c>
      <c r="IE351" t="s">
        <v>3872</v>
      </c>
      <c r="IF351" t="s">
        <v>3873</v>
      </c>
      <c r="IG351">
        <v>1</v>
      </c>
      <c r="IH351">
        <v>5.9617858603312301E-4</v>
      </c>
      <c r="II351">
        <v>1</v>
      </c>
      <c r="IJ351" t="s">
        <v>3874</v>
      </c>
      <c r="IK351" t="s">
        <v>3875</v>
      </c>
      <c r="IL351">
        <v>1</v>
      </c>
      <c r="IM351">
        <v>5.1778901105404996E-3</v>
      </c>
      <c r="IN351">
        <v>1</v>
      </c>
      <c r="IO351" t="s">
        <v>3022</v>
      </c>
      <c r="IP351" t="s">
        <v>3023</v>
      </c>
      <c r="IQ351">
        <v>0.13410149048418604</v>
      </c>
      <c r="IR351">
        <v>0.50371609605720391</v>
      </c>
      <c r="IS351">
        <v>1</v>
      </c>
      <c r="IT351" t="s">
        <v>3024</v>
      </c>
      <c r="IU351" t="s">
        <v>3025</v>
      </c>
      <c r="IV351">
        <v>6.0459202846855024E-3</v>
      </c>
      <c r="IW351">
        <v>0.50371609605720391</v>
      </c>
      <c r="IX351">
        <v>1</v>
      </c>
      <c r="IY351" t="s">
        <v>3026</v>
      </c>
      <c r="IZ351" t="s">
        <v>3027</v>
      </c>
      <c r="JA351">
        <v>0.48517634980715318</v>
      </c>
      <c r="JB351">
        <v>0.50371609605720391</v>
      </c>
      <c r="JC351">
        <v>1</v>
      </c>
      <c r="JD351" t="s">
        <v>3028</v>
      </c>
      <c r="JE351" t="s">
        <v>3029</v>
      </c>
      <c r="JF351">
        <v>0.37467623942397527</v>
      </c>
      <c r="JG351">
        <v>0.50371609605720391</v>
      </c>
      <c r="JH351">
        <v>1</v>
      </c>
      <c r="JI351" t="s">
        <v>3030</v>
      </c>
      <c r="JJ351" t="s">
        <v>3031</v>
      </c>
      <c r="JK351">
        <v>0.1523454548262588</v>
      </c>
      <c r="JL351">
        <v>4.4671532988620144E-2</v>
      </c>
      <c r="JM351">
        <v>1</v>
      </c>
      <c r="JN351" t="s">
        <v>3032</v>
      </c>
      <c r="JO351" t="s">
        <v>3033</v>
      </c>
      <c r="JP351">
        <v>0.40618597118973421</v>
      </c>
      <c r="JQ351">
        <v>4.4671532988620144E-2</v>
      </c>
      <c r="JR351">
        <v>1</v>
      </c>
      <c r="JS351" t="s">
        <v>3034</v>
      </c>
      <c r="JT351" t="s">
        <v>3035</v>
      </c>
      <c r="JU351">
        <v>2.6360428138277162E-2</v>
      </c>
      <c r="JV351">
        <v>4.4671532988620144E-2</v>
      </c>
      <c r="JW351">
        <v>1</v>
      </c>
      <c r="JX351" t="s">
        <v>3036</v>
      </c>
      <c r="JY351" t="s">
        <v>3037</v>
      </c>
      <c r="JZ351">
        <v>0.21051217573523118</v>
      </c>
      <c r="KA351">
        <v>4.4671532988620144E-2</v>
      </c>
      <c r="KB351">
        <v>1</v>
      </c>
      <c r="KC351" t="s">
        <v>3038</v>
      </c>
      <c r="KD351" t="s">
        <v>3039</v>
      </c>
      <c r="KE351">
        <v>1.6519048596901776E-2</v>
      </c>
      <c r="KF351">
        <v>4.4671532988620144E-2</v>
      </c>
      <c r="KG351">
        <v>1</v>
      </c>
      <c r="KH351" t="s">
        <v>3040</v>
      </c>
      <c r="KI351" t="s">
        <v>3041</v>
      </c>
      <c r="KJ351">
        <v>0.18807692151359676</v>
      </c>
      <c r="KK351">
        <v>4.4671532988620144E-2</v>
      </c>
    </row>
    <row r="352" spans="1:877">
      <c r="A352" t="str">
        <f>[1]Overview!E433</f>
        <v>a662301</v>
      </c>
      <c r="B352" t="str">
        <f>IF([1]Overview!W433&lt;&gt;"",[1]Overview!W433,"")</f>
        <v/>
      </c>
      <c r="C352" t="str">
        <f>[1]Overview!B433</f>
        <v>6623.01: Wintersportartikel</v>
      </c>
      <c r="D352" t="str">
        <f>IF(B352&lt;&gt;"",1,"")</f>
        <v/>
      </c>
      <c r="F352">
        <f>[1]Overview!S433</f>
        <v>-1</v>
      </c>
    </row>
    <row r="353" spans="1:297">
      <c r="A353" t="str">
        <f>[1]Overview!E434</f>
        <v>a662302</v>
      </c>
      <c r="B353" t="str">
        <f>IF([1]Overview!W434&lt;&gt;"",[1]Overview!W434,"")</f>
        <v/>
      </c>
      <c r="C353" t="str">
        <f>[1]Overview!B434</f>
        <v>6623.02: Andere Sportartikel</v>
      </c>
      <c r="D353" t="str">
        <f>IF(B353&lt;&gt;"",1,"")</f>
        <v/>
      </c>
      <c r="F353">
        <f>[1]Overview!S434</f>
        <v>-1</v>
      </c>
    </row>
    <row r="354" spans="1:297">
      <c r="A354" t="str">
        <f>[1]Overview!E435</f>
        <v>a662303</v>
      </c>
      <c r="B354" t="str">
        <f>IF([1]Overview!W435&lt;&gt;"",[1]Overview!W435,"")</f>
        <v/>
      </c>
      <c r="C354" t="str">
        <f>[1]Overview!B435</f>
        <v>6623.03: Camping- und nichtsportliche Freizeitartikel</v>
      </c>
      <c r="D354" t="str">
        <f>IF(B354&lt;&gt;"",1,"")</f>
        <v/>
      </c>
      <c r="F354">
        <f>[1]Overview!S435</f>
        <v>-1</v>
      </c>
    </row>
    <row r="355" spans="1:297">
      <c r="A355" t="str">
        <f>[1]Overview!E436</f>
        <v>a6624</v>
      </c>
      <c r="B355" t="str">
        <f>IF([1]Overview!W436&lt;&gt;"",[1]Overview!W436,"")</f>
        <v/>
      </c>
      <c r="C355" t="str">
        <f>[1]Overview!B436</f>
        <v>6624: Pflanzen und nicht dauerhafte Güter für die Gartenpflege</v>
      </c>
      <c r="D355" s="159">
        <v>5.9429002460689296E-7</v>
      </c>
      <c r="F355">
        <f>[1]Overview!S436</f>
        <v>-1</v>
      </c>
      <c r="H355">
        <v>1</v>
      </c>
      <c r="I355" t="s">
        <v>5373</v>
      </c>
      <c r="J355" t="s">
        <v>5374</v>
      </c>
      <c r="K355">
        <v>1</v>
      </c>
      <c r="L355">
        <v>4.1604578858622399E-2</v>
      </c>
      <c r="M355">
        <v>1</v>
      </c>
      <c r="N355" t="s">
        <v>5375</v>
      </c>
      <c r="O355" t="s">
        <v>5376</v>
      </c>
      <c r="P355">
        <v>1</v>
      </c>
      <c r="Q355">
        <v>1.67596411341916E-3</v>
      </c>
      <c r="R355">
        <v>1</v>
      </c>
      <c r="S355" t="s">
        <v>5377</v>
      </c>
      <c r="T355" t="s">
        <v>5378</v>
      </c>
      <c r="U355">
        <v>1</v>
      </c>
      <c r="V355">
        <v>1.2723780009357101E-3</v>
      </c>
      <c r="W355">
        <v>1</v>
      </c>
      <c r="X355" t="s">
        <v>5379</v>
      </c>
      <c r="Y355" t="s">
        <v>5380</v>
      </c>
      <c r="Z355">
        <v>1</v>
      </c>
      <c r="AA355">
        <v>3.9859093479408398E-4</v>
      </c>
      <c r="AB355">
        <v>1</v>
      </c>
      <c r="AC355" t="s">
        <v>5381</v>
      </c>
      <c r="AD355" t="s">
        <v>5382</v>
      </c>
      <c r="AE355">
        <v>1</v>
      </c>
      <c r="AF355" s="159">
        <v>1.38159683687302E-5</v>
      </c>
      <c r="AG355">
        <v>1</v>
      </c>
      <c r="AH355" t="s">
        <v>5383</v>
      </c>
      <c r="AI355" t="s">
        <v>5384</v>
      </c>
      <c r="AJ355">
        <v>1</v>
      </c>
      <c r="AK355">
        <v>5.2807288858218596E-3</v>
      </c>
      <c r="AL355">
        <v>1</v>
      </c>
      <c r="AM355" t="s">
        <v>5385</v>
      </c>
      <c r="AN355" t="s">
        <v>5386</v>
      </c>
      <c r="AO355">
        <v>1</v>
      </c>
      <c r="AP355">
        <v>3.3848686995686401E-3</v>
      </c>
      <c r="AQ355">
        <v>1</v>
      </c>
      <c r="AR355" t="s">
        <v>5387</v>
      </c>
      <c r="AS355" t="s">
        <v>5388</v>
      </c>
      <c r="AT355">
        <v>1</v>
      </c>
      <c r="AU355" s="159">
        <v>5.2432734431095098E-5</v>
      </c>
      <c r="AV355">
        <v>1</v>
      </c>
      <c r="AW355" t="s">
        <v>5389</v>
      </c>
      <c r="AX355" t="s">
        <v>5390</v>
      </c>
      <c r="AY355">
        <v>1</v>
      </c>
      <c r="AZ355" s="159">
        <v>5.4176600620216801E-5</v>
      </c>
      <c r="BA355">
        <v>1</v>
      </c>
      <c r="BB355" t="s">
        <v>5391</v>
      </c>
      <c r="BC355" t="s">
        <v>5392</v>
      </c>
      <c r="BD355">
        <v>1</v>
      </c>
      <c r="BE355">
        <v>1.38538190231707E-3</v>
      </c>
      <c r="BF355">
        <v>1</v>
      </c>
      <c r="BG355" t="s">
        <v>5393</v>
      </c>
      <c r="BH355" t="s">
        <v>5394</v>
      </c>
      <c r="BI355">
        <v>1</v>
      </c>
      <c r="BJ355">
        <v>1.7795535356029699E-4</v>
      </c>
      <c r="BK355">
        <v>1</v>
      </c>
      <c r="BL355" t="s">
        <v>5395</v>
      </c>
      <c r="BM355" t="s">
        <v>5396</v>
      </c>
      <c r="BN355">
        <v>1</v>
      </c>
      <c r="BO355">
        <v>4.79433565327655E-4</v>
      </c>
      <c r="BP355">
        <v>1</v>
      </c>
      <c r="BQ355" t="s">
        <v>5397</v>
      </c>
      <c r="BR355" t="s">
        <v>5398</v>
      </c>
      <c r="BS355">
        <v>1</v>
      </c>
      <c r="BT355">
        <v>0.156496513615142</v>
      </c>
      <c r="BU355">
        <v>1</v>
      </c>
      <c r="BV355" t="s">
        <v>5399</v>
      </c>
      <c r="BW355" t="s">
        <v>5400</v>
      </c>
      <c r="BX355">
        <v>1</v>
      </c>
      <c r="BY355">
        <v>6.6006500271260898E-2</v>
      </c>
      <c r="BZ355">
        <v>1</v>
      </c>
      <c r="CA355" t="s">
        <v>5401</v>
      </c>
      <c r="CB355" t="s">
        <v>5402</v>
      </c>
      <c r="CC355">
        <v>1</v>
      </c>
      <c r="CD355">
        <v>1.9563147523893598E-3</v>
      </c>
      <c r="CE355">
        <v>1</v>
      </c>
      <c r="CF355" t="s">
        <v>5403</v>
      </c>
      <c r="CG355" t="s">
        <v>5404</v>
      </c>
      <c r="CH355">
        <v>1</v>
      </c>
      <c r="CI355" s="159">
        <v>1.49396160865645E-6</v>
      </c>
      <c r="CJ355">
        <v>1</v>
      </c>
      <c r="CK355" t="s">
        <v>5405</v>
      </c>
      <c r="CL355" t="s">
        <v>5406</v>
      </c>
      <c r="CM355">
        <v>1</v>
      </c>
      <c r="CN355">
        <v>7.5729817011994103E-4</v>
      </c>
      <c r="CO355">
        <v>1</v>
      </c>
      <c r="CP355" t="s">
        <v>5407</v>
      </c>
      <c r="CQ355" t="s">
        <v>5408</v>
      </c>
      <c r="CR355">
        <v>1</v>
      </c>
      <c r="CS355">
        <v>9.7158794883994096E-4</v>
      </c>
      <c r="CT355">
        <v>1</v>
      </c>
      <c r="CU355" t="s">
        <v>5409</v>
      </c>
      <c r="CV355" t="s">
        <v>5410</v>
      </c>
      <c r="CW355">
        <v>1</v>
      </c>
      <c r="CX355" s="159">
        <v>2.5040376236415101E-5</v>
      </c>
      <c r="CY355">
        <v>1</v>
      </c>
      <c r="CZ355" t="s">
        <v>5411</v>
      </c>
      <c r="DA355" t="s">
        <v>5412</v>
      </c>
      <c r="DB355">
        <v>1</v>
      </c>
      <c r="DC355">
        <v>4.09770201192738E-3</v>
      </c>
      <c r="DD355">
        <v>1</v>
      </c>
      <c r="DE355" t="s">
        <v>5413</v>
      </c>
      <c r="DF355" t="s">
        <v>5414</v>
      </c>
      <c r="DG355">
        <v>1</v>
      </c>
      <c r="DH355">
        <v>9.3203078052297604E-4</v>
      </c>
      <c r="DI355">
        <v>1</v>
      </c>
      <c r="DJ355" t="s">
        <v>5415</v>
      </c>
      <c r="DK355" t="s">
        <v>5416</v>
      </c>
      <c r="DL355">
        <v>1</v>
      </c>
      <c r="DM355">
        <v>3.0285907608699401E-4</v>
      </c>
      <c r="DN355">
        <v>1</v>
      </c>
      <c r="DO355" t="s">
        <v>5417</v>
      </c>
      <c r="DP355" t="s">
        <v>5418</v>
      </c>
      <c r="DQ355">
        <v>1</v>
      </c>
      <c r="DR355">
        <v>6.1593197787648997E-4</v>
      </c>
      <c r="DS355">
        <v>1</v>
      </c>
      <c r="DT355" t="s">
        <v>5419</v>
      </c>
      <c r="DU355" t="s">
        <v>5420</v>
      </c>
      <c r="DV355">
        <v>1</v>
      </c>
      <c r="DW355">
        <v>1.2400780626019301E-3</v>
      </c>
      <c r="DX355">
        <v>1</v>
      </c>
      <c r="DY355" t="s">
        <v>5421</v>
      </c>
      <c r="DZ355" t="s">
        <v>5422</v>
      </c>
      <c r="EA355">
        <v>1</v>
      </c>
      <c r="EB355" s="159">
        <v>8.5360731008225102E-6</v>
      </c>
      <c r="EC355">
        <v>1</v>
      </c>
      <c r="ED355" t="s">
        <v>5423</v>
      </c>
      <c r="EE355" t="s">
        <v>5424</v>
      </c>
      <c r="EF355">
        <v>1</v>
      </c>
      <c r="EG355">
        <v>8.8814031142852104E-4</v>
      </c>
      <c r="EH355">
        <v>1</v>
      </c>
      <c r="EI355" t="s">
        <v>5425</v>
      </c>
      <c r="EJ355" t="s">
        <v>5426</v>
      </c>
      <c r="EK355">
        <v>1</v>
      </c>
      <c r="EL355">
        <v>0.44636719483328502</v>
      </c>
      <c r="EM355">
        <v>1</v>
      </c>
      <c r="EN355" t="s">
        <v>5427</v>
      </c>
      <c r="EO355" t="s">
        <v>5428</v>
      </c>
      <c r="EP355">
        <v>1</v>
      </c>
      <c r="EQ355" s="159">
        <v>4.0382178111220597E-5</v>
      </c>
      <c r="ER355">
        <v>1</v>
      </c>
      <c r="ES355" t="s">
        <v>5429</v>
      </c>
      <c r="ET355" t="s">
        <v>5430</v>
      </c>
      <c r="EU355">
        <v>1</v>
      </c>
      <c r="EV355">
        <v>6.8602722890666302E-4</v>
      </c>
      <c r="EW355">
        <v>1</v>
      </c>
      <c r="EX355" t="s">
        <v>5431</v>
      </c>
      <c r="EY355" t="s">
        <v>5432</v>
      </c>
      <c r="EZ355">
        <v>1</v>
      </c>
      <c r="FA355">
        <v>4.4639388930191499E-4</v>
      </c>
      <c r="FB355">
        <v>1</v>
      </c>
      <c r="FC355" t="s">
        <v>5433</v>
      </c>
      <c r="FD355" t="s">
        <v>5434</v>
      </c>
      <c r="FE355">
        <v>1</v>
      </c>
      <c r="FF355">
        <v>1.8286217769365499E-2</v>
      </c>
      <c r="FG355">
        <v>1</v>
      </c>
      <c r="FH355" t="s">
        <v>5435</v>
      </c>
      <c r="FI355" t="s">
        <v>5436</v>
      </c>
      <c r="FJ355">
        <v>1</v>
      </c>
      <c r="FK355" s="159">
        <v>5.4240358418091697E-5</v>
      </c>
      <c r="FL355">
        <v>1</v>
      </c>
      <c r="FM355" t="s">
        <v>5437</v>
      </c>
      <c r="FN355" t="s">
        <v>5438</v>
      </c>
      <c r="FO355">
        <v>1</v>
      </c>
      <c r="FP355">
        <v>1.10074926450218E-3</v>
      </c>
      <c r="FQ355">
        <v>1</v>
      </c>
      <c r="FR355" t="s">
        <v>5439</v>
      </c>
      <c r="FS355" t="s">
        <v>5440</v>
      </c>
      <c r="FT355">
        <v>1</v>
      </c>
      <c r="FU355" s="159">
        <v>9.7604032719891594E-6</v>
      </c>
      <c r="FV355">
        <v>1</v>
      </c>
      <c r="FW355" t="s">
        <v>5441</v>
      </c>
      <c r="FX355" t="s">
        <v>5442</v>
      </c>
      <c r="FY355">
        <v>1</v>
      </c>
      <c r="FZ355">
        <v>1.3269677780335901E-2</v>
      </c>
      <c r="GA355">
        <v>1</v>
      </c>
      <c r="GB355" t="s">
        <v>5443</v>
      </c>
      <c r="GC355" t="s">
        <v>5444</v>
      </c>
      <c r="GD355">
        <v>1</v>
      </c>
      <c r="GE355">
        <v>1.4527128680760399E-4</v>
      </c>
      <c r="GF355">
        <v>1</v>
      </c>
      <c r="GG355" t="s">
        <v>5445</v>
      </c>
      <c r="GH355" t="s">
        <v>5446</v>
      </c>
      <c r="GI355">
        <v>1</v>
      </c>
      <c r="GJ355">
        <v>1.6222262754289499E-4</v>
      </c>
      <c r="GK355">
        <v>1</v>
      </c>
      <c r="GL355" t="s">
        <v>5447</v>
      </c>
      <c r="GM355" t="s">
        <v>5448</v>
      </c>
      <c r="GN355">
        <v>1</v>
      </c>
      <c r="GO355" s="159">
        <v>2.1899749023905801E-5</v>
      </c>
      <c r="GP355">
        <v>1</v>
      </c>
      <c r="GQ355" t="s">
        <v>5449</v>
      </c>
      <c r="GR355" t="s">
        <v>5450</v>
      </c>
      <c r="GS355">
        <v>1</v>
      </c>
      <c r="GT355" s="159">
        <v>5.0769757994768902E-5</v>
      </c>
      <c r="GU355">
        <v>1</v>
      </c>
      <c r="GV355" t="s">
        <v>5451</v>
      </c>
      <c r="GW355" t="s">
        <v>5452</v>
      </c>
      <c r="GX355">
        <v>1</v>
      </c>
      <c r="GY355" s="159">
        <v>4.0257103405903297E-5</v>
      </c>
      <c r="GZ355">
        <v>1</v>
      </c>
      <c r="HA355" t="s">
        <v>5453</v>
      </c>
      <c r="HB355" t="s">
        <v>5454</v>
      </c>
      <c r="HC355">
        <v>1</v>
      </c>
      <c r="HD355">
        <v>0.20462268875204501</v>
      </c>
      <c r="HE355">
        <v>1</v>
      </c>
      <c r="HF355" t="s">
        <v>5455</v>
      </c>
      <c r="HG355" t="s">
        <v>5456</v>
      </c>
      <c r="HH355">
        <v>1</v>
      </c>
      <c r="HI355" s="159">
        <v>2.9371769133769298E-5</v>
      </c>
      <c r="HJ355">
        <v>1</v>
      </c>
      <c r="HK355" t="s">
        <v>5457</v>
      </c>
      <c r="HL355" t="s">
        <v>5458</v>
      </c>
      <c r="HM355">
        <v>1</v>
      </c>
      <c r="HN355" s="159">
        <v>6.1589546370214303E-6</v>
      </c>
      <c r="HO355">
        <v>1</v>
      </c>
      <c r="HP355" t="s">
        <v>5459</v>
      </c>
      <c r="HQ355" t="s">
        <v>5460</v>
      </c>
      <c r="HR355">
        <v>1</v>
      </c>
      <c r="HS355" s="159">
        <v>3.8552367167864302E-5</v>
      </c>
      <c r="HT355">
        <v>1</v>
      </c>
      <c r="HU355" t="s">
        <v>5461</v>
      </c>
      <c r="HV355" t="s">
        <v>5462</v>
      </c>
      <c r="HW355">
        <v>1</v>
      </c>
      <c r="HX355">
        <v>7.1565333305635102E-3</v>
      </c>
      <c r="HY355">
        <v>1</v>
      </c>
      <c r="HZ355" t="s">
        <v>5463</v>
      </c>
      <c r="IA355" t="s">
        <v>5464</v>
      </c>
      <c r="IB355">
        <v>1</v>
      </c>
      <c r="IC355">
        <v>1.63349914157906E-2</v>
      </c>
      <c r="ID355">
        <v>1</v>
      </c>
      <c r="IE355" t="s">
        <v>5465</v>
      </c>
      <c r="IF355" t="s">
        <v>5466</v>
      </c>
      <c r="IG355">
        <v>1</v>
      </c>
      <c r="IH355">
        <v>1.0476062719202599E-3</v>
      </c>
      <c r="II355">
        <v>1</v>
      </c>
      <c r="IJ355" t="s">
        <v>5467</v>
      </c>
      <c r="IK355" t="s">
        <v>5468</v>
      </c>
      <c r="IL355">
        <v>1</v>
      </c>
      <c r="IM355" s="159">
        <v>2.69990153710201E-6</v>
      </c>
    </row>
    <row r="356" spans="1:297">
      <c r="A356" t="str">
        <f>[1]Overview!E437</f>
        <v>a662400</v>
      </c>
      <c r="B356" t="str">
        <f>IF([1]Overview!W437&lt;&gt;"",[1]Overview!W437,"")</f>
        <v/>
      </c>
      <c r="C356" t="str">
        <f>[1]Overview!B437</f>
        <v>6624.00: Pflanzen und nicht dauerhafte Güter für die Gartenpflege</v>
      </c>
      <c r="D356" t="str">
        <f>IF(B356&lt;&gt;"",1,"")</f>
        <v/>
      </c>
      <c r="F356">
        <f>[1]Overview!S437</f>
        <v>-1</v>
      </c>
    </row>
    <row r="357" spans="1:297">
      <c r="A357" t="str">
        <f>[1]Overview!E438</f>
        <v>a6625</v>
      </c>
      <c r="B357" t="str">
        <f>IF([1]Overview!W438&lt;&gt;"",[1]Overview!W438,"")</f>
        <v/>
      </c>
      <c r="C357" t="str">
        <f>[1]Overview!B438</f>
        <v>6625: Haustiere und Produkte für deren Haltung</v>
      </c>
      <c r="F357">
        <f>[1]Overview!S438</f>
        <v>-1</v>
      </c>
    </row>
    <row r="358" spans="1:297">
      <c r="A358" t="str">
        <f>[1]Overview!E439</f>
        <v>a662501</v>
      </c>
      <c r="B358" t="str">
        <f>IF([1]Overview!W439&lt;&gt;"",[1]Overview!W439,"")</f>
        <v/>
      </c>
      <c r="C358" t="str">
        <f>[1]Overview!B439</f>
        <v>6625.01: Haustiere und Produkte für deren Haltung</v>
      </c>
      <c r="D358" s="159">
        <f>5.94290024606893E-07*0.943208953094815</f>
        <v>5.6053967194415934E-7</v>
      </c>
      <c r="F358">
        <f>[1]Overview!S439</f>
        <v>0</v>
      </c>
      <c r="H358">
        <v>1</v>
      </c>
      <c r="I358" t="s">
        <v>5469</v>
      </c>
      <c r="J358" t="s">
        <v>5470</v>
      </c>
      <c r="K358">
        <v>1</v>
      </c>
      <c r="L358">
        <v>8.9798004911735595E-4</v>
      </c>
      <c r="M358">
        <v>1</v>
      </c>
      <c r="N358" t="s">
        <v>5471</v>
      </c>
      <c r="O358" t="s">
        <v>5472</v>
      </c>
      <c r="P358">
        <v>1</v>
      </c>
      <c r="Q358">
        <v>1.3623065300491001E-3</v>
      </c>
      <c r="R358">
        <v>1</v>
      </c>
      <c r="S358" t="s">
        <v>5473</v>
      </c>
      <c r="T358" t="s">
        <v>5474</v>
      </c>
      <c r="U358">
        <v>1</v>
      </c>
      <c r="V358">
        <v>8.8696421641187796E-4</v>
      </c>
      <c r="W358">
        <v>1</v>
      </c>
      <c r="X358" t="s">
        <v>5475</v>
      </c>
      <c r="Y358" t="s">
        <v>5476</v>
      </c>
      <c r="Z358">
        <v>1</v>
      </c>
      <c r="AA358">
        <v>2.6913536120195002E-2</v>
      </c>
      <c r="AB358">
        <v>1</v>
      </c>
      <c r="AC358" t="s">
        <v>5477</v>
      </c>
      <c r="AD358" t="s">
        <v>5478</v>
      </c>
      <c r="AE358">
        <v>1</v>
      </c>
      <c r="AF358" s="159">
        <v>1.38495605629834E-5</v>
      </c>
      <c r="AG358">
        <v>1</v>
      </c>
      <c r="AH358" t="s">
        <v>5479</v>
      </c>
      <c r="AI358" t="s">
        <v>5480</v>
      </c>
      <c r="AJ358">
        <v>1</v>
      </c>
      <c r="AK358">
        <v>1.07543788699894E-2</v>
      </c>
      <c r="AL358">
        <v>1</v>
      </c>
      <c r="AM358" t="s">
        <v>5481</v>
      </c>
      <c r="AN358" t="s">
        <v>5482</v>
      </c>
      <c r="AO358">
        <v>1</v>
      </c>
      <c r="AP358">
        <v>3.4434874999179102E-4</v>
      </c>
      <c r="AQ358">
        <v>1</v>
      </c>
      <c r="AR358" t="s">
        <v>5483</v>
      </c>
      <c r="AS358" t="s">
        <v>5484</v>
      </c>
      <c r="AT358">
        <v>1</v>
      </c>
      <c r="AU358">
        <v>2.4021014972945101E-4</v>
      </c>
      <c r="AV358">
        <v>1</v>
      </c>
      <c r="AW358" t="s">
        <v>5485</v>
      </c>
      <c r="AX358" t="s">
        <v>5486</v>
      </c>
      <c r="AY358">
        <v>1</v>
      </c>
      <c r="AZ358">
        <v>1.2695432686106701E-3</v>
      </c>
      <c r="BA358">
        <v>1</v>
      </c>
      <c r="BB358" t="s">
        <v>5487</v>
      </c>
      <c r="BC358" t="s">
        <v>5488</v>
      </c>
      <c r="BD358">
        <v>1</v>
      </c>
      <c r="BE358" s="159">
        <v>9.7510411436382895E-5</v>
      </c>
      <c r="BF358">
        <v>1</v>
      </c>
      <c r="BG358" t="s">
        <v>5489</v>
      </c>
      <c r="BH358" t="s">
        <v>5490</v>
      </c>
      <c r="BI358">
        <v>1</v>
      </c>
      <c r="BJ358">
        <v>2.7547926596857399E-3</v>
      </c>
      <c r="BK358">
        <v>1</v>
      </c>
      <c r="BL358" t="s">
        <v>5491</v>
      </c>
      <c r="BM358" t="s">
        <v>5492</v>
      </c>
      <c r="BN358">
        <v>1</v>
      </c>
      <c r="BO358" s="159">
        <v>7.5653644150624304E-6</v>
      </c>
      <c r="BP358">
        <v>1</v>
      </c>
      <c r="BQ358" t="s">
        <v>5493</v>
      </c>
      <c r="BR358" t="s">
        <v>5494</v>
      </c>
      <c r="BS358">
        <v>1</v>
      </c>
      <c r="BT358" s="159">
        <v>2.49680423050439E-5</v>
      </c>
      <c r="BU358">
        <v>1</v>
      </c>
      <c r="BV358" t="s">
        <v>5495</v>
      </c>
      <c r="BW358" t="s">
        <v>5496</v>
      </c>
      <c r="BX358">
        <v>1</v>
      </c>
      <c r="BY358">
        <v>3.64763853749861E-4</v>
      </c>
      <c r="BZ358">
        <v>1</v>
      </c>
      <c r="CA358" t="s">
        <v>5497</v>
      </c>
      <c r="CB358" t="s">
        <v>5498</v>
      </c>
      <c r="CC358">
        <v>1</v>
      </c>
      <c r="CD358">
        <v>5.0761109564427696E-3</v>
      </c>
      <c r="CE358">
        <v>1</v>
      </c>
      <c r="CF358" t="s">
        <v>5499</v>
      </c>
      <c r="CG358" t="s">
        <v>5500</v>
      </c>
      <c r="CH358">
        <v>1</v>
      </c>
      <c r="CI358">
        <v>1.5319702747406099E-4</v>
      </c>
      <c r="CJ358">
        <v>1</v>
      </c>
      <c r="CK358" t="s">
        <v>5501</v>
      </c>
      <c r="CL358" t="s">
        <v>5502</v>
      </c>
      <c r="CM358">
        <v>1</v>
      </c>
      <c r="CN358">
        <v>4.5859113146746603E-3</v>
      </c>
      <c r="CO358">
        <v>1</v>
      </c>
      <c r="CP358" t="s">
        <v>5503</v>
      </c>
      <c r="CQ358" t="s">
        <v>5504</v>
      </c>
      <c r="CR358">
        <v>1</v>
      </c>
      <c r="CS358">
        <v>7.3401679298036896E-4</v>
      </c>
      <c r="CT358">
        <v>1</v>
      </c>
      <c r="CU358" t="s">
        <v>5505</v>
      </c>
      <c r="CV358" t="s">
        <v>5506</v>
      </c>
      <c r="CW358">
        <v>1</v>
      </c>
      <c r="CX358">
        <v>2.5546689614258102E-4</v>
      </c>
      <c r="CY358">
        <v>1</v>
      </c>
      <c r="CZ358" t="s">
        <v>5507</v>
      </c>
      <c r="DA358" t="s">
        <v>5508</v>
      </c>
      <c r="DB358">
        <v>1</v>
      </c>
      <c r="DC358" s="159">
        <v>7.7822184378384005E-6</v>
      </c>
      <c r="DD358">
        <v>1</v>
      </c>
      <c r="DE358" t="s">
        <v>5509</v>
      </c>
      <c r="DF358" t="s">
        <v>5510</v>
      </c>
      <c r="DG358">
        <v>1</v>
      </c>
      <c r="DH358">
        <v>0.86962266489710605</v>
      </c>
      <c r="DI358">
        <v>1</v>
      </c>
      <c r="DJ358" t="s">
        <v>5511</v>
      </c>
      <c r="DK358" t="s">
        <v>5512</v>
      </c>
      <c r="DL358">
        <v>1</v>
      </c>
      <c r="DM358" s="159">
        <v>9.9484208226901297E-7</v>
      </c>
      <c r="DN358">
        <v>1</v>
      </c>
      <c r="DO358" t="s">
        <v>5513</v>
      </c>
      <c r="DP358" t="s">
        <v>5514</v>
      </c>
      <c r="DQ358">
        <v>1</v>
      </c>
      <c r="DR358" s="159">
        <v>1.6615254364563601E-5</v>
      </c>
      <c r="DS358">
        <v>1</v>
      </c>
      <c r="DT358" t="s">
        <v>5515</v>
      </c>
      <c r="DU358" t="s">
        <v>5516</v>
      </c>
      <c r="DV358">
        <v>1</v>
      </c>
      <c r="DW358">
        <v>1.0763633720335601E-3</v>
      </c>
      <c r="DX358">
        <v>1</v>
      </c>
      <c r="DY358" t="s">
        <v>5517</v>
      </c>
      <c r="DZ358" t="s">
        <v>5518</v>
      </c>
      <c r="EA358">
        <v>1</v>
      </c>
      <c r="EB358">
        <v>2.0942121351783601E-4</v>
      </c>
      <c r="EC358">
        <v>1</v>
      </c>
      <c r="ED358" t="s">
        <v>5519</v>
      </c>
      <c r="EE358" t="s">
        <v>5520</v>
      </c>
      <c r="EF358">
        <v>1</v>
      </c>
      <c r="EG358" s="159">
        <v>2.1255034810300502E-5</v>
      </c>
      <c r="EH358">
        <v>1</v>
      </c>
      <c r="EI358" t="s">
        <v>5521</v>
      </c>
      <c r="EJ358" t="s">
        <v>5522</v>
      </c>
      <c r="EK358">
        <v>1</v>
      </c>
      <c r="EL358">
        <v>5.4605848098966299E-3</v>
      </c>
      <c r="EM358">
        <v>1</v>
      </c>
      <c r="EN358" t="s">
        <v>5523</v>
      </c>
      <c r="EO358" t="s">
        <v>5524</v>
      </c>
      <c r="EP358">
        <v>1</v>
      </c>
      <c r="EQ358" s="159">
        <v>3.5090225839070702E-5</v>
      </c>
      <c r="ER358">
        <v>1</v>
      </c>
      <c r="ES358" t="s">
        <v>5525</v>
      </c>
      <c r="ET358" t="s">
        <v>5526</v>
      </c>
      <c r="EU358">
        <v>1</v>
      </c>
      <c r="EV358" s="159">
        <v>1.7728101017174999E-5</v>
      </c>
      <c r="EW358">
        <v>1</v>
      </c>
      <c r="EX358" t="s">
        <v>5527</v>
      </c>
      <c r="EY358" t="s">
        <v>5528</v>
      </c>
      <c r="EZ358">
        <v>1</v>
      </c>
      <c r="FA358">
        <v>3.4915669887153199E-3</v>
      </c>
      <c r="FB358">
        <v>1</v>
      </c>
      <c r="FC358" t="s">
        <v>5529</v>
      </c>
      <c r="FD358" t="s">
        <v>5530</v>
      </c>
      <c r="FE358">
        <v>1</v>
      </c>
      <c r="FF358">
        <v>1.4531033749128699E-3</v>
      </c>
      <c r="FG358">
        <v>1</v>
      </c>
      <c r="FH358" t="s">
        <v>5531</v>
      </c>
      <c r="FI358" t="s">
        <v>5532</v>
      </c>
      <c r="FJ358">
        <v>1</v>
      </c>
      <c r="FK358" s="159">
        <v>6.6845220893286302E-5</v>
      </c>
      <c r="FL358">
        <v>1</v>
      </c>
      <c r="FM358" t="s">
        <v>5533</v>
      </c>
      <c r="FN358" t="s">
        <v>5534</v>
      </c>
      <c r="FO358">
        <v>1</v>
      </c>
      <c r="FP358">
        <v>1.87025469364157E-3</v>
      </c>
      <c r="FQ358">
        <v>1</v>
      </c>
      <c r="FR358" t="s">
        <v>5535</v>
      </c>
      <c r="FS358" t="s">
        <v>5536</v>
      </c>
      <c r="FT358">
        <v>1</v>
      </c>
      <c r="FU358" s="159">
        <v>4.84915606040534E-5</v>
      </c>
      <c r="FV358">
        <v>1</v>
      </c>
      <c r="FW358" t="s">
        <v>5537</v>
      </c>
      <c r="FX358" t="s">
        <v>5538</v>
      </c>
      <c r="FY358">
        <v>1</v>
      </c>
      <c r="FZ358">
        <v>2.6026098537139402E-4</v>
      </c>
      <c r="GA358">
        <v>1</v>
      </c>
      <c r="GB358" t="s">
        <v>5539</v>
      </c>
      <c r="GC358" t="s">
        <v>5540</v>
      </c>
      <c r="GD358">
        <v>1</v>
      </c>
      <c r="GE358" s="159">
        <v>1.14974921750121E-5</v>
      </c>
      <c r="GF358">
        <v>1</v>
      </c>
      <c r="GG358" t="s">
        <v>5541</v>
      </c>
      <c r="GH358" t="s">
        <v>5542</v>
      </c>
      <c r="GI358">
        <v>1</v>
      </c>
      <c r="GJ358">
        <v>1.60983430955483E-3</v>
      </c>
      <c r="GK358">
        <v>1</v>
      </c>
      <c r="GL358" t="s">
        <v>5543</v>
      </c>
      <c r="GM358" t="s">
        <v>5544</v>
      </c>
      <c r="GN358">
        <v>1</v>
      </c>
      <c r="GO358" s="159">
        <v>2.9741452509614E-7</v>
      </c>
      <c r="GP358">
        <v>1</v>
      </c>
      <c r="GQ358" t="s">
        <v>5545</v>
      </c>
      <c r="GR358" t="s">
        <v>5546</v>
      </c>
      <c r="GS358">
        <v>1</v>
      </c>
      <c r="GT358">
        <v>1.6164133254241E-4</v>
      </c>
      <c r="GU358">
        <v>1</v>
      </c>
      <c r="GV358" t="s">
        <v>5547</v>
      </c>
      <c r="GW358" t="s">
        <v>5548</v>
      </c>
      <c r="GX358">
        <v>1</v>
      </c>
      <c r="GY358">
        <v>1.8037942039293101E-4</v>
      </c>
      <c r="GZ358">
        <v>1</v>
      </c>
      <c r="HA358" t="s">
        <v>5549</v>
      </c>
      <c r="HB358" t="s">
        <v>5550</v>
      </c>
      <c r="HC358">
        <v>1</v>
      </c>
      <c r="HD358">
        <v>1.7612566609508599E-3</v>
      </c>
      <c r="HE358">
        <v>1</v>
      </c>
      <c r="HF358" t="s">
        <v>5551</v>
      </c>
      <c r="HG358" t="s">
        <v>5552</v>
      </c>
      <c r="HH358">
        <v>1</v>
      </c>
      <c r="HI358">
        <v>3.0271463082567601E-2</v>
      </c>
      <c r="HJ358">
        <v>1</v>
      </c>
      <c r="HK358" t="s">
        <v>5553</v>
      </c>
      <c r="HL358" t="s">
        <v>5554</v>
      </c>
      <c r="HM358">
        <v>1</v>
      </c>
      <c r="HN358" s="159">
        <v>1.5160066843148901E-6</v>
      </c>
      <c r="HO358">
        <v>1</v>
      </c>
      <c r="HP358" t="s">
        <v>5555</v>
      </c>
      <c r="HQ358" t="s">
        <v>5556</v>
      </c>
      <c r="HR358">
        <v>1</v>
      </c>
      <c r="HS358">
        <v>1.42656469167312E-2</v>
      </c>
      <c r="HT358">
        <v>1</v>
      </c>
      <c r="HU358" t="s">
        <v>5557</v>
      </c>
      <c r="HV358" t="s">
        <v>5558</v>
      </c>
      <c r="HW358">
        <v>1</v>
      </c>
      <c r="HX358">
        <v>8.9773414231162797E-3</v>
      </c>
      <c r="HY358">
        <v>1</v>
      </c>
      <c r="HZ358" t="s">
        <v>5559</v>
      </c>
      <c r="IA358" t="s">
        <v>5560</v>
      </c>
      <c r="IB358">
        <v>1</v>
      </c>
      <c r="IC358">
        <v>1.50895705677555E-3</v>
      </c>
      <c r="ID358">
        <v>1</v>
      </c>
      <c r="IE358" t="s">
        <v>5561</v>
      </c>
      <c r="IF358" t="s">
        <v>5562</v>
      </c>
      <c r="IG358">
        <v>1</v>
      </c>
      <c r="IH358" s="159">
        <v>1.8564173625866299E-5</v>
      </c>
      <c r="II358">
        <v>1</v>
      </c>
      <c r="IJ358" t="s">
        <v>5563</v>
      </c>
      <c r="IK358" t="s">
        <v>5564</v>
      </c>
      <c r="IL358">
        <v>1</v>
      </c>
      <c r="IM358">
        <v>8.3516108314873796E-4</v>
      </c>
      <c r="IN358">
        <v>1</v>
      </c>
      <c r="IO358" t="s">
        <v>3022</v>
      </c>
      <c r="IP358" t="s">
        <v>3023</v>
      </c>
      <c r="IQ358">
        <v>0.13410149048418604</v>
      </c>
      <c r="IR358">
        <v>2.2243407291208196E-2</v>
      </c>
      <c r="IS358">
        <v>1</v>
      </c>
      <c r="IT358" t="s">
        <v>3024</v>
      </c>
      <c r="IU358" t="s">
        <v>3025</v>
      </c>
      <c r="IV358">
        <v>6.0459202846855024E-3</v>
      </c>
      <c r="IW358">
        <v>2.2243407291208196E-2</v>
      </c>
      <c r="IX358">
        <v>1</v>
      </c>
      <c r="IY358" t="s">
        <v>3026</v>
      </c>
      <c r="IZ358" t="s">
        <v>3027</v>
      </c>
      <c r="JA358">
        <v>0.48517634980715318</v>
      </c>
      <c r="JB358">
        <v>2.2243407291208196E-2</v>
      </c>
      <c r="JC358">
        <v>1</v>
      </c>
      <c r="JD358" t="s">
        <v>3028</v>
      </c>
      <c r="JE358" t="s">
        <v>3029</v>
      </c>
      <c r="JF358">
        <v>0.37467623942397527</v>
      </c>
      <c r="JG358">
        <v>2.2243407291208196E-2</v>
      </c>
      <c r="JH358">
        <v>1</v>
      </c>
      <c r="JI358" t="s">
        <v>3030</v>
      </c>
      <c r="JJ358" t="s">
        <v>3031</v>
      </c>
      <c r="JK358">
        <v>0.1523454548262588</v>
      </c>
      <c r="JL358">
        <v>1.9726332161509688E-3</v>
      </c>
      <c r="JM358">
        <v>1</v>
      </c>
      <c r="JN358" t="s">
        <v>3032</v>
      </c>
      <c r="JO358" t="s">
        <v>3033</v>
      </c>
      <c r="JP358">
        <v>0.40618597118973421</v>
      </c>
      <c r="JQ358">
        <v>1.9726332161509688E-3</v>
      </c>
      <c r="JR358">
        <v>1</v>
      </c>
      <c r="JS358" t="s">
        <v>3034</v>
      </c>
      <c r="JT358" t="s">
        <v>3035</v>
      </c>
      <c r="JU358">
        <v>2.6360428138277162E-2</v>
      </c>
      <c r="JV358">
        <v>1.9726332161509688E-3</v>
      </c>
      <c r="JW358">
        <v>1</v>
      </c>
      <c r="JX358" t="s">
        <v>3036</v>
      </c>
      <c r="JY358" t="s">
        <v>3037</v>
      </c>
      <c r="JZ358">
        <v>0.21051217573523118</v>
      </c>
      <c r="KA358">
        <v>1.9726332161509688E-3</v>
      </c>
      <c r="KB358">
        <v>1</v>
      </c>
      <c r="KC358" t="s">
        <v>3038</v>
      </c>
      <c r="KD358" t="s">
        <v>3039</v>
      </c>
      <c r="KE358">
        <v>1.6519048596901776E-2</v>
      </c>
      <c r="KF358">
        <v>1.9726332161509688E-3</v>
      </c>
      <c r="KG358">
        <v>1</v>
      </c>
      <c r="KH358" t="s">
        <v>3040</v>
      </c>
      <c r="KI358" t="s">
        <v>3041</v>
      </c>
      <c r="KJ358">
        <v>0.18807692151359676</v>
      </c>
      <c r="KK358">
        <v>1.9726332161509688E-3</v>
      </c>
    </row>
    <row r="359" spans="1:297">
      <c r="A359" t="str">
        <f>[1]Overview!E440</f>
        <v>a662502</v>
      </c>
      <c r="B359" t="str">
        <f>IF([1]Overview!W440&lt;&gt;"",[1]Overview!W440,"")</f>
        <v/>
      </c>
      <c r="C359" t="str">
        <f>[1]Overview!B440</f>
        <v>6625.02: Tierarztleistungen und übrige Dienstleistungen für Haustiere</v>
      </c>
      <c r="D359" s="159">
        <f>5.94290024606893E-07*0.99673406457968</f>
        <v>5.9234911176558648E-7</v>
      </c>
      <c r="F359">
        <f>[1]Overview!S440</f>
        <v>0</v>
      </c>
      <c r="H359">
        <v>1</v>
      </c>
      <c r="I359" s="166" t="s">
        <v>4533</v>
      </c>
      <c r="J359" t="s">
        <v>4534</v>
      </c>
      <c r="K359">
        <v>1</v>
      </c>
      <c r="L359">
        <v>2.9284480019221702E-4</v>
      </c>
      <c r="M359">
        <v>1</v>
      </c>
      <c r="N359" t="s">
        <v>4535</v>
      </c>
      <c r="O359" t="s">
        <v>4536</v>
      </c>
      <c r="P359">
        <v>1</v>
      </c>
      <c r="Q359" s="159">
        <v>8.4653991344950297E-6</v>
      </c>
      <c r="R359">
        <v>1</v>
      </c>
      <c r="S359" t="s">
        <v>4537</v>
      </c>
      <c r="T359" t="s">
        <v>4538</v>
      </c>
      <c r="U359">
        <v>1</v>
      </c>
      <c r="V359" s="159">
        <v>3.6742403911395698E-5</v>
      </c>
      <c r="W359">
        <v>1</v>
      </c>
      <c r="X359" t="s">
        <v>4539</v>
      </c>
      <c r="Y359" t="s">
        <v>4540</v>
      </c>
      <c r="Z359">
        <v>1</v>
      </c>
      <c r="AA359" s="159">
        <v>4.1129249064871001E-5</v>
      </c>
      <c r="AB359">
        <v>1</v>
      </c>
      <c r="AC359" t="s">
        <v>4541</v>
      </c>
      <c r="AD359" t="s">
        <v>4542</v>
      </c>
      <c r="AE359">
        <v>1</v>
      </c>
      <c r="AF359" s="159">
        <v>1.32816369032714E-5</v>
      </c>
      <c r="AG359">
        <v>1</v>
      </c>
      <c r="AH359" t="s">
        <v>4543</v>
      </c>
      <c r="AI359" t="s">
        <v>4544</v>
      </c>
      <c r="AJ359">
        <v>1</v>
      </c>
      <c r="AK359">
        <v>1.0183214542884801E-3</v>
      </c>
      <c r="AL359">
        <v>1</v>
      </c>
      <c r="AM359" t="s">
        <v>4545</v>
      </c>
      <c r="AN359" t="s">
        <v>4546</v>
      </c>
      <c r="AO359">
        <v>1</v>
      </c>
      <c r="AP359" s="159">
        <v>1.14694874057531E-5</v>
      </c>
      <c r="AQ359">
        <v>1</v>
      </c>
      <c r="AR359" t="s">
        <v>4547</v>
      </c>
      <c r="AS359" t="s">
        <v>4548</v>
      </c>
      <c r="AT359">
        <v>1</v>
      </c>
      <c r="AU359" s="159">
        <v>1.51426968007957E-6</v>
      </c>
      <c r="AV359">
        <v>1</v>
      </c>
      <c r="AW359" t="s">
        <v>4549</v>
      </c>
      <c r="AX359" t="s">
        <v>4550</v>
      </c>
      <c r="AY359">
        <v>1</v>
      </c>
      <c r="AZ359" s="159">
        <v>5.6803412296493103E-9</v>
      </c>
      <c r="BA359">
        <v>1</v>
      </c>
      <c r="BB359" t="s">
        <v>4551</v>
      </c>
      <c r="BC359" t="s">
        <v>4552</v>
      </c>
      <c r="BD359">
        <v>1</v>
      </c>
      <c r="BE359" s="159">
        <v>3.3121600734623001E-6</v>
      </c>
      <c r="BF359">
        <v>1</v>
      </c>
      <c r="BG359" t="s">
        <v>4553</v>
      </c>
      <c r="BH359" t="s">
        <v>4554</v>
      </c>
      <c r="BI359">
        <v>1</v>
      </c>
      <c r="BJ359" s="159">
        <v>3.95795317909929E-7</v>
      </c>
      <c r="BK359">
        <v>1</v>
      </c>
      <c r="BL359" t="s">
        <v>4555</v>
      </c>
      <c r="BM359" t="s">
        <v>4556</v>
      </c>
      <c r="BN359">
        <v>1</v>
      </c>
      <c r="BO359" s="159">
        <v>4.2330596613460502E-8</v>
      </c>
      <c r="BP359">
        <v>1</v>
      </c>
      <c r="BQ359" t="s">
        <v>4557</v>
      </c>
      <c r="BR359" t="s">
        <v>4558</v>
      </c>
      <c r="BS359">
        <v>1</v>
      </c>
      <c r="BT359" s="159">
        <v>9.2430581521093904E-6</v>
      </c>
      <c r="BU359">
        <v>1</v>
      </c>
      <c r="BV359" t="s">
        <v>4559</v>
      </c>
      <c r="BW359" t="s">
        <v>4560</v>
      </c>
      <c r="BX359">
        <v>1</v>
      </c>
      <c r="BY359" s="159">
        <v>1.1440793720344E-7</v>
      </c>
      <c r="BZ359">
        <v>1</v>
      </c>
      <c r="CA359" t="s">
        <v>4561</v>
      </c>
      <c r="CB359" t="s">
        <v>4562</v>
      </c>
      <c r="CC359">
        <v>1</v>
      </c>
      <c r="CD359" s="159">
        <v>1.78222973480592E-5</v>
      </c>
      <c r="CE359">
        <v>1</v>
      </c>
      <c r="CF359" t="s">
        <v>4563</v>
      </c>
      <c r="CG359" t="s">
        <v>4564</v>
      </c>
      <c r="CH359">
        <v>1</v>
      </c>
      <c r="CI359" s="159">
        <v>4.5850281159905802E-8</v>
      </c>
      <c r="CJ359">
        <v>1</v>
      </c>
      <c r="CK359" t="s">
        <v>4565</v>
      </c>
      <c r="CL359" t="s">
        <v>4566</v>
      </c>
      <c r="CM359">
        <v>1</v>
      </c>
      <c r="CN359" s="159">
        <v>1.8777244871105601E-5</v>
      </c>
      <c r="CO359">
        <v>1</v>
      </c>
      <c r="CP359" t="s">
        <v>4567</v>
      </c>
      <c r="CQ359" t="s">
        <v>4568</v>
      </c>
      <c r="CR359">
        <v>1</v>
      </c>
      <c r="CS359" s="159">
        <v>1.28349149802374E-7</v>
      </c>
      <c r="CT359">
        <v>1</v>
      </c>
      <c r="CU359" t="s">
        <v>4569</v>
      </c>
      <c r="CV359" t="s">
        <v>4570</v>
      </c>
      <c r="CW359">
        <v>1</v>
      </c>
      <c r="CX359" s="159">
        <v>4.6468503940615104E-9</v>
      </c>
      <c r="CY359">
        <v>1</v>
      </c>
      <c r="CZ359" t="s">
        <v>4571</v>
      </c>
      <c r="DA359" t="s">
        <v>4572</v>
      </c>
      <c r="DB359">
        <v>1</v>
      </c>
      <c r="DC359">
        <v>4.0648173813935399E-4</v>
      </c>
      <c r="DD359">
        <v>1</v>
      </c>
      <c r="DE359" t="s">
        <v>4573</v>
      </c>
      <c r="DF359" t="s">
        <v>4574</v>
      </c>
      <c r="DG359">
        <v>1</v>
      </c>
      <c r="DH359" s="159">
        <v>2.1575403327464601E-8</v>
      </c>
      <c r="DI359">
        <v>1</v>
      </c>
      <c r="DJ359" t="s">
        <v>4575</v>
      </c>
      <c r="DK359" t="s">
        <v>4576</v>
      </c>
      <c r="DL359">
        <v>1</v>
      </c>
      <c r="DM359" s="159">
        <v>9.7149944078277103E-6</v>
      </c>
      <c r="DN359">
        <v>1</v>
      </c>
      <c r="DO359" t="s">
        <v>4577</v>
      </c>
      <c r="DP359" t="s">
        <v>4578</v>
      </c>
      <c r="DQ359">
        <v>1</v>
      </c>
      <c r="DR359" s="159">
        <v>8.7579377489398199E-7</v>
      </c>
      <c r="DS359">
        <v>1</v>
      </c>
      <c r="DT359" t="s">
        <v>4579</v>
      </c>
      <c r="DU359" t="s">
        <v>4580</v>
      </c>
      <c r="DV359">
        <v>1</v>
      </c>
      <c r="DW359" s="159">
        <v>4.854072029642E-6</v>
      </c>
      <c r="DX359">
        <v>1</v>
      </c>
      <c r="DY359" t="s">
        <v>4581</v>
      </c>
      <c r="DZ359" t="s">
        <v>4582</v>
      </c>
      <c r="EA359">
        <v>1</v>
      </c>
      <c r="EB359">
        <v>0.99776397144052298</v>
      </c>
      <c r="EC359">
        <v>1</v>
      </c>
      <c r="ED359" t="s">
        <v>4583</v>
      </c>
      <c r="EE359" t="s">
        <v>4584</v>
      </c>
      <c r="EF359">
        <v>1</v>
      </c>
      <c r="EG359">
        <v>2.1977575024924301E-4</v>
      </c>
      <c r="EH359">
        <v>1</v>
      </c>
      <c r="EI359" t="s">
        <v>4585</v>
      </c>
      <c r="EJ359" t="s">
        <v>4586</v>
      </c>
      <c r="EK359">
        <v>1</v>
      </c>
      <c r="EL359" s="159">
        <v>4.0296761634467602E-7</v>
      </c>
      <c r="EM359">
        <v>1</v>
      </c>
      <c r="EN359" t="s">
        <v>4587</v>
      </c>
      <c r="EO359" t="s">
        <v>4588</v>
      </c>
      <c r="EP359">
        <v>1</v>
      </c>
      <c r="EQ359" s="159">
        <v>4.6235399471765302E-9</v>
      </c>
      <c r="ER359">
        <v>1</v>
      </c>
      <c r="ES359" t="s">
        <v>4589</v>
      </c>
      <c r="ET359" t="s">
        <v>4590</v>
      </c>
      <c r="EU359">
        <v>1</v>
      </c>
      <c r="EV359" s="159">
        <v>3.7885110044621399E-7</v>
      </c>
      <c r="EW359">
        <v>1</v>
      </c>
      <c r="EX359" t="s">
        <v>4591</v>
      </c>
      <c r="EY359" t="s">
        <v>4592</v>
      </c>
      <c r="EZ359">
        <v>1</v>
      </c>
      <c r="FA359" s="159">
        <v>1.15046499605271E-7</v>
      </c>
      <c r="FB359">
        <v>1</v>
      </c>
      <c r="FC359" t="s">
        <v>4593</v>
      </c>
      <c r="FD359" t="s">
        <v>4594</v>
      </c>
      <c r="FE359">
        <v>1</v>
      </c>
      <c r="FF359" s="159">
        <v>1.7831724668771499E-5</v>
      </c>
      <c r="FG359">
        <v>1</v>
      </c>
      <c r="FH359" t="s">
        <v>4595</v>
      </c>
      <c r="FI359" t="s">
        <v>4596</v>
      </c>
      <c r="FJ359">
        <v>1</v>
      </c>
      <c r="FK359" s="159">
        <v>3.6242122646323998E-7</v>
      </c>
      <c r="FL359">
        <v>1</v>
      </c>
      <c r="FM359" t="s">
        <v>4597</v>
      </c>
      <c r="FN359" t="s">
        <v>4598</v>
      </c>
      <c r="FO359">
        <v>1</v>
      </c>
      <c r="FP359" s="159">
        <v>2.95971365522753E-7</v>
      </c>
      <c r="FQ359">
        <v>1</v>
      </c>
      <c r="FR359" t="s">
        <v>4599</v>
      </c>
      <c r="FS359" t="s">
        <v>4600</v>
      </c>
      <c r="FT359">
        <v>1</v>
      </c>
      <c r="FU359" s="159">
        <v>4.1250883777076898E-5</v>
      </c>
      <c r="FV359">
        <v>1</v>
      </c>
      <c r="FW359" t="s">
        <v>4601</v>
      </c>
      <c r="FX359" t="s">
        <v>4602</v>
      </c>
      <c r="FY359">
        <v>1</v>
      </c>
      <c r="FZ359" s="159">
        <v>3.3490116904314997E-5</v>
      </c>
      <c r="GA359">
        <v>1</v>
      </c>
      <c r="GB359" t="s">
        <v>4603</v>
      </c>
      <c r="GC359" t="s">
        <v>4604</v>
      </c>
      <c r="GD359">
        <v>1</v>
      </c>
      <c r="GE359" s="159">
        <v>6.2639079430197604E-6</v>
      </c>
      <c r="GF359">
        <v>1</v>
      </c>
      <c r="GG359" t="s">
        <v>4605</v>
      </c>
      <c r="GH359" t="s">
        <v>4606</v>
      </c>
      <c r="GI359">
        <v>1</v>
      </c>
      <c r="GJ359" s="159">
        <v>1.35110446390859E-5</v>
      </c>
      <c r="GK359">
        <v>1</v>
      </c>
      <c r="GL359" t="s">
        <v>4607</v>
      </c>
      <c r="GM359" t="s">
        <v>4608</v>
      </c>
      <c r="GN359">
        <v>1</v>
      </c>
      <c r="GO359" s="159">
        <v>2.3319427424462601E-6</v>
      </c>
      <c r="GP359">
        <v>1</v>
      </c>
      <c r="GQ359" t="s">
        <v>4609</v>
      </c>
      <c r="GR359" t="s">
        <v>4610</v>
      </c>
      <c r="GS359">
        <v>1</v>
      </c>
      <c r="GT359" s="159">
        <v>3.1324745299504098E-6</v>
      </c>
      <c r="GU359">
        <v>1</v>
      </c>
      <c r="GV359" t="s">
        <v>4611</v>
      </c>
      <c r="GW359" t="s">
        <v>4612</v>
      </c>
      <c r="GX359">
        <v>1</v>
      </c>
      <c r="GY359" s="159">
        <v>1.27213741959378E-6</v>
      </c>
    </row>
    <row r="360" spans="1:297">
      <c r="A360" t="str">
        <f>[1]Overview!E441</f>
        <v>a663</v>
      </c>
      <c r="B360" t="str">
        <f>IF([1]Overview!W441&lt;&gt;"",[1]Overview!W441,"")</f>
        <v/>
      </c>
      <c r="C360" t="str">
        <f>[1]Overview!B441</f>
        <v>663: Dienstleistungen für Sport, Erholung und Kultur</v>
      </c>
      <c r="F360">
        <f>[1]Overview!S441</f>
        <v>-1</v>
      </c>
      <c r="L360" s="159"/>
      <c r="Q360" s="159"/>
      <c r="V360" s="159"/>
      <c r="AF360" s="159"/>
      <c r="AP360" s="159"/>
      <c r="AU360" s="159"/>
      <c r="BE360" s="159"/>
      <c r="BJ360" s="159"/>
      <c r="BO360" s="159"/>
      <c r="BY360" s="159"/>
      <c r="DC360" s="159"/>
      <c r="DH360" s="159"/>
      <c r="DM360" s="159"/>
      <c r="DR360" s="159"/>
      <c r="DW360" s="159"/>
      <c r="EB360" s="159"/>
      <c r="EL360" s="159"/>
      <c r="FA360" s="159"/>
      <c r="FK360" s="159"/>
      <c r="FU360" s="159"/>
      <c r="FZ360" s="159"/>
      <c r="GJ360" s="159"/>
      <c r="GT360" s="159"/>
      <c r="GY360" s="159"/>
      <c r="HS360" s="159"/>
      <c r="HX360" s="159"/>
    </row>
    <row r="361" spans="1:297">
      <c r="A361" t="str">
        <f>[1]Overview!E442</f>
        <v>a6631</v>
      </c>
      <c r="B361" t="str">
        <f>IF([1]Overview!W442&lt;&gt;"",[1]Overview!W442,"")</f>
        <v/>
      </c>
      <c r="C361" t="str">
        <f>[1]Overview!B442</f>
        <v>6631: Dienstleistungen für Sport und Erholung</v>
      </c>
      <c r="D361" t="str">
        <f>IF(B361&lt;&gt;"",1,"")</f>
        <v/>
      </c>
      <c r="F361">
        <f>[1]Overview!S442</f>
        <v>-1</v>
      </c>
    </row>
    <row r="362" spans="1:297">
      <c r="A362" t="str">
        <f>[1]Overview!E443</f>
        <v>a663101</v>
      </c>
      <c r="B362" t="str">
        <f>IF([1]Overview!W443&lt;&gt;"",[1]Overview!W443,"")</f>
        <v/>
      </c>
      <c r="C362" t="str">
        <f>[1]Overview!B443</f>
        <v>6631.01: Eintritte für Sportveranstaltungen</v>
      </c>
      <c r="D362" s="159">
        <f>5.94290024606893E-07*0.928077957606505</f>
        <v>5.5154747226308481E-7</v>
      </c>
      <c r="F362">
        <f>[1]Overview!S443</f>
        <v>0</v>
      </c>
      <c r="H362">
        <v>1</v>
      </c>
      <c r="I362" t="s">
        <v>5565</v>
      </c>
      <c r="J362" t="s">
        <v>5566</v>
      </c>
      <c r="K362">
        <v>1</v>
      </c>
      <c r="L362" s="159">
        <v>1.10941623849508E-5</v>
      </c>
      <c r="M362">
        <v>1</v>
      </c>
      <c r="N362" t="s">
        <v>5567</v>
      </c>
      <c r="O362" t="s">
        <v>5568</v>
      </c>
      <c r="P362">
        <v>1</v>
      </c>
      <c r="Q362" s="159">
        <v>3.9159786364922799E-5</v>
      </c>
      <c r="R362">
        <v>1</v>
      </c>
      <c r="S362" t="s">
        <v>5569</v>
      </c>
      <c r="T362" t="s">
        <v>5570</v>
      </c>
      <c r="U362">
        <v>1</v>
      </c>
      <c r="V362" s="159">
        <v>9.05783623174713E-7</v>
      </c>
      <c r="W362">
        <v>1</v>
      </c>
      <c r="X362" t="s">
        <v>5571</v>
      </c>
      <c r="Y362" t="s">
        <v>5572</v>
      </c>
      <c r="Z362">
        <v>1</v>
      </c>
      <c r="AA362">
        <v>6.4836127436655299E-3</v>
      </c>
      <c r="AB362">
        <v>1</v>
      </c>
      <c r="AC362" t="s">
        <v>5573</v>
      </c>
      <c r="AD362" t="s">
        <v>5574</v>
      </c>
      <c r="AE362">
        <v>1</v>
      </c>
      <c r="AF362" s="159">
        <v>6.9381291823406496E-5</v>
      </c>
      <c r="AG362">
        <v>1</v>
      </c>
      <c r="AH362" t="s">
        <v>5575</v>
      </c>
      <c r="AI362" t="s">
        <v>5576</v>
      </c>
      <c r="AJ362">
        <v>1</v>
      </c>
      <c r="AK362">
        <v>2.4902324138012799E-3</v>
      </c>
      <c r="AL362">
        <v>1</v>
      </c>
      <c r="AM362" t="s">
        <v>5577</v>
      </c>
      <c r="AN362" t="s">
        <v>5578</v>
      </c>
      <c r="AO362">
        <v>1</v>
      </c>
      <c r="AP362" s="159">
        <v>8.1426186810615804E-7</v>
      </c>
      <c r="AQ362">
        <v>1</v>
      </c>
      <c r="AR362" t="s">
        <v>5579</v>
      </c>
      <c r="AS362" t="s">
        <v>5580</v>
      </c>
      <c r="AT362">
        <v>1</v>
      </c>
      <c r="AU362" s="159">
        <v>1.7910322461369099E-5</v>
      </c>
      <c r="AV362">
        <v>1</v>
      </c>
      <c r="AW362" t="s">
        <v>5581</v>
      </c>
      <c r="AX362" t="s">
        <v>5582</v>
      </c>
      <c r="AY362">
        <v>1</v>
      </c>
      <c r="AZ362">
        <v>9.6297480381576201E-4</v>
      </c>
      <c r="BA362">
        <v>1</v>
      </c>
      <c r="BB362" t="s">
        <v>5583</v>
      </c>
      <c r="BC362" t="s">
        <v>5584</v>
      </c>
      <c r="BD362">
        <v>1</v>
      </c>
      <c r="BE362" s="159">
        <v>2.4097288426493502E-7</v>
      </c>
      <c r="BF362">
        <v>1</v>
      </c>
      <c r="BG362" t="s">
        <v>5585</v>
      </c>
      <c r="BH362" t="s">
        <v>5586</v>
      </c>
      <c r="BI362">
        <v>1</v>
      </c>
      <c r="BJ362" s="159">
        <v>1.95659104118895E-7</v>
      </c>
      <c r="BK362">
        <v>1</v>
      </c>
      <c r="BL362" t="s">
        <v>5587</v>
      </c>
      <c r="BM362" t="s">
        <v>5588</v>
      </c>
      <c r="BN362">
        <v>1</v>
      </c>
      <c r="BO362" s="159">
        <v>1.54662804516644E-6</v>
      </c>
      <c r="BP362">
        <v>1</v>
      </c>
      <c r="BQ362" t="s">
        <v>5589</v>
      </c>
      <c r="BR362" t="s">
        <v>5590</v>
      </c>
      <c r="BS362">
        <v>1</v>
      </c>
      <c r="BT362">
        <v>1.6560410884091799E-4</v>
      </c>
      <c r="BU362">
        <v>1</v>
      </c>
      <c r="BV362" t="s">
        <v>5591</v>
      </c>
      <c r="BW362" t="s">
        <v>5592</v>
      </c>
      <c r="BX362">
        <v>1</v>
      </c>
      <c r="BY362" s="159">
        <v>6.0516465413851501E-6</v>
      </c>
      <c r="BZ362">
        <v>1</v>
      </c>
      <c r="CA362" t="s">
        <v>5593</v>
      </c>
      <c r="CB362" t="s">
        <v>5594</v>
      </c>
      <c r="CC362">
        <v>1</v>
      </c>
      <c r="CD362">
        <v>9.3641346473886597E-4</v>
      </c>
      <c r="CE362">
        <v>1</v>
      </c>
      <c r="CF362" t="s">
        <v>5595</v>
      </c>
      <c r="CG362" t="s">
        <v>5596</v>
      </c>
      <c r="CH362">
        <v>1</v>
      </c>
      <c r="CI362">
        <v>2.0581264134224599E-2</v>
      </c>
      <c r="CJ362">
        <v>1</v>
      </c>
      <c r="CK362" t="s">
        <v>5597</v>
      </c>
      <c r="CL362" t="s">
        <v>5598</v>
      </c>
      <c r="CM362">
        <v>1</v>
      </c>
      <c r="CN362">
        <v>4.3323371357114899E-4</v>
      </c>
      <c r="CO362">
        <v>1</v>
      </c>
      <c r="CP362" t="s">
        <v>5599</v>
      </c>
      <c r="CQ362" t="s">
        <v>5600</v>
      </c>
      <c r="CR362">
        <v>1</v>
      </c>
      <c r="CS362">
        <v>9.0679210508327695E-4</v>
      </c>
      <c r="CT362">
        <v>1</v>
      </c>
      <c r="CU362" t="s">
        <v>5601</v>
      </c>
      <c r="CV362" t="s">
        <v>5602</v>
      </c>
      <c r="CW362">
        <v>1</v>
      </c>
      <c r="CX362">
        <v>2.73371120833451E-4</v>
      </c>
      <c r="CY362">
        <v>1</v>
      </c>
      <c r="CZ362" t="s">
        <v>5603</v>
      </c>
      <c r="DA362" t="s">
        <v>5604</v>
      </c>
      <c r="DB362">
        <v>1</v>
      </c>
      <c r="DC362" s="159">
        <v>1.04122501645062E-6</v>
      </c>
      <c r="DD362">
        <v>1</v>
      </c>
      <c r="DE362" t="s">
        <v>5605</v>
      </c>
      <c r="DF362" t="s">
        <v>5606</v>
      </c>
      <c r="DG362">
        <v>1</v>
      </c>
      <c r="DH362" s="159">
        <v>6.6587395944715499E-9</v>
      </c>
      <c r="DI362">
        <v>1</v>
      </c>
      <c r="DJ362" t="s">
        <v>5607</v>
      </c>
      <c r="DK362" t="s">
        <v>5608</v>
      </c>
      <c r="DL362">
        <v>1</v>
      </c>
      <c r="DM362" s="159">
        <v>1.5437732587054699E-6</v>
      </c>
      <c r="DN362">
        <v>1</v>
      </c>
      <c r="DO362" t="s">
        <v>5609</v>
      </c>
      <c r="DP362" t="s">
        <v>5610</v>
      </c>
      <c r="DQ362">
        <v>1</v>
      </c>
      <c r="DR362" s="159">
        <v>2.3237904093705199E-5</v>
      </c>
      <c r="DS362">
        <v>1</v>
      </c>
      <c r="DT362" t="s">
        <v>5611</v>
      </c>
      <c r="DU362" t="s">
        <v>5612</v>
      </c>
      <c r="DV362">
        <v>1</v>
      </c>
      <c r="DW362" s="159">
        <v>1.6468536988271099E-7</v>
      </c>
      <c r="DX362">
        <v>1</v>
      </c>
      <c r="DY362" t="s">
        <v>5613</v>
      </c>
      <c r="DZ362" t="s">
        <v>5614</v>
      </c>
      <c r="EA362">
        <v>1</v>
      </c>
      <c r="EB362" s="159">
        <v>3.6361640418173298E-7</v>
      </c>
      <c r="EC362">
        <v>1</v>
      </c>
      <c r="ED362" t="s">
        <v>5615</v>
      </c>
      <c r="EE362" t="s">
        <v>5616</v>
      </c>
      <c r="EF362">
        <v>1</v>
      </c>
      <c r="EG362">
        <v>1.27201911606295E-2</v>
      </c>
      <c r="EH362">
        <v>1</v>
      </c>
      <c r="EI362" t="s">
        <v>5617</v>
      </c>
      <c r="EJ362" t="s">
        <v>5618</v>
      </c>
      <c r="EK362">
        <v>1</v>
      </c>
      <c r="EL362" s="159">
        <v>3.9429106831954197E-6</v>
      </c>
      <c r="EM362">
        <v>1</v>
      </c>
      <c r="EN362" t="s">
        <v>5619</v>
      </c>
      <c r="EO362" t="s">
        <v>5620</v>
      </c>
      <c r="EP362">
        <v>1</v>
      </c>
      <c r="EQ362">
        <v>1.24062650706864E-3</v>
      </c>
      <c r="ER362">
        <v>1</v>
      </c>
      <c r="ES362" t="s">
        <v>5621</v>
      </c>
      <c r="ET362" t="s">
        <v>5622</v>
      </c>
      <c r="EU362">
        <v>1</v>
      </c>
      <c r="EV362">
        <v>2.6337418050926598E-4</v>
      </c>
      <c r="EW362">
        <v>1</v>
      </c>
      <c r="EX362" t="s">
        <v>5623</v>
      </c>
      <c r="EY362" t="s">
        <v>5624</v>
      </c>
      <c r="EZ362">
        <v>1</v>
      </c>
      <c r="FA362" s="159">
        <v>2.57175045585771E-5</v>
      </c>
      <c r="FB362">
        <v>1</v>
      </c>
      <c r="FC362" t="s">
        <v>5625</v>
      </c>
      <c r="FD362" t="s">
        <v>5626</v>
      </c>
      <c r="FE362">
        <v>1</v>
      </c>
      <c r="FF362">
        <v>0.93600128859838705</v>
      </c>
      <c r="FG362">
        <v>1</v>
      </c>
      <c r="FH362" t="s">
        <v>5627</v>
      </c>
      <c r="FI362" t="s">
        <v>5628</v>
      </c>
      <c r="FJ362">
        <v>1</v>
      </c>
      <c r="FK362" s="159">
        <v>1.7693671389830101E-6</v>
      </c>
      <c r="FL362">
        <v>1</v>
      </c>
      <c r="FM362" t="s">
        <v>5629</v>
      </c>
      <c r="FN362" t="s">
        <v>5630</v>
      </c>
      <c r="FO362">
        <v>1</v>
      </c>
      <c r="FP362">
        <v>1.09394018608417E-4</v>
      </c>
      <c r="FQ362">
        <v>1</v>
      </c>
      <c r="FR362" t="s">
        <v>5631</v>
      </c>
      <c r="FS362" t="s">
        <v>5632</v>
      </c>
      <c r="FT362">
        <v>1</v>
      </c>
      <c r="FU362" s="159">
        <v>1.23042655029097E-5</v>
      </c>
      <c r="FV362">
        <v>1</v>
      </c>
      <c r="FW362" t="s">
        <v>5633</v>
      </c>
      <c r="FX362" t="s">
        <v>5634</v>
      </c>
      <c r="FY362">
        <v>1</v>
      </c>
      <c r="FZ362" s="159">
        <v>4.1999442573867103E-5</v>
      </c>
      <c r="GA362">
        <v>1</v>
      </c>
      <c r="GB362" t="s">
        <v>5635</v>
      </c>
      <c r="GC362" t="s">
        <v>5636</v>
      </c>
      <c r="GD362">
        <v>1</v>
      </c>
      <c r="GE362">
        <v>2.19573074952209E-4</v>
      </c>
      <c r="GF362">
        <v>1</v>
      </c>
      <c r="GG362" t="s">
        <v>5637</v>
      </c>
      <c r="GH362" t="s">
        <v>5638</v>
      </c>
      <c r="GI362">
        <v>1</v>
      </c>
      <c r="GJ362" s="159">
        <v>2.3569846126203601E-5</v>
      </c>
      <c r="GK362">
        <v>1</v>
      </c>
      <c r="GL362" t="s">
        <v>5639</v>
      </c>
      <c r="GM362" t="s">
        <v>5640</v>
      </c>
      <c r="GN362">
        <v>1</v>
      </c>
      <c r="GO362">
        <v>6.9232222223013697E-3</v>
      </c>
      <c r="GP362">
        <v>1</v>
      </c>
      <c r="GQ362" t="s">
        <v>5641</v>
      </c>
      <c r="GR362" t="s">
        <v>5642</v>
      </c>
      <c r="GS362">
        <v>1</v>
      </c>
      <c r="GT362" s="159">
        <v>6.1422584258095898E-6</v>
      </c>
      <c r="GU362">
        <v>1</v>
      </c>
      <c r="GV362" t="s">
        <v>5643</v>
      </c>
      <c r="GW362" t="s">
        <v>5644</v>
      </c>
      <c r="GX362">
        <v>1</v>
      </c>
      <c r="GY362" s="159">
        <v>7.1821369800234797E-7</v>
      </c>
      <c r="GZ362">
        <v>1</v>
      </c>
      <c r="HA362" t="s">
        <v>5645</v>
      </c>
      <c r="HB362" t="s">
        <v>5646</v>
      </c>
      <c r="HC362">
        <v>1</v>
      </c>
      <c r="HD362">
        <v>3.2280647051431801E-3</v>
      </c>
      <c r="HE362">
        <v>1</v>
      </c>
      <c r="HF362" t="s">
        <v>5647</v>
      </c>
      <c r="HG362" t="s">
        <v>5648</v>
      </c>
      <c r="HH362">
        <v>1</v>
      </c>
      <c r="HI362">
        <v>2.1514630286383901E-4</v>
      </c>
      <c r="HJ362">
        <v>1</v>
      </c>
      <c r="HK362" t="s">
        <v>5649</v>
      </c>
      <c r="HL362" t="s">
        <v>5650</v>
      </c>
      <c r="HM362">
        <v>1</v>
      </c>
      <c r="HN362">
        <v>5.5527122498561397E-3</v>
      </c>
      <c r="HO362">
        <v>1</v>
      </c>
      <c r="HP362" t="s">
        <v>5651</v>
      </c>
      <c r="HQ362" t="s">
        <v>5652</v>
      </c>
      <c r="HR362">
        <v>1</v>
      </c>
      <c r="HS362" s="159">
        <v>1.0008675255639601E-6</v>
      </c>
      <c r="HT362">
        <v>1</v>
      </c>
      <c r="HU362" t="s">
        <v>5653</v>
      </c>
      <c r="HV362" t="s">
        <v>5654</v>
      </c>
      <c r="HW362">
        <v>1</v>
      </c>
      <c r="HX362" s="159">
        <v>2.0853168886004799E-6</v>
      </c>
    </row>
    <row r="363" spans="1:297">
      <c r="A363" t="str">
        <f>[1]Overview!E444</f>
        <v>a663102</v>
      </c>
      <c r="B363" t="str">
        <f>IF([1]Overview!W444&lt;&gt;"",[1]Overview!W444,"")</f>
        <v/>
      </c>
      <c r="C363" t="str">
        <f>[1]Overview!B444</f>
        <v>6631.02: Dienstleistungen von Sport- und Freizeitanlagen, ohne Skilifte</v>
      </c>
      <c r="D363" s="159">
        <f>5.94290024606893E-07*0.928077957606505</f>
        <v>5.5154747226308481E-7</v>
      </c>
      <c r="F363">
        <f>[1]Overview!S444</f>
        <v>0</v>
      </c>
      <c r="H363">
        <v>1</v>
      </c>
      <c r="I363" t="s">
        <v>5565</v>
      </c>
      <c r="J363" t="s">
        <v>5566</v>
      </c>
      <c r="K363">
        <v>1</v>
      </c>
      <c r="L363" s="159">
        <v>1.10941623849508E-5</v>
      </c>
      <c r="M363">
        <v>1</v>
      </c>
      <c r="N363" t="s">
        <v>5567</v>
      </c>
      <c r="O363" t="s">
        <v>5568</v>
      </c>
      <c r="P363">
        <v>1</v>
      </c>
      <c r="Q363" s="159">
        <v>3.9159786364922799E-5</v>
      </c>
      <c r="R363">
        <v>1</v>
      </c>
      <c r="S363" t="s">
        <v>5569</v>
      </c>
      <c r="T363" t="s">
        <v>5570</v>
      </c>
      <c r="U363">
        <v>1</v>
      </c>
      <c r="V363" s="159">
        <v>9.05783623174713E-7</v>
      </c>
      <c r="W363">
        <v>1</v>
      </c>
      <c r="X363" t="s">
        <v>5571</v>
      </c>
      <c r="Y363" t="s">
        <v>5572</v>
      </c>
      <c r="Z363">
        <v>1</v>
      </c>
      <c r="AA363">
        <v>6.4836127436655299E-3</v>
      </c>
      <c r="AB363">
        <v>1</v>
      </c>
      <c r="AC363" t="s">
        <v>5573</v>
      </c>
      <c r="AD363" t="s">
        <v>5574</v>
      </c>
      <c r="AE363">
        <v>1</v>
      </c>
      <c r="AF363" s="159">
        <v>6.9381291823406496E-5</v>
      </c>
      <c r="AG363">
        <v>1</v>
      </c>
      <c r="AH363" t="s">
        <v>5575</v>
      </c>
      <c r="AI363" t="s">
        <v>5576</v>
      </c>
      <c r="AJ363">
        <v>1</v>
      </c>
      <c r="AK363">
        <v>2.4902324138012799E-3</v>
      </c>
      <c r="AL363">
        <v>1</v>
      </c>
      <c r="AM363" t="s">
        <v>5577</v>
      </c>
      <c r="AN363" t="s">
        <v>5578</v>
      </c>
      <c r="AO363">
        <v>1</v>
      </c>
      <c r="AP363" s="159">
        <v>8.1426186810615804E-7</v>
      </c>
      <c r="AQ363">
        <v>1</v>
      </c>
      <c r="AR363" t="s">
        <v>5579</v>
      </c>
      <c r="AS363" t="s">
        <v>5580</v>
      </c>
      <c r="AT363">
        <v>1</v>
      </c>
      <c r="AU363" s="159">
        <v>1.7910322461369099E-5</v>
      </c>
      <c r="AV363">
        <v>1</v>
      </c>
      <c r="AW363" t="s">
        <v>5581</v>
      </c>
      <c r="AX363" t="s">
        <v>5582</v>
      </c>
      <c r="AY363">
        <v>1</v>
      </c>
      <c r="AZ363">
        <v>9.6297480381576201E-4</v>
      </c>
      <c r="BA363">
        <v>1</v>
      </c>
      <c r="BB363" t="s">
        <v>5583</v>
      </c>
      <c r="BC363" t="s">
        <v>5584</v>
      </c>
      <c r="BD363">
        <v>1</v>
      </c>
      <c r="BE363" s="159">
        <v>2.4097288426493502E-7</v>
      </c>
      <c r="BF363">
        <v>1</v>
      </c>
      <c r="BG363" t="s">
        <v>5585</v>
      </c>
      <c r="BH363" t="s">
        <v>5586</v>
      </c>
      <c r="BI363">
        <v>1</v>
      </c>
      <c r="BJ363" s="159">
        <v>1.95659104118895E-7</v>
      </c>
      <c r="BK363">
        <v>1</v>
      </c>
      <c r="BL363" t="s">
        <v>5587</v>
      </c>
      <c r="BM363" t="s">
        <v>5588</v>
      </c>
      <c r="BN363">
        <v>1</v>
      </c>
      <c r="BO363" s="159">
        <v>1.54662804516644E-6</v>
      </c>
      <c r="BP363">
        <v>1</v>
      </c>
      <c r="BQ363" t="s">
        <v>5589</v>
      </c>
      <c r="BR363" t="s">
        <v>5590</v>
      </c>
      <c r="BS363">
        <v>1</v>
      </c>
      <c r="BT363">
        <v>1.6560410884091799E-4</v>
      </c>
      <c r="BU363">
        <v>1</v>
      </c>
      <c r="BV363" t="s">
        <v>5591</v>
      </c>
      <c r="BW363" t="s">
        <v>5592</v>
      </c>
      <c r="BX363">
        <v>1</v>
      </c>
      <c r="BY363" s="159">
        <v>6.0516465413851501E-6</v>
      </c>
      <c r="BZ363">
        <v>1</v>
      </c>
      <c r="CA363" t="s">
        <v>5593</v>
      </c>
      <c r="CB363" t="s">
        <v>5594</v>
      </c>
      <c r="CC363">
        <v>1</v>
      </c>
      <c r="CD363">
        <v>9.3641346473886597E-4</v>
      </c>
      <c r="CE363">
        <v>1</v>
      </c>
      <c r="CF363" t="s">
        <v>5595</v>
      </c>
      <c r="CG363" t="s">
        <v>5596</v>
      </c>
      <c r="CH363">
        <v>1</v>
      </c>
      <c r="CI363">
        <v>2.0581264134224599E-2</v>
      </c>
      <c r="CJ363">
        <v>1</v>
      </c>
      <c r="CK363" t="s">
        <v>5597</v>
      </c>
      <c r="CL363" t="s">
        <v>5598</v>
      </c>
      <c r="CM363">
        <v>1</v>
      </c>
      <c r="CN363">
        <v>4.3323371357114899E-4</v>
      </c>
      <c r="CO363">
        <v>1</v>
      </c>
      <c r="CP363" t="s">
        <v>5599</v>
      </c>
      <c r="CQ363" t="s">
        <v>5600</v>
      </c>
      <c r="CR363">
        <v>1</v>
      </c>
      <c r="CS363">
        <v>9.0679210508327695E-4</v>
      </c>
      <c r="CT363">
        <v>1</v>
      </c>
      <c r="CU363" t="s">
        <v>5601</v>
      </c>
      <c r="CV363" t="s">
        <v>5602</v>
      </c>
      <c r="CW363">
        <v>1</v>
      </c>
      <c r="CX363">
        <v>2.73371120833451E-4</v>
      </c>
      <c r="CY363">
        <v>1</v>
      </c>
      <c r="CZ363" t="s">
        <v>5603</v>
      </c>
      <c r="DA363" t="s">
        <v>5604</v>
      </c>
      <c r="DB363">
        <v>1</v>
      </c>
      <c r="DC363" s="159">
        <v>1.04122501645062E-6</v>
      </c>
      <c r="DD363">
        <v>1</v>
      </c>
      <c r="DE363" t="s">
        <v>5605</v>
      </c>
      <c r="DF363" t="s">
        <v>5606</v>
      </c>
      <c r="DG363">
        <v>1</v>
      </c>
      <c r="DH363" s="159">
        <v>6.6587395944715499E-9</v>
      </c>
      <c r="DI363">
        <v>1</v>
      </c>
      <c r="DJ363" t="s">
        <v>5607</v>
      </c>
      <c r="DK363" t="s">
        <v>5608</v>
      </c>
      <c r="DL363">
        <v>1</v>
      </c>
      <c r="DM363" s="159">
        <v>1.5437732587054699E-6</v>
      </c>
      <c r="DN363">
        <v>1</v>
      </c>
      <c r="DO363" t="s">
        <v>5609</v>
      </c>
      <c r="DP363" t="s">
        <v>5610</v>
      </c>
      <c r="DQ363">
        <v>1</v>
      </c>
      <c r="DR363" s="159">
        <v>2.3237904093705199E-5</v>
      </c>
      <c r="DS363">
        <v>1</v>
      </c>
      <c r="DT363" t="s">
        <v>5611</v>
      </c>
      <c r="DU363" t="s">
        <v>5612</v>
      </c>
      <c r="DV363">
        <v>1</v>
      </c>
      <c r="DW363" s="159">
        <v>1.6468536988271099E-7</v>
      </c>
      <c r="DX363">
        <v>1</v>
      </c>
      <c r="DY363" t="s">
        <v>5613</v>
      </c>
      <c r="DZ363" t="s">
        <v>5614</v>
      </c>
      <c r="EA363">
        <v>1</v>
      </c>
      <c r="EB363" s="159">
        <v>3.6361640418173298E-7</v>
      </c>
      <c r="EC363">
        <v>1</v>
      </c>
      <c r="ED363" t="s">
        <v>5615</v>
      </c>
      <c r="EE363" t="s">
        <v>5616</v>
      </c>
      <c r="EF363">
        <v>1</v>
      </c>
      <c r="EG363">
        <v>1.27201911606295E-2</v>
      </c>
      <c r="EH363">
        <v>1</v>
      </c>
      <c r="EI363" t="s">
        <v>5617</v>
      </c>
      <c r="EJ363" t="s">
        <v>5618</v>
      </c>
      <c r="EK363">
        <v>1</v>
      </c>
      <c r="EL363" s="159">
        <v>3.9429106831954197E-6</v>
      </c>
      <c r="EM363">
        <v>1</v>
      </c>
      <c r="EN363" t="s">
        <v>5619</v>
      </c>
      <c r="EO363" t="s">
        <v>5620</v>
      </c>
      <c r="EP363">
        <v>1</v>
      </c>
      <c r="EQ363">
        <v>1.24062650706864E-3</v>
      </c>
      <c r="ER363">
        <v>1</v>
      </c>
      <c r="ES363" t="s">
        <v>5621</v>
      </c>
      <c r="ET363" t="s">
        <v>5622</v>
      </c>
      <c r="EU363">
        <v>1</v>
      </c>
      <c r="EV363">
        <v>2.6337418050926598E-4</v>
      </c>
      <c r="EW363">
        <v>1</v>
      </c>
      <c r="EX363" t="s">
        <v>5623</v>
      </c>
      <c r="EY363" t="s">
        <v>5624</v>
      </c>
      <c r="EZ363">
        <v>1</v>
      </c>
      <c r="FA363" s="159">
        <v>2.57175045585771E-5</v>
      </c>
      <c r="FB363">
        <v>1</v>
      </c>
      <c r="FC363" t="s">
        <v>5625</v>
      </c>
      <c r="FD363" t="s">
        <v>5626</v>
      </c>
      <c r="FE363">
        <v>1</v>
      </c>
      <c r="FF363">
        <v>0.93600128859838705</v>
      </c>
      <c r="FG363">
        <v>1</v>
      </c>
      <c r="FH363" t="s">
        <v>5627</v>
      </c>
      <c r="FI363" t="s">
        <v>5628</v>
      </c>
      <c r="FJ363">
        <v>1</v>
      </c>
      <c r="FK363" s="159">
        <v>1.7693671389830101E-6</v>
      </c>
      <c r="FL363">
        <v>1</v>
      </c>
      <c r="FM363" t="s">
        <v>5629</v>
      </c>
      <c r="FN363" t="s">
        <v>5630</v>
      </c>
      <c r="FO363">
        <v>1</v>
      </c>
      <c r="FP363">
        <v>1.09394018608417E-4</v>
      </c>
      <c r="FQ363">
        <v>1</v>
      </c>
      <c r="FR363" t="s">
        <v>5631</v>
      </c>
      <c r="FS363" t="s">
        <v>5632</v>
      </c>
      <c r="FT363">
        <v>1</v>
      </c>
      <c r="FU363" s="159">
        <v>1.23042655029097E-5</v>
      </c>
      <c r="FV363">
        <v>1</v>
      </c>
      <c r="FW363" t="s">
        <v>5633</v>
      </c>
      <c r="FX363" t="s">
        <v>5634</v>
      </c>
      <c r="FY363">
        <v>1</v>
      </c>
      <c r="FZ363" s="159">
        <v>4.1999442573867103E-5</v>
      </c>
      <c r="GA363">
        <v>1</v>
      </c>
      <c r="GB363" t="s">
        <v>5635</v>
      </c>
      <c r="GC363" t="s">
        <v>5636</v>
      </c>
      <c r="GD363">
        <v>1</v>
      </c>
      <c r="GE363">
        <v>2.19573074952209E-4</v>
      </c>
      <c r="GF363">
        <v>1</v>
      </c>
      <c r="GG363" t="s">
        <v>5637</v>
      </c>
      <c r="GH363" t="s">
        <v>5638</v>
      </c>
      <c r="GI363">
        <v>1</v>
      </c>
      <c r="GJ363" s="159">
        <v>2.3569846126203601E-5</v>
      </c>
      <c r="GK363">
        <v>1</v>
      </c>
      <c r="GL363" t="s">
        <v>5639</v>
      </c>
      <c r="GM363" t="s">
        <v>5640</v>
      </c>
      <c r="GN363">
        <v>1</v>
      </c>
      <c r="GO363">
        <v>6.9232222223013697E-3</v>
      </c>
      <c r="GP363">
        <v>1</v>
      </c>
      <c r="GQ363" t="s">
        <v>5641</v>
      </c>
      <c r="GR363" t="s">
        <v>5642</v>
      </c>
      <c r="GS363">
        <v>1</v>
      </c>
      <c r="GT363" s="159">
        <v>6.1422584258095898E-6</v>
      </c>
      <c r="GU363">
        <v>1</v>
      </c>
      <c r="GV363" t="s">
        <v>5643</v>
      </c>
      <c r="GW363" t="s">
        <v>5644</v>
      </c>
      <c r="GX363">
        <v>1</v>
      </c>
      <c r="GY363" s="159">
        <v>7.1821369800234797E-7</v>
      </c>
      <c r="GZ363">
        <v>1</v>
      </c>
      <c r="HA363" t="s">
        <v>5645</v>
      </c>
      <c r="HB363" t="s">
        <v>5646</v>
      </c>
      <c r="HC363">
        <v>1</v>
      </c>
      <c r="HD363">
        <v>3.2280647051431801E-3</v>
      </c>
      <c r="HE363">
        <v>1</v>
      </c>
      <c r="HF363" t="s">
        <v>5647</v>
      </c>
      <c r="HG363" t="s">
        <v>5648</v>
      </c>
      <c r="HH363">
        <v>1</v>
      </c>
      <c r="HI363">
        <v>2.1514630286383901E-4</v>
      </c>
      <c r="HJ363">
        <v>1</v>
      </c>
      <c r="HK363" t="s">
        <v>5649</v>
      </c>
      <c r="HL363" t="s">
        <v>5650</v>
      </c>
      <c r="HM363">
        <v>1</v>
      </c>
      <c r="HN363">
        <v>5.5527122498561397E-3</v>
      </c>
      <c r="HO363">
        <v>1</v>
      </c>
      <c r="HP363" t="s">
        <v>5651</v>
      </c>
      <c r="HQ363" t="s">
        <v>5652</v>
      </c>
      <c r="HR363">
        <v>1</v>
      </c>
      <c r="HS363" s="159">
        <v>1.0008675255639601E-6</v>
      </c>
      <c r="HT363">
        <v>1</v>
      </c>
      <c r="HU363" t="s">
        <v>5653</v>
      </c>
      <c r="HV363" t="s">
        <v>5654</v>
      </c>
      <c r="HW363">
        <v>1</v>
      </c>
      <c r="HX363" s="159">
        <v>2.0853168886004799E-6</v>
      </c>
    </row>
    <row r="364" spans="1:297">
      <c r="A364" t="str">
        <f>[1]Overview!E445</f>
        <v>a663103</v>
      </c>
      <c r="B364" t="str">
        <f>IF([1]Overview!W445&lt;&gt;"",[1]Overview!W445,"")</f>
        <v/>
      </c>
      <c r="C364" t="str">
        <f>[1]Overview!B445</f>
        <v>6631.03: Billette und Abonnemente für Seilbahnen, inklusiv Skilifte</v>
      </c>
      <c r="D364" s="159">
        <v>5.9429002460689296E-7</v>
      </c>
      <c r="F364">
        <f>[1]Overview!S445</f>
        <v>0</v>
      </c>
      <c r="H364">
        <v>1</v>
      </c>
      <c r="I364" s="166" t="s">
        <v>4672</v>
      </c>
      <c r="J364" t="s">
        <v>4673</v>
      </c>
      <c r="K364">
        <v>1</v>
      </c>
      <c r="L364" s="159">
        <v>9.7199775384234205E-6</v>
      </c>
      <c r="M364">
        <v>1</v>
      </c>
      <c r="N364" t="s">
        <v>4674</v>
      </c>
      <c r="O364" t="s">
        <v>4675</v>
      </c>
      <c r="P364">
        <v>1</v>
      </c>
      <c r="Q364">
        <v>4.87945986355253E-4</v>
      </c>
      <c r="R364">
        <v>1</v>
      </c>
      <c r="S364" t="s">
        <v>4676</v>
      </c>
      <c r="T364" t="s">
        <v>4677</v>
      </c>
      <c r="U364">
        <v>1</v>
      </c>
      <c r="V364" s="159">
        <v>4.3378802462149502E-5</v>
      </c>
      <c r="W364">
        <v>1</v>
      </c>
      <c r="X364" t="s">
        <v>4678</v>
      </c>
      <c r="Y364" t="s">
        <v>4679</v>
      </c>
      <c r="Z364">
        <v>1</v>
      </c>
      <c r="AA364" s="159">
        <v>4.9847752160242597E-5</v>
      </c>
      <c r="AB364">
        <v>1</v>
      </c>
      <c r="AC364" t="s">
        <v>4680</v>
      </c>
      <c r="AD364" t="s">
        <v>4681</v>
      </c>
      <c r="AE364">
        <v>1</v>
      </c>
      <c r="AF364" s="159">
        <v>2.6945294633836899E-6</v>
      </c>
      <c r="AG364">
        <v>1</v>
      </c>
      <c r="AH364" t="s">
        <v>4682</v>
      </c>
      <c r="AI364" t="s">
        <v>4683</v>
      </c>
      <c r="AJ364">
        <v>1</v>
      </c>
      <c r="AK364" s="159">
        <v>2.8765544187084499E-9</v>
      </c>
      <c r="AL364">
        <v>1</v>
      </c>
      <c r="AM364" t="s">
        <v>4684</v>
      </c>
      <c r="AN364" t="s">
        <v>4685</v>
      </c>
      <c r="AO364">
        <v>1</v>
      </c>
      <c r="AP364" s="159">
        <v>1.5585570414103101E-6</v>
      </c>
      <c r="AQ364">
        <v>1</v>
      </c>
      <c r="AR364" t="s">
        <v>4686</v>
      </c>
      <c r="AS364" t="s">
        <v>4687</v>
      </c>
      <c r="AT364">
        <v>1</v>
      </c>
      <c r="AU364">
        <v>5.7935815433069202E-3</v>
      </c>
      <c r="AV364">
        <v>1</v>
      </c>
      <c r="AW364" t="s">
        <v>4688</v>
      </c>
      <c r="AX364" t="s">
        <v>4689</v>
      </c>
      <c r="AY364">
        <v>1</v>
      </c>
      <c r="AZ364" s="159">
        <v>5.3877816626419902E-10</v>
      </c>
      <c r="BA364">
        <v>1</v>
      </c>
      <c r="BB364" t="s">
        <v>3032</v>
      </c>
      <c r="BC364" t="s">
        <v>4690</v>
      </c>
      <c r="BD364">
        <v>1</v>
      </c>
      <c r="BE364">
        <v>0.83029683514254804</v>
      </c>
      <c r="BF364">
        <v>1</v>
      </c>
      <c r="BG364" t="s">
        <v>4691</v>
      </c>
      <c r="BH364" t="s">
        <v>4692</v>
      </c>
      <c r="BI364">
        <v>1</v>
      </c>
      <c r="BJ364" s="159">
        <v>2.2236883069753802E-6</v>
      </c>
      <c r="BK364">
        <v>1</v>
      </c>
      <c r="BL364" t="s">
        <v>4693</v>
      </c>
      <c r="BM364" t="s">
        <v>4694</v>
      </c>
      <c r="BN364">
        <v>1</v>
      </c>
      <c r="BO364">
        <v>1.17352279851296E-4</v>
      </c>
      <c r="BP364">
        <v>1</v>
      </c>
      <c r="BQ364" t="s">
        <v>4695</v>
      </c>
      <c r="BR364" t="s">
        <v>4696</v>
      </c>
      <c r="BS364">
        <v>1</v>
      </c>
      <c r="BT364" s="159">
        <v>6.5822702942166206E-8</v>
      </c>
      <c r="BU364">
        <v>1</v>
      </c>
      <c r="BV364" t="s">
        <v>4697</v>
      </c>
      <c r="BW364" t="s">
        <v>4698</v>
      </c>
      <c r="BX364">
        <v>1</v>
      </c>
      <c r="BY364" s="159">
        <v>7.8711732000837693E-6</v>
      </c>
      <c r="BZ364">
        <v>1</v>
      </c>
      <c r="CA364" t="s">
        <v>4699</v>
      </c>
      <c r="CB364" t="s">
        <v>4700</v>
      </c>
      <c r="CC364">
        <v>1</v>
      </c>
      <c r="CD364" s="159">
        <v>5.4473090196017401E-5</v>
      </c>
      <c r="CE364">
        <v>1</v>
      </c>
      <c r="CF364" t="s">
        <v>4701</v>
      </c>
      <c r="CG364" t="s">
        <v>4702</v>
      </c>
      <c r="CH364">
        <v>1</v>
      </c>
      <c r="CI364" s="159">
        <v>8.8972907173062799E-6</v>
      </c>
      <c r="CJ364">
        <v>1</v>
      </c>
      <c r="CK364" t="s">
        <v>4703</v>
      </c>
      <c r="CL364" t="s">
        <v>4704</v>
      </c>
      <c r="CM364">
        <v>1</v>
      </c>
      <c r="CN364" s="159">
        <v>2.9465855470315598E-5</v>
      </c>
      <c r="CO364">
        <v>1</v>
      </c>
      <c r="CP364" t="s">
        <v>4705</v>
      </c>
      <c r="CQ364" t="s">
        <v>4706</v>
      </c>
      <c r="CR364">
        <v>1</v>
      </c>
      <c r="CS364">
        <v>4.56596902032303E-4</v>
      </c>
      <c r="CT364">
        <v>1</v>
      </c>
      <c r="CU364" t="s">
        <v>4707</v>
      </c>
      <c r="CV364" t="s">
        <v>4708</v>
      </c>
      <c r="CW364">
        <v>1</v>
      </c>
      <c r="CX364" s="159">
        <v>1.73757731127896E-6</v>
      </c>
      <c r="CY364">
        <v>1</v>
      </c>
      <c r="CZ364" t="s">
        <v>4709</v>
      </c>
      <c r="DA364" t="s">
        <v>4710</v>
      </c>
      <c r="DB364">
        <v>1</v>
      </c>
      <c r="DC364" s="159">
        <v>3.9024308637799401E-7</v>
      </c>
      <c r="DD364">
        <v>1</v>
      </c>
      <c r="DE364" t="s">
        <v>4711</v>
      </c>
      <c r="DF364" t="s">
        <v>4712</v>
      </c>
      <c r="DG364">
        <v>1</v>
      </c>
      <c r="DH364">
        <v>2.5521717485785001E-4</v>
      </c>
      <c r="DI364">
        <v>1</v>
      </c>
      <c r="DJ364" t="s">
        <v>4713</v>
      </c>
      <c r="DK364" t="s">
        <v>4714</v>
      </c>
      <c r="DL364">
        <v>1</v>
      </c>
      <c r="DM364" s="159">
        <v>6.2090033918956697E-5</v>
      </c>
      <c r="DN364">
        <v>1</v>
      </c>
      <c r="DO364" t="s">
        <v>4715</v>
      </c>
      <c r="DP364" t="s">
        <v>4716</v>
      </c>
      <c r="DQ364">
        <v>1</v>
      </c>
      <c r="DR364" s="159">
        <v>1.1456289625808099E-8</v>
      </c>
      <c r="DS364">
        <v>1</v>
      </c>
      <c r="DT364" t="s">
        <v>4717</v>
      </c>
      <c r="DU364" t="s">
        <v>4718</v>
      </c>
      <c r="DV364">
        <v>1</v>
      </c>
      <c r="DW364">
        <v>3.9120685744484002E-4</v>
      </c>
      <c r="DX364">
        <v>1</v>
      </c>
      <c r="DY364" t="s">
        <v>4719</v>
      </c>
      <c r="DZ364" t="s">
        <v>4720</v>
      </c>
      <c r="EA364">
        <v>1</v>
      </c>
      <c r="EB364" s="159">
        <v>4.5239580411732402E-6</v>
      </c>
      <c r="EC364">
        <v>1</v>
      </c>
      <c r="ED364" t="s">
        <v>4721</v>
      </c>
      <c r="EE364" t="s">
        <v>4722</v>
      </c>
      <c r="EF364">
        <v>1</v>
      </c>
      <c r="EG364" s="159">
        <v>1.20750059777185E-5</v>
      </c>
      <c r="EH364">
        <v>1</v>
      </c>
      <c r="EI364" t="s">
        <v>4723</v>
      </c>
      <c r="EJ364" t="s">
        <v>4724</v>
      </c>
      <c r="EK364">
        <v>1</v>
      </c>
      <c r="EL364" s="159">
        <v>4.2802786457047897E-6</v>
      </c>
      <c r="EM364">
        <v>1</v>
      </c>
      <c r="EN364" t="s">
        <v>4725</v>
      </c>
      <c r="EO364" t="s">
        <v>4726</v>
      </c>
      <c r="EP364">
        <v>1</v>
      </c>
      <c r="EQ364">
        <v>2.3518707161904401E-4</v>
      </c>
      <c r="ER364">
        <v>1</v>
      </c>
      <c r="ES364" t="s">
        <v>4727</v>
      </c>
      <c r="ET364" t="s">
        <v>4728</v>
      </c>
      <c r="EU364">
        <v>1</v>
      </c>
      <c r="EV364" s="159">
        <v>4.1011275398343898E-5</v>
      </c>
      <c r="EW364">
        <v>1</v>
      </c>
      <c r="EX364" t="s">
        <v>4729</v>
      </c>
      <c r="EY364" t="s">
        <v>4730</v>
      </c>
      <c r="EZ364">
        <v>1</v>
      </c>
      <c r="FA364" s="159">
        <v>1.6409727943570901E-6</v>
      </c>
      <c r="FB364">
        <v>1</v>
      </c>
      <c r="FC364" t="s">
        <v>4731</v>
      </c>
      <c r="FD364" t="s">
        <v>4732</v>
      </c>
      <c r="FE364">
        <v>1</v>
      </c>
      <c r="FF364">
        <v>0.161394439760077</v>
      </c>
      <c r="FG364">
        <v>1</v>
      </c>
      <c r="FH364" t="s">
        <v>4733</v>
      </c>
      <c r="FI364" t="s">
        <v>4734</v>
      </c>
      <c r="FJ364">
        <v>1</v>
      </c>
      <c r="FK364" s="159">
        <v>1.8375244251352101E-5</v>
      </c>
      <c r="FL364">
        <v>1</v>
      </c>
      <c r="FM364" t="s">
        <v>4735</v>
      </c>
      <c r="FN364" t="s">
        <v>4736</v>
      </c>
      <c r="FO364">
        <v>1</v>
      </c>
      <c r="FP364" s="159">
        <v>6.5783982613951298E-6</v>
      </c>
      <c r="FQ364">
        <v>1</v>
      </c>
      <c r="FR364" t="s">
        <v>4737</v>
      </c>
      <c r="FS364" t="s">
        <v>4738</v>
      </c>
      <c r="FT364">
        <v>1</v>
      </c>
      <c r="FU364" s="159">
        <v>1.5012012593329801E-5</v>
      </c>
      <c r="FV364">
        <v>1</v>
      </c>
      <c r="FW364" t="s">
        <v>4739</v>
      </c>
      <c r="FX364" t="s">
        <v>4740</v>
      </c>
      <c r="FY364">
        <v>1</v>
      </c>
      <c r="FZ364">
        <v>1.1092233814425499E-4</v>
      </c>
      <c r="GA364">
        <v>1</v>
      </c>
      <c r="GB364" t="s">
        <v>4741</v>
      </c>
      <c r="GC364" t="s">
        <v>4742</v>
      </c>
      <c r="GD364">
        <v>1</v>
      </c>
      <c r="GE364" s="159">
        <v>2.93510432046348E-6</v>
      </c>
      <c r="GF364">
        <v>1</v>
      </c>
      <c r="GG364" t="s">
        <v>4743</v>
      </c>
      <c r="GH364" t="s">
        <v>4744</v>
      </c>
      <c r="GI364">
        <v>1</v>
      </c>
      <c r="GJ364" s="159">
        <v>1.4963264856839799E-5</v>
      </c>
      <c r="GK364">
        <v>1</v>
      </c>
      <c r="GL364" t="s">
        <v>4745</v>
      </c>
      <c r="GM364" t="s">
        <v>4746</v>
      </c>
      <c r="GN364">
        <v>1</v>
      </c>
      <c r="GO364" s="159">
        <v>6.4890163424114096E-5</v>
      </c>
    </row>
    <row r="365" spans="1:297">
      <c r="A365" t="str">
        <f>[1]Overview!E446</f>
        <v>a663104</v>
      </c>
      <c r="B365" t="str">
        <f>IF([1]Overview!W446&lt;&gt;"",[1]Overview!W446,"")</f>
        <v/>
      </c>
      <c r="C365" t="str">
        <f>[1]Overview!B446</f>
        <v>6631.04: Miete von Sport- und Freizeitartikeln</v>
      </c>
      <c r="D365" s="159">
        <f>5.94290024606893E-07*0.952854993450579</f>
        <v>5.6627221750454544E-7</v>
      </c>
      <c r="F365">
        <f>[1]Overview!S446</f>
        <v>0</v>
      </c>
      <c r="H365">
        <v>1</v>
      </c>
      <c r="I365" s="166" t="s">
        <v>3422</v>
      </c>
      <c r="J365" t="s">
        <v>3423</v>
      </c>
      <c r="K365">
        <v>1</v>
      </c>
      <c r="L365" s="159">
        <v>3.3620333022700199E-7</v>
      </c>
      <c r="M365">
        <v>1</v>
      </c>
      <c r="N365" t="s">
        <v>3424</v>
      </c>
      <c r="O365" t="s">
        <v>3425</v>
      </c>
      <c r="P365">
        <v>1</v>
      </c>
      <c r="Q365" s="159">
        <v>2.4162596745060701E-6</v>
      </c>
      <c r="R365">
        <v>1</v>
      </c>
      <c r="S365" t="s">
        <v>3426</v>
      </c>
      <c r="T365" t="s">
        <v>3427</v>
      </c>
      <c r="U365">
        <v>1</v>
      </c>
      <c r="V365" s="159">
        <v>5.6279313591402702E-6</v>
      </c>
      <c r="W365">
        <v>1</v>
      </c>
      <c r="X365" t="s">
        <v>3428</v>
      </c>
      <c r="Y365" t="s">
        <v>3429</v>
      </c>
      <c r="Z365">
        <v>1</v>
      </c>
      <c r="AA365" s="159">
        <v>8.1081250196037694E-5</v>
      </c>
      <c r="AB365">
        <v>1</v>
      </c>
      <c r="AC365" t="s">
        <v>3430</v>
      </c>
      <c r="AD365" t="s">
        <v>3431</v>
      </c>
      <c r="AE365">
        <v>1</v>
      </c>
      <c r="AF365">
        <v>3.3496241310027898E-4</v>
      </c>
      <c r="AG365">
        <v>1</v>
      </c>
      <c r="AH365" t="s">
        <v>3432</v>
      </c>
      <c r="AI365" t="s">
        <v>3433</v>
      </c>
      <c r="AJ365">
        <v>1</v>
      </c>
      <c r="AK365" s="159">
        <v>4.13576141021054E-5</v>
      </c>
      <c r="AL365">
        <v>1</v>
      </c>
      <c r="AM365" t="s">
        <v>3434</v>
      </c>
      <c r="AN365" t="s">
        <v>3435</v>
      </c>
      <c r="AO365">
        <v>1</v>
      </c>
      <c r="AP365" s="159">
        <v>3.8489811701076697E-5</v>
      </c>
      <c r="AQ365">
        <v>1</v>
      </c>
      <c r="AR365" t="s">
        <v>3436</v>
      </c>
      <c r="AS365" t="s">
        <v>3437</v>
      </c>
      <c r="AT365">
        <v>1</v>
      </c>
      <c r="AU365">
        <v>4.5821609363883503E-4</v>
      </c>
      <c r="AV365">
        <v>1</v>
      </c>
      <c r="AW365" t="s">
        <v>3438</v>
      </c>
      <c r="AX365" t="s">
        <v>3439</v>
      </c>
      <c r="AY365">
        <v>1</v>
      </c>
      <c r="AZ365">
        <v>3.79018353554E-4</v>
      </c>
      <c r="BA365">
        <v>1</v>
      </c>
      <c r="BB365" t="s">
        <v>3440</v>
      </c>
      <c r="BC365" t="s">
        <v>3441</v>
      </c>
      <c r="BD365">
        <v>1</v>
      </c>
      <c r="BE365">
        <v>1.58507167912725E-2</v>
      </c>
      <c r="BF365">
        <v>1</v>
      </c>
      <c r="BG365" t="s">
        <v>3442</v>
      </c>
      <c r="BH365" t="s">
        <v>3443</v>
      </c>
      <c r="BI365">
        <v>1</v>
      </c>
      <c r="BJ365" s="159">
        <v>4.3952211941818896E-6</v>
      </c>
      <c r="BK365">
        <v>1</v>
      </c>
      <c r="BL365" t="s">
        <v>3444</v>
      </c>
      <c r="BM365" t="s">
        <v>3445</v>
      </c>
      <c r="BN365">
        <v>1</v>
      </c>
      <c r="BO365" s="159">
        <v>2.8787355983334001E-5</v>
      </c>
      <c r="BP365">
        <v>1</v>
      </c>
      <c r="BQ365" t="s">
        <v>3446</v>
      </c>
      <c r="BR365" t="s">
        <v>3447</v>
      </c>
      <c r="BS365">
        <v>1</v>
      </c>
      <c r="BT365" s="159">
        <v>2.6596981760146501E-5</v>
      </c>
      <c r="BU365">
        <v>1</v>
      </c>
      <c r="BV365" t="s">
        <v>3448</v>
      </c>
      <c r="BW365" t="s">
        <v>3449</v>
      </c>
      <c r="BX365">
        <v>1</v>
      </c>
      <c r="BY365">
        <v>1.86713712723216E-3</v>
      </c>
      <c r="BZ365">
        <v>1</v>
      </c>
      <c r="CA365" t="s">
        <v>3028</v>
      </c>
      <c r="CB365" t="s">
        <v>3450</v>
      </c>
      <c r="CC365">
        <v>1</v>
      </c>
      <c r="CD365">
        <v>0.96859874435905702</v>
      </c>
      <c r="CE365">
        <v>1</v>
      </c>
      <c r="CF365" t="s">
        <v>3451</v>
      </c>
      <c r="CG365" t="s">
        <v>3452</v>
      </c>
      <c r="CH365">
        <v>1</v>
      </c>
      <c r="CI365" s="159">
        <v>2.1884444346778801E-8</v>
      </c>
      <c r="CJ365">
        <v>1</v>
      </c>
      <c r="CK365" t="s">
        <v>3453</v>
      </c>
      <c r="CL365" t="s">
        <v>3454</v>
      </c>
      <c r="CM365">
        <v>1</v>
      </c>
      <c r="CN365" s="159">
        <v>1.2435111060315701E-6</v>
      </c>
      <c r="CO365">
        <v>1</v>
      </c>
      <c r="CP365" t="s">
        <v>3455</v>
      </c>
      <c r="CQ365" t="s">
        <v>3456</v>
      </c>
      <c r="CR365">
        <v>1</v>
      </c>
      <c r="CS365" s="159">
        <v>7.5974245629168402E-7</v>
      </c>
      <c r="CT365">
        <v>1</v>
      </c>
      <c r="CU365" t="s">
        <v>3457</v>
      </c>
      <c r="CV365" t="s">
        <v>3458</v>
      </c>
      <c r="CW365">
        <v>1</v>
      </c>
      <c r="CX365">
        <v>4.2317302130739503E-4</v>
      </c>
      <c r="CY365">
        <v>1</v>
      </c>
      <c r="CZ365" t="s">
        <v>3459</v>
      </c>
      <c r="DA365" t="s">
        <v>3460</v>
      </c>
      <c r="DB365">
        <v>1</v>
      </c>
      <c r="DC365">
        <v>1.2509543407259701E-3</v>
      </c>
      <c r="DD365">
        <v>1</v>
      </c>
      <c r="DE365" t="s">
        <v>3461</v>
      </c>
      <c r="DF365" t="s">
        <v>3462</v>
      </c>
      <c r="DG365">
        <v>1</v>
      </c>
      <c r="DH365" s="159">
        <v>3.0736732965968902E-6</v>
      </c>
      <c r="DI365">
        <v>1</v>
      </c>
      <c r="DJ365" t="s">
        <v>3463</v>
      </c>
      <c r="DK365" t="s">
        <v>3464</v>
      </c>
      <c r="DL365">
        <v>1</v>
      </c>
      <c r="DM365" s="159">
        <v>1.7994766161176899E-6</v>
      </c>
      <c r="DN365">
        <v>1</v>
      </c>
      <c r="DO365" t="s">
        <v>3465</v>
      </c>
      <c r="DP365" t="s">
        <v>3466</v>
      </c>
      <c r="DQ365">
        <v>1</v>
      </c>
      <c r="DR365" s="159">
        <v>1.7502133935045999E-6</v>
      </c>
      <c r="DS365">
        <v>1</v>
      </c>
      <c r="DT365" t="s">
        <v>3467</v>
      </c>
      <c r="DU365" t="s">
        <v>3468</v>
      </c>
      <c r="DV365">
        <v>1</v>
      </c>
      <c r="DW365" s="159">
        <v>1.0478635823219599E-5</v>
      </c>
      <c r="DX365">
        <v>1</v>
      </c>
      <c r="DY365" t="s">
        <v>3469</v>
      </c>
      <c r="DZ365" t="s">
        <v>3470</v>
      </c>
      <c r="EA365">
        <v>1</v>
      </c>
      <c r="EB365" s="159">
        <v>1.1219412648961299E-6</v>
      </c>
      <c r="EC365">
        <v>1</v>
      </c>
      <c r="ED365" t="s">
        <v>3471</v>
      </c>
      <c r="EE365" t="s">
        <v>3472</v>
      </c>
      <c r="EF365">
        <v>1</v>
      </c>
      <c r="EG365" s="159">
        <v>7.8962601353226594E-5</v>
      </c>
      <c r="EH365">
        <v>1</v>
      </c>
      <c r="EI365" t="s">
        <v>3473</v>
      </c>
      <c r="EJ365" t="s">
        <v>3474</v>
      </c>
      <c r="EK365">
        <v>1</v>
      </c>
      <c r="EL365">
        <v>3.6760007929122502E-3</v>
      </c>
      <c r="EM365">
        <v>1</v>
      </c>
      <c r="EN365" t="s">
        <v>3475</v>
      </c>
      <c r="EO365" t="s">
        <v>3476</v>
      </c>
      <c r="EP365">
        <v>1</v>
      </c>
      <c r="EQ365">
        <v>1.69336754479922E-4</v>
      </c>
      <c r="ER365">
        <v>1</v>
      </c>
      <c r="ES365" t="s">
        <v>3477</v>
      </c>
      <c r="ET365" t="s">
        <v>3478</v>
      </c>
      <c r="EU365">
        <v>1</v>
      </c>
      <c r="EV365">
        <v>6.5775098895098103E-4</v>
      </c>
      <c r="EW365">
        <v>1</v>
      </c>
      <c r="EX365" t="s">
        <v>3479</v>
      </c>
      <c r="EY365" t="s">
        <v>3480</v>
      </c>
      <c r="EZ365">
        <v>1</v>
      </c>
      <c r="FA365" s="159">
        <v>5.4317504024994103E-6</v>
      </c>
      <c r="FB365">
        <v>1</v>
      </c>
      <c r="FC365" t="s">
        <v>3481</v>
      </c>
      <c r="FD365" t="s">
        <v>3482</v>
      </c>
      <c r="FE365">
        <v>1</v>
      </c>
      <c r="FF365" s="159">
        <v>5.2870329349712101E-5</v>
      </c>
      <c r="FG365">
        <v>1</v>
      </c>
      <c r="FH365" t="s">
        <v>3483</v>
      </c>
      <c r="FI365" t="s">
        <v>3484</v>
      </c>
      <c r="FJ365">
        <v>1</v>
      </c>
      <c r="FK365" s="159">
        <v>1.7170359422359399E-6</v>
      </c>
      <c r="FL365">
        <v>1</v>
      </c>
      <c r="FM365" t="s">
        <v>3485</v>
      </c>
      <c r="FN365" t="s">
        <v>3486</v>
      </c>
      <c r="FO365">
        <v>1</v>
      </c>
      <c r="FP365" s="159">
        <v>9.6363963525722894E-7</v>
      </c>
      <c r="FQ365">
        <v>1</v>
      </c>
      <c r="FR365" t="s">
        <v>3487</v>
      </c>
      <c r="FS365" t="s">
        <v>3488</v>
      </c>
      <c r="FT365">
        <v>1</v>
      </c>
      <c r="FU365" s="159">
        <v>2.5976299547149299E-5</v>
      </c>
      <c r="FV365">
        <v>1</v>
      </c>
      <c r="FW365" t="s">
        <v>3489</v>
      </c>
      <c r="FX365" t="s">
        <v>3490</v>
      </c>
      <c r="FY365">
        <v>1</v>
      </c>
      <c r="FZ365">
        <v>1.5785958676786799E-3</v>
      </c>
      <c r="GA365">
        <v>1</v>
      </c>
      <c r="GB365" t="s">
        <v>3491</v>
      </c>
      <c r="GC365" t="s">
        <v>3492</v>
      </c>
      <c r="GD365">
        <v>1</v>
      </c>
      <c r="GE365" s="159">
        <v>4.9490084914013597E-6</v>
      </c>
      <c r="GF365">
        <v>1</v>
      </c>
      <c r="GG365" t="s">
        <v>3493</v>
      </c>
      <c r="GH365" t="s">
        <v>3494</v>
      </c>
      <c r="GI365">
        <v>1</v>
      </c>
      <c r="GJ365" s="159">
        <v>2.1876498808897498E-6</v>
      </c>
      <c r="GK365">
        <v>1</v>
      </c>
      <c r="GL365" t="s">
        <v>3495</v>
      </c>
      <c r="GM365" t="s">
        <v>3496</v>
      </c>
      <c r="GN365">
        <v>1</v>
      </c>
      <c r="GO365" s="159">
        <v>3.4530052182925098E-5</v>
      </c>
      <c r="GP365">
        <v>1</v>
      </c>
      <c r="GQ365" t="s">
        <v>3497</v>
      </c>
      <c r="GR365" t="s">
        <v>3498</v>
      </c>
      <c r="GS365">
        <v>1</v>
      </c>
      <c r="GT365">
        <v>4.2275194903614597E-3</v>
      </c>
      <c r="GU365">
        <v>1</v>
      </c>
      <c r="GV365" t="s">
        <v>3499</v>
      </c>
      <c r="GW365" t="s">
        <v>3500</v>
      </c>
      <c r="GX365">
        <v>1</v>
      </c>
      <c r="GY365" s="159">
        <v>6.5027239090500097E-5</v>
      </c>
      <c r="GZ365">
        <v>1</v>
      </c>
      <c r="HA365" t="s">
        <v>3501</v>
      </c>
      <c r="HB365" t="s">
        <v>3502</v>
      </c>
      <c r="HC365">
        <v>1</v>
      </c>
      <c r="HD365" s="159">
        <v>5.9202921506360197E-6</v>
      </c>
    </row>
    <row r="366" spans="1:297">
      <c r="A366" t="str">
        <f>[1]Overview!E447</f>
        <v>a663105</v>
      </c>
      <c r="B366" t="str">
        <f>IF([1]Overview!W447&lt;&gt;"",[1]Overview!W447,"")</f>
        <v/>
      </c>
      <c r="C366" t="str">
        <f>[1]Overview!B447</f>
        <v>6631.05: Sport- und Bastelkurse</v>
      </c>
      <c r="D366" s="159">
        <f>5.94290024606893E-07*0.928077957606505</f>
        <v>5.5154747226308481E-7</v>
      </c>
      <c r="F366">
        <f>[1]Overview!S447</f>
        <v>0</v>
      </c>
      <c r="H366">
        <v>1</v>
      </c>
      <c r="I366" t="s">
        <v>5565</v>
      </c>
      <c r="J366" t="s">
        <v>5566</v>
      </c>
      <c r="K366">
        <v>1</v>
      </c>
      <c r="L366" s="159">
        <v>1.10941623849508E-5</v>
      </c>
      <c r="M366">
        <v>1</v>
      </c>
      <c r="N366" t="s">
        <v>5567</v>
      </c>
      <c r="O366" t="s">
        <v>5568</v>
      </c>
      <c r="P366">
        <v>1</v>
      </c>
      <c r="Q366" s="159">
        <v>3.9159786364922799E-5</v>
      </c>
      <c r="R366">
        <v>1</v>
      </c>
      <c r="S366" t="s">
        <v>5569</v>
      </c>
      <c r="T366" t="s">
        <v>5570</v>
      </c>
      <c r="U366">
        <v>1</v>
      </c>
      <c r="V366" s="159">
        <v>9.05783623174713E-7</v>
      </c>
      <c r="W366">
        <v>1</v>
      </c>
      <c r="X366" t="s">
        <v>5571</v>
      </c>
      <c r="Y366" t="s">
        <v>5572</v>
      </c>
      <c r="Z366">
        <v>1</v>
      </c>
      <c r="AA366">
        <v>6.4836127436655299E-3</v>
      </c>
      <c r="AB366">
        <v>1</v>
      </c>
      <c r="AC366" t="s">
        <v>5573</v>
      </c>
      <c r="AD366" t="s">
        <v>5574</v>
      </c>
      <c r="AE366">
        <v>1</v>
      </c>
      <c r="AF366" s="159">
        <v>6.9381291823406496E-5</v>
      </c>
      <c r="AG366">
        <v>1</v>
      </c>
      <c r="AH366" t="s">
        <v>5575</v>
      </c>
      <c r="AI366" t="s">
        <v>5576</v>
      </c>
      <c r="AJ366">
        <v>1</v>
      </c>
      <c r="AK366">
        <v>2.4902324138012799E-3</v>
      </c>
      <c r="AL366">
        <v>1</v>
      </c>
      <c r="AM366" t="s">
        <v>5577</v>
      </c>
      <c r="AN366" t="s">
        <v>5578</v>
      </c>
      <c r="AO366">
        <v>1</v>
      </c>
      <c r="AP366" s="159">
        <v>8.1426186810615804E-7</v>
      </c>
      <c r="AQ366">
        <v>1</v>
      </c>
      <c r="AR366" t="s">
        <v>5579</v>
      </c>
      <c r="AS366" t="s">
        <v>5580</v>
      </c>
      <c r="AT366">
        <v>1</v>
      </c>
      <c r="AU366" s="159">
        <v>1.7910322461369099E-5</v>
      </c>
      <c r="AV366">
        <v>1</v>
      </c>
      <c r="AW366" t="s">
        <v>5581</v>
      </c>
      <c r="AX366" t="s">
        <v>5582</v>
      </c>
      <c r="AY366">
        <v>1</v>
      </c>
      <c r="AZ366">
        <v>9.6297480381576201E-4</v>
      </c>
      <c r="BA366">
        <v>1</v>
      </c>
      <c r="BB366" t="s">
        <v>5583</v>
      </c>
      <c r="BC366" t="s">
        <v>5584</v>
      </c>
      <c r="BD366">
        <v>1</v>
      </c>
      <c r="BE366" s="159">
        <v>2.4097288426493502E-7</v>
      </c>
      <c r="BF366">
        <v>1</v>
      </c>
      <c r="BG366" t="s">
        <v>5585</v>
      </c>
      <c r="BH366" t="s">
        <v>5586</v>
      </c>
      <c r="BI366">
        <v>1</v>
      </c>
      <c r="BJ366" s="159">
        <v>1.95659104118895E-7</v>
      </c>
      <c r="BK366">
        <v>1</v>
      </c>
      <c r="BL366" t="s">
        <v>5587</v>
      </c>
      <c r="BM366" t="s">
        <v>5588</v>
      </c>
      <c r="BN366">
        <v>1</v>
      </c>
      <c r="BO366" s="159">
        <v>1.54662804516644E-6</v>
      </c>
      <c r="BP366">
        <v>1</v>
      </c>
      <c r="BQ366" t="s">
        <v>5589</v>
      </c>
      <c r="BR366" t="s">
        <v>5590</v>
      </c>
      <c r="BS366">
        <v>1</v>
      </c>
      <c r="BT366">
        <v>1.6560410884091799E-4</v>
      </c>
      <c r="BU366">
        <v>1</v>
      </c>
      <c r="BV366" t="s">
        <v>5591</v>
      </c>
      <c r="BW366" t="s">
        <v>5592</v>
      </c>
      <c r="BX366">
        <v>1</v>
      </c>
      <c r="BY366" s="159">
        <v>6.0516465413851501E-6</v>
      </c>
      <c r="BZ366">
        <v>1</v>
      </c>
      <c r="CA366" t="s">
        <v>5593</v>
      </c>
      <c r="CB366" t="s">
        <v>5594</v>
      </c>
      <c r="CC366">
        <v>1</v>
      </c>
      <c r="CD366">
        <v>9.3641346473886597E-4</v>
      </c>
      <c r="CE366">
        <v>1</v>
      </c>
      <c r="CF366" t="s">
        <v>5595</v>
      </c>
      <c r="CG366" t="s">
        <v>5596</v>
      </c>
      <c r="CH366">
        <v>1</v>
      </c>
      <c r="CI366">
        <v>2.0581264134224599E-2</v>
      </c>
      <c r="CJ366">
        <v>1</v>
      </c>
      <c r="CK366" t="s">
        <v>5597</v>
      </c>
      <c r="CL366" t="s">
        <v>5598</v>
      </c>
      <c r="CM366">
        <v>1</v>
      </c>
      <c r="CN366">
        <v>4.3323371357114899E-4</v>
      </c>
      <c r="CO366">
        <v>1</v>
      </c>
      <c r="CP366" t="s">
        <v>5599</v>
      </c>
      <c r="CQ366" t="s">
        <v>5600</v>
      </c>
      <c r="CR366">
        <v>1</v>
      </c>
      <c r="CS366">
        <v>9.0679210508327695E-4</v>
      </c>
      <c r="CT366">
        <v>1</v>
      </c>
      <c r="CU366" t="s">
        <v>5601</v>
      </c>
      <c r="CV366" t="s">
        <v>5602</v>
      </c>
      <c r="CW366">
        <v>1</v>
      </c>
      <c r="CX366">
        <v>2.73371120833451E-4</v>
      </c>
      <c r="CY366">
        <v>1</v>
      </c>
      <c r="CZ366" t="s">
        <v>5603</v>
      </c>
      <c r="DA366" t="s">
        <v>5604</v>
      </c>
      <c r="DB366">
        <v>1</v>
      </c>
      <c r="DC366" s="159">
        <v>1.04122501645062E-6</v>
      </c>
      <c r="DD366">
        <v>1</v>
      </c>
      <c r="DE366" t="s">
        <v>5605</v>
      </c>
      <c r="DF366" t="s">
        <v>5606</v>
      </c>
      <c r="DG366">
        <v>1</v>
      </c>
      <c r="DH366" s="159">
        <v>6.6587395944715499E-9</v>
      </c>
      <c r="DI366">
        <v>1</v>
      </c>
      <c r="DJ366" t="s">
        <v>5607</v>
      </c>
      <c r="DK366" t="s">
        <v>5608</v>
      </c>
      <c r="DL366">
        <v>1</v>
      </c>
      <c r="DM366" s="159">
        <v>1.5437732587054699E-6</v>
      </c>
      <c r="DN366">
        <v>1</v>
      </c>
      <c r="DO366" t="s">
        <v>5609</v>
      </c>
      <c r="DP366" t="s">
        <v>5610</v>
      </c>
      <c r="DQ366">
        <v>1</v>
      </c>
      <c r="DR366" s="159">
        <v>2.3237904093705199E-5</v>
      </c>
      <c r="DS366">
        <v>1</v>
      </c>
      <c r="DT366" t="s">
        <v>5611</v>
      </c>
      <c r="DU366" t="s">
        <v>5612</v>
      </c>
      <c r="DV366">
        <v>1</v>
      </c>
      <c r="DW366" s="159">
        <v>1.6468536988271099E-7</v>
      </c>
      <c r="DX366">
        <v>1</v>
      </c>
      <c r="DY366" t="s">
        <v>5613</v>
      </c>
      <c r="DZ366" t="s">
        <v>5614</v>
      </c>
      <c r="EA366">
        <v>1</v>
      </c>
      <c r="EB366" s="159">
        <v>3.6361640418173298E-7</v>
      </c>
      <c r="EC366">
        <v>1</v>
      </c>
      <c r="ED366" t="s">
        <v>5615</v>
      </c>
      <c r="EE366" t="s">
        <v>5616</v>
      </c>
      <c r="EF366">
        <v>1</v>
      </c>
      <c r="EG366">
        <v>1.27201911606295E-2</v>
      </c>
      <c r="EH366">
        <v>1</v>
      </c>
      <c r="EI366" t="s">
        <v>5617</v>
      </c>
      <c r="EJ366" t="s">
        <v>5618</v>
      </c>
      <c r="EK366">
        <v>1</v>
      </c>
      <c r="EL366" s="159">
        <v>3.9429106831954197E-6</v>
      </c>
      <c r="EM366">
        <v>1</v>
      </c>
      <c r="EN366" t="s">
        <v>5619</v>
      </c>
      <c r="EO366" t="s">
        <v>5620</v>
      </c>
      <c r="EP366">
        <v>1</v>
      </c>
      <c r="EQ366">
        <v>1.24062650706864E-3</v>
      </c>
      <c r="ER366">
        <v>1</v>
      </c>
      <c r="ES366" t="s">
        <v>5621</v>
      </c>
      <c r="ET366" t="s">
        <v>5622</v>
      </c>
      <c r="EU366">
        <v>1</v>
      </c>
      <c r="EV366">
        <v>2.6337418050926598E-4</v>
      </c>
      <c r="EW366">
        <v>1</v>
      </c>
      <c r="EX366" t="s">
        <v>5623</v>
      </c>
      <c r="EY366" t="s">
        <v>5624</v>
      </c>
      <c r="EZ366">
        <v>1</v>
      </c>
      <c r="FA366" s="159">
        <v>2.57175045585771E-5</v>
      </c>
      <c r="FB366">
        <v>1</v>
      </c>
      <c r="FC366" t="s">
        <v>5625</v>
      </c>
      <c r="FD366" t="s">
        <v>5626</v>
      </c>
      <c r="FE366">
        <v>1</v>
      </c>
      <c r="FF366">
        <v>0.93600128859838705</v>
      </c>
      <c r="FG366">
        <v>1</v>
      </c>
      <c r="FH366" t="s">
        <v>5627</v>
      </c>
      <c r="FI366" t="s">
        <v>5628</v>
      </c>
      <c r="FJ366">
        <v>1</v>
      </c>
      <c r="FK366" s="159">
        <v>1.7693671389830101E-6</v>
      </c>
      <c r="FL366">
        <v>1</v>
      </c>
      <c r="FM366" t="s">
        <v>5629</v>
      </c>
      <c r="FN366" t="s">
        <v>5630</v>
      </c>
      <c r="FO366">
        <v>1</v>
      </c>
      <c r="FP366">
        <v>1.09394018608417E-4</v>
      </c>
      <c r="FQ366">
        <v>1</v>
      </c>
      <c r="FR366" t="s">
        <v>5631</v>
      </c>
      <c r="FS366" t="s">
        <v>5632</v>
      </c>
      <c r="FT366">
        <v>1</v>
      </c>
      <c r="FU366" s="159">
        <v>1.23042655029097E-5</v>
      </c>
      <c r="FV366">
        <v>1</v>
      </c>
      <c r="FW366" t="s">
        <v>5633</v>
      </c>
      <c r="FX366" t="s">
        <v>5634</v>
      </c>
      <c r="FY366">
        <v>1</v>
      </c>
      <c r="FZ366" s="159">
        <v>4.1999442573867103E-5</v>
      </c>
      <c r="GA366">
        <v>1</v>
      </c>
      <c r="GB366" t="s">
        <v>5635</v>
      </c>
      <c r="GC366" t="s">
        <v>5636</v>
      </c>
      <c r="GD366">
        <v>1</v>
      </c>
      <c r="GE366">
        <v>2.19573074952209E-4</v>
      </c>
      <c r="GF366">
        <v>1</v>
      </c>
      <c r="GG366" t="s">
        <v>5637</v>
      </c>
      <c r="GH366" t="s">
        <v>5638</v>
      </c>
      <c r="GI366">
        <v>1</v>
      </c>
      <c r="GJ366" s="159">
        <v>2.3569846126203601E-5</v>
      </c>
      <c r="GK366">
        <v>1</v>
      </c>
      <c r="GL366" t="s">
        <v>5639</v>
      </c>
      <c r="GM366" t="s">
        <v>5640</v>
      </c>
      <c r="GN366">
        <v>1</v>
      </c>
      <c r="GO366">
        <v>6.9232222223013697E-3</v>
      </c>
      <c r="GP366">
        <v>1</v>
      </c>
      <c r="GQ366" t="s">
        <v>5641</v>
      </c>
      <c r="GR366" t="s">
        <v>5642</v>
      </c>
      <c r="GS366">
        <v>1</v>
      </c>
      <c r="GT366" s="159">
        <v>6.1422584258095898E-6</v>
      </c>
      <c r="GU366">
        <v>1</v>
      </c>
      <c r="GV366" t="s">
        <v>5643</v>
      </c>
      <c r="GW366" t="s">
        <v>5644</v>
      </c>
      <c r="GX366">
        <v>1</v>
      </c>
      <c r="GY366" s="159">
        <v>7.1821369800234797E-7</v>
      </c>
      <c r="GZ366">
        <v>1</v>
      </c>
      <c r="HA366" t="s">
        <v>5645</v>
      </c>
      <c r="HB366" t="s">
        <v>5646</v>
      </c>
      <c r="HC366">
        <v>1</v>
      </c>
      <c r="HD366">
        <v>3.2280647051431801E-3</v>
      </c>
      <c r="HE366">
        <v>1</v>
      </c>
      <c r="HF366" t="s">
        <v>5647</v>
      </c>
      <c r="HG366" t="s">
        <v>5648</v>
      </c>
      <c r="HH366">
        <v>1</v>
      </c>
      <c r="HI366">
        <v>2.1514630286383901E-4</v>
      </c>
      <c r="HJ366">
        <v>1</v>
      </c>
      <c r="HK366" t="s">
        <v>5649</v>
      </c>
      <c r="HL366" t="s">
        <v>5650</v>
      </c>
      <c r="HM366">
        <v>1</v>
      </c>
      <c r="HN366">
        <v>5.5527122498561397E-3</v>
      </c>
      <c r="HO366">
        <v>1</v>
      </c>
      <c r="HP366" t="s">
        <v>5651</v>
      </c>
      <c r="HQ366" t="s">
        <v>5652</v>
      </c>
      <c r="HR366">
        <v>1</v>
      </c>
      <c r="HS366" s="159">
        <v>1.0008675255639601E-6</v>
      </c>
      <c r="HT366">
        <v>1</v>
      </c>
      <c r="HU366" t="s">
        <v>5653</v>
      </c>
      <c r="HV366" t="s">
        <v>5654</v>
      </c>
      <c r="HW366">
        <v>1</v>
      </c>
      <c r="HX366" s="159">
        <v>2.0853168886004799E-6</v>
      </c>
    </row>
    <row r="367" spans="1:297">
      <c r="A367" t="str">
        <f>[1]Overview!E448</f>
        <v>a663106</v>
      </c>
      <c r="B367" t="str">
        <f>IF([1]Overview!W448&lt;&gt;"",[1]Overview!W448,"")</f>
        <v/>
      </c>
      <c r="C367" t="str">
        <f>[1]Overview!B448</f>
        <v>6631.06: Musik- und Tanzkurse</v>
      </c>
      <c r="D367" s="159">
        <f>5.94290024606893E-07*0.928077957606505</f>
        <v>5.5154747226308481E-7</v>
      </c>
      <c r="F367">
        <f>[1]Overview!S448</f>
        <v>0</v>
      </c>
      <c r="H367">
        <v>1</v>
      </c>
      <c r="I367" t="s">
        <v>5565</v>
      </c>
      <c r="J367" t="s">
        <v>5566</v>
      </c>
      <c r="K367">
        <v>1</v>
      </c>
      <c r="L367" s="159">
        <v>1.10941623849508E-5</v>
      </c>
      <c r="M367">
        <v>1</v>
      </c>
      <c r="N367" t="s">
        <v>5567</v>
      </c>
      <c r="O367" t="s">
        <v>5568</v>
      </c>
      <c r="P367">
        <v>1</v>
      </c>
      <c r="Q367" s="159">
        <v>3.9159786364922799E-5</v>
      </c>
      <c r="R367">
        <v>1</v>
      </c>
      <c r="S367" t="s">
        <v>5569</v>
      </c>
      <c r="T367" t="s">
        <v>5570</v>
      </c>
      <c r="U367">
        <v>1</v>
      </c>
      <c r="V367" s="159">
        <v>9.05783623174713E-7</v>
      </c>
      <c r="W367">
        <v>1</v>
      </c>
      <c r="X367" t="s">
        <v>5571</v>
      </c>
      <c r="Y367" t="s">
        <v>5572</v>
      </c>
      <c r="Z367">
        <v>1</v>
      </c>
      <c r="AA367">
        <v>6.4836127436655299E-3</v>
      </c>
      <c r="AB367">
        <v>1</v>
      </c>
      <c r="AC367" t="s">
        <v>5573</v>
      </c>
      <c r="AD367" t="s">
        <v>5574</v>
      </c>
      <c r="AE367">
        <v>1</v>
      </c>
      <c r="AF367" s="159">
        <v>6.9381291823406496E-5</v>
      </c>
      <c r="AG367">
        <v>1</v>
      </c>
      <c r="AH367" t="s">
        <v>5575</v>
      </c>
      <c r="AI367" t="s">
        <v>5576</v>
      </c>
      <c r="AJ367">
        <v>1</v>
      </c>
      <c r="AK367">
        <v>2.4902324138012799E-3</v>
      </c>
      <c r="AL367">
        <v>1</v>
      </c>
      <c r="AM367" t="s">
        <v>5577</v>
      </c>
      <c r="AN367" t="s">
        <v>5578</v>
      </c>
      <c r="AO367">
        <v>1</v>
      </c>
      <c r="AP367" s="159">
        <v>8.1426186810615804E-7</v>
      </c>
      <c r="AQ367">
        <v>1</v>
      </c>
      <c r="AR367" t="s">
        <v>5579</v>
      </c>
      <c r="AS367" t="s">
        <v>5580</v>
      </c>
      <c r="AT367">
        <v>1</v>
      </c>
      <c r="AU367" s="159">
        <v>1.7910322461369099E-5</v>
      </c>
      <c r="AV367">
        <v>1</v>
      </c>
      <c r="AW367" t="s">
        <v>5581</v>
      </c>
      <c r="AX367" t="s">
        <v>5582</v>
      </c>
      <c r="AY367">
        <v>1</v>
      </c>
      <c r="AZ367">
        <v>9.6297480381576201E-4</v>
      </c>
      <c r="BA367">
        <v>1</v>
      </c>
      <c r="BB367" t="s">
        <v>5583</v>
      </c>
      <c r="BC367" t="s">
        <v>5584</v>
      </c>
      <c r="BD367">
        <v>1</v>
      </c>
      <c r="BE367" s="159">
        <v>2.4097288426493502E-7</v>
      </c>
      <c r="BF367">
        <v>1</v>
      </c>
      <c r="BG367" t="s">
        <v>5585</v>
      </c>
      <c r="BH367" t="s">
        <v>5586</v>
      </c>
      <c r="BI367">
        <v>1</v>
      </c>
      <c r="BJ367" s="159">
        <v>1.95659104118895E-7</v>
      </c>
      <c r="BK367">
        <v>1</v>
      </c>
      <c r="BL367" t="s">
        <v>5587</v>
      </c>
      <c r="BM367" t="s">
        <v>5588</v>
      </c>
      <c r="BN367">
        <v>1</v>
      </c>
      <c r="BO367" s="159">
        <v>1.54662804516644E-6</v>
      </c>
      <c r="BP367">
        <v>1</v>
      </c>
      <c r="BQ367" t="s">
        <v>5589</v>
      </c>
      <c r="BR367" t="s">
        <v>5590</v>
      </c>
      <c r="BS367">
        <v>1</v>
      </c>
      <c r="BT367">
        <v>1.6560410884091799E-4</v>
      </c>
      <c r="BU367">
        <v>1</v>
      </c>
      <c r="BV367" t="s">
        <v>5591</v>
      </c>
      <c r="BW367" t="s">
        <v>5592</v>
      </c>
      <c r="BX367">
        <v>1</v>
      </c>
      <c r="BY367" s="159">
        <v>6.0516465413851501E-6</v>
      </c>
      <c r="BZ367">
        <v>1</v>
      </c>
      <c r="CA367" t="s">
        <v>5593</v>
      </c>
      <c r="CB367" t="s">
        <v>5594</v>
      </c>
      <c r="CC367">
        <v>1</v>
      </c>
      <c r="CD367">
        <v>9.3641346473886597E-4</v>
      </c>
      <c r="CE367">
        <v>1</v>
      </c>
      <c r="CF367" t="s">
        <v>5595</v>
      </c>
      <c r="CG367" t="s">
        <v>5596</v>
      </c>
      <c r="CH367">
        <v>1</v>
      </c>
      <c r="CI367">
        <v>2.0581264134224599E-2</v>
      </c>
      <c r="CJ367">
        <v>1</v>
      </c>
      <c r="CK367" t="s">
        <v>5597</v>
      </c>
      <c r="CL367" t="s">
        <v>5598</v>
      </c>
      <c r="CM367">
        <v>1</v>
      </c>
      <c r="CN367">
        <v>4.3323371357114899E-4</v>
      </c>
      <c r="CO367">
        <v>1</v>
      </c>
      <c r="CP367" t="s">
        <v>5599</v>
      </c>
      <c r="CQ367" t="s">
        <v>5600</v>
      </c>
      <c r="CR367">
        <v>1</v>
      </c>
      <c r="CS367">
        <v>9.0679210508327695E-4</v>
      </c>
      <c r="CT367">
        <v>1</v>
      </c>
      <c r="CU367" t="s">
        <v>5601</v>
      </c>
      <c r="CV367" t="s">
        <v>5602</v>
      </c>
      <c r="CW367">
        <v>1</v>
      </c>
      <c r="CX367">
        <v>2.73371120833451E-4</v>
      </c>
      <c r="CY367">
        <v>1</v>
      </c>
      <c r="CZ367" t="s">
        <v>5603</v>
      </c>
      <c r="DA367" t="s">
        <v>5604</v>
      </c>
      <c r="DB367">
        <v>1</v>
      </c>
      <c r="DC367" s="159">
        <v>1.04122501645062E-6</v>
      </c>
      <c r="DD367">
        <v>1</v>
      </c>
      <c r="DE367" t="s">
        <v>5605</v>
      </c>
      <c r="DF367" t="s">
        <v>5606</v>
      </c>
      <c r="DG367">
        <v>1</v>
      </c>
      <c r="DH367" s="159">
        <v>6.6587395944715499E-9</v>
      </c>
      <c r="DI367">
        <v>1</v>
      </c>
      <c r="DJ367" t="s">
        <v>5607</v>
      </c>
      <c r="DK367" t="s">
        <v>5608</v>
      </c>
      <c r="DL367">
        <v>1</v>
      </c>
      <c r="DM367" s="159">
        <v>1.5437732587054699E-6</v>
      </c>
      <c r="DN367">
        <v>1</v>
      </c>
      <c r="DO367" t="s">
        <v>5609</v>
      </c>
      <c r="DP367" t="s">
        <v>5610</v>
      </c>
      <c r="DQ367">
        <v>1</v>
      </c>
      <c r="DR367" s="159">
        <v>2.3237904093705199E-5</v>
      </c>
      <c r="DS367">
        <v>1</v>
      </c>
      <c r="DT367" t="s">
        <v>5611</v>
      </c>
      <c r="DU367" t="s">
        <v>5612</v>
      </c>
      <c r="DV367">
        <v>1</v>
      </c>
      <c r="DW367" s="159">
        <v>1.6468536988271099E-7</v>
      </c>
      <c r="DX367">
        <v>1</v>
      </c>
      <c r="DY367" t="s">
        <v>5613</v>
      </c>
      <c r="DZ367" t="s">
        <v>5614</v>
      </c>
      <c r="EA367">
        <v>1</v>
      </c>
      <c r="EB367" s="159">
        <v>3.6361640418173298E-7</v>
      </c>
      <c r="EC367">
        <v>1</v>
      </c>
      <c r="ED367" t="s">
        <v>5615</v>
      </c>
      <c r="EE367" t="s">
        <v>5616</v>
      </c>
      <c r="EF367">
        <v>1</v>
      </c>
      <c r="EG367">
        <v>1.27201911606295E-2</v>
      </c>
      <c r="EH367">
        <v>1</v>
      </c>
      <c r="EI367" t="s">
        <v>5617</v>
      </c>
      <c r="EJ367" t="s">
        <v>5618</v>
      </c>
      <c r="EK367">
        <v>1</v>
      </c>
      <c r="EL367" s="159">
        <v>3.9429106831954197E-6</v>
      </c>
      <c r="EM367">
        <v>1</v>
      </c>
      <c r="EN367" t="s">
        <v>5619</v>
      </c>
      <c r="EO367" t="s">
        <v>5620</v>
      </c>
      <c r="EP367">
        <v>1</v>
      </c>
      <c r="EQ367">
        <v>1.24062650706864E-3</v>
      </c>
      <c r="ER367">
        <v>1</v>
      </c>
      <c r="ES367" t="s">
        <v>5621</v>
      </c>
      <c r="ET367" t="s">
        <v>5622</v>
      </c>
      <c r="EU367">
        <v>1</v>
      </c>
      <c r="EV367">
        <v>2.6337418050926598E-4</v>
      </c>
      <c r="EW367">
        <v>1</v>
      </c>
      <c r="EX367" t="s">
        <v>5623</v>
      </c>
      <c r="EY367" t="s">
        <v>5624</v>
      </c>
      <c r="EZ367">
        <v>1</v>
      </c>
      <c r="FA367" s="159">
        <v>2.57175045585771E-5</v>
      </c>
      <c r="FB367">
        <v>1</v>
      </c>
      <c r="FC367" t="s">
        <v>5625</v>
      </c>
      <c r="FD367" t="s">
        <v>5626</v>
      </c>
      <c r="FE367">
        <v>1</v>
      </c>
      <c r="FF367">
        <v>0.93600128859838705</v>
      </c>
      <c r="FG367">
        <v>1</v>
      </c>
      <c r="FH367" t="s">
        <v>5627</v>
      </c>
      <c r="FI367" t="s">
        <v>5628</v>
      </c>
      <c r="FJ367">
        <v>1</v>
      </c>
      <c r="FK367" s="159">
        <v>1.7693671389830101E-6</v>
      </c>
      <c r="FL367">
        <v>1</v>
      </c>
      <c r="FM367" t="s">
        <v>5629</v>
      </c>
      <c r="FN367" t="s">
        <v>5630</v>
      </c>
      <c r="FO367">
        <v>1</v>
      </c>
      <c r="FP367">
        <v>1.09394018608417E-4</v>
      </c>
      <c r="FQ367">
        <v>1</v>
      </c>
      <c r="FR367" t="s">
        <v>5631</v>
      </c>
      <c r="FS367" t="s">
        <v>5632</v>
      </c>
      <c r="FT367">
        <v>1</v>
      </c>
      <c r="FU367" s="159">
        <v>1.23042655029097E-5</v>
      </c>
      <c r="FV367">
        <v>1</v>
      </c>
      <c r="FW367" t="s">
        <v>5633</v>
      </c>
      <c r="FX367" t="s">
        <v>5634</v>
      </c>
      <c r="FY367">
        <v>1</v>
      </c>
      <c r="FZ367" s="159">
        <v>4.1999442573867103E-5</v>
      </c>
      <c r="GA367">
        <v>1</v>
      </c>
      <c r="GB367" t="s">
        <v>5635</v>
      </c>
      <c r="GC367" t="s">
        <v>5636</v>
      </c>
      <c r="GD367">
        <v>1</v>
      </c>
      <c r="GE367">
        <v>2.19573074952209E-4</v>
      </c>
      <c r="GF367">
        <v>1</v>
      </c>
      <c r="GG367" t="s">
        <v>5637</v>
      </c>
      <c r="GH367" t="s">
        <v>5638</v>
      </c>
      <c r="GI367">
        <v>1</v>
      </c>
      <c r="GJ367" s="159">
        <v>2.3569846126203601E-5</v>
      </c>
      <c r="GK367">
        <v>1</v>
      </c>
      <c r="GL367" t="s">
        <v>5639</v>
      </c>
      <c r="GM367" t="s">
        <v>5640</v>
      </c>
      <c r="GN367">
        <v>1</v>
      </c>
      <c r="GO367">
        <v>6.9232222223013697E-3</v>
      </c>
      <c r="GP367">
        <v>1</v>
      </c>
      <c r="GQ367" t="s">
        <v>5641</v>
      </c>
      <c r="GR367" t="s">
        <v>5642</v>
      </c>
      <c r="GS367">
        <v>1</v>
      </c>
      <c r="GT367" s="159">
        <v>6.1422584258095898E-6</v>
      </c>
      <c r="GU367">
        <v>1</v>
      </c>
      <c r="GV367" t="s">
        <v>5643</v>
      </c>
      <c r="GW367" t="s">
        <v>5644</v>
      </c>
      <c r="GX367">
        <v>1</v>
      </c>
      <c r="GY367" s="159">
        <v>7.1821369800234797E-7</v>
      </c>
      <c r="GZ367">
        <v>1</v>
      </c>
      <c r="HA367" t="s">
        <v>5645</v>
      </c>
      <c r="HB367" t="s">
        <v>5646</v>
      </c>
      <c r="HC367">
        <v>1</v>
      </c>
      <c r="HD367">
        <v>3.2280647051431801E-3</v>
      </c>
      <c r="HE367">
        <v>1</v>
      </c>
      <c r="HF367" t="s">
        <v>5647</v>
      </c>
      <c r="HG367" t="s">
        <v>5648</v>
      </c>
      <c r="HH367">
        <v>1</v>
      </c>
      <c r="HI367">
        <v>2.1514630286383901E-4</v>
      </c>
      <c r="HJ367">
        <v>1</v>
      </c>
      <c r="HK367" t="s">
        <v>5649</v>
      </c>
      <c r="HL367" t="s">
        <v>5650</v>
      </c>
      <c r="HM367">
        <v>1</v>
      </c>
      <c r="HN367">
        <v>5.5527122498561397E-3</v>
      </c>
      <c r="HO367">
        <v>1</v>
      </c>
      <c r="HP367" t="s">
        <v>5651</v>
      </c>
      <c r="HQ367" t="s">
        <v>5652</v>
      </c>
      <c r="HR367">
        <v>1</v>
      </c>
      <c r="HS367" s="159">
        <v>1.0008675255639601E-6</v>
      </c>
      <c r="HT367">
        <v>1</v>
      </c>
      <c r="HU367" t="s">
        <v>5653</v>
      </c>
      <c r="HV367" t="s">
        <v>5654</v>
      </c>
      <c r="HW367">
        <v>1</v>
      </c>
      <c r="HX367" s="159">
        <v>2.0853168886004799E-6</v>
      </c>
    </row>
    <row r="368" spans="1:297">
      <c r="A368" t="str">
        <f>[1]Overview!E449</f>
        <v>a663107</v>
      </c>
      <c r="B368" t="str">
        <f>IF([1]Overview!W449&lt;&gt;"",[1]Overview!W449,"")</f>
        <v/>
      </c>
      <c r="C368" t="str">
        <f>[1]Overview!B449</f>
        <v>6631.07: Beiträge an Sportclubs oder -vereine</v>
      </c>
      <c r="D368" s="159">
        <f>5.94290024606893E-07*0.928077957606505</f>
        <v>5.5154747226308481E-7</v>
      </c>
      <c r="F368">
        <f>[1]Overview!S449</f>
        <v>0</v>
      </c>
      <c r="H368">
        <v>1</v>
      </c>
      <c r="I368" t="s">
        <v>5565</v>
      </c>
      <c r="J368" t="s">
        <v>5566</v>
      </c>
      <c r="K368">
        <v>1</v>
      </c>
      <c r="L368" s="159">
        <v>1.10941623849508E-5</v>
      </c>
      <c r="M368">
        <v>1</v>
      </c>
      <c r="N368" t="s">
        <v>5567</v>
      </c>
      <c r="O368" t="s">
        <v>5568</v>
      </c>
      <c r="P368">
        <v>1</v>
      </c>
      <c r="Q368" s="159">
        <v>3.9159786364922799E-5</v>
      </c>
      <c r="R368">
        <v>1</v>
      </c>
      <c r="S368" t="s">
        <v>5569</v>
      </c>
      <c r="T368" t="s">
        <v>5570</v>
      </c>
      <c r="U368">
        <v>1</v>
      </c>
      <c r="V368" s="159">
        <v>9.05783623174713E-7</v>
      </c>
      <c r="W368">
        <v>1</v>
      </c>
      <c r="X368" t="s">
        <v>5571</v>
      </c>
      <c r="Y368" t="s">
        <v>5572</v>
      </c>
      <c r="Z368">
        <v>1</v>
      </c>
      <c r="AA368">
        <v>6.4836127436655299E-3</v>
      </c>
      <c r="AB368">
        <v>1</v>
      </c>
      <c r="AC368" t="s">
        <v>5573</v>
      </c>
      <c r="AD368" t="s">
        <v>5574</v>
      </c>
      <c r="AE368">
        <v>1</v>
      </c>
      <c r="AF368" s="159">
        <v>6.9381291823406496E-5</v>
      </c>
      <c r="AG368">
        <v>1</v>
      </c>
      <c r="AH368" t="s">
        <v>5575</v>
      </c>
      <c r="AI368" t="s">
        <v>5576</v>
      </c>
      <c r="AJ368">
        <v>1</v>
      </c>
      <c r="AK368">
        <v>2.4902324138012799E-3</v>
      </c>
      <c r="AL368">
        <v>1</v>
      </c>
      <c r="AM368" t="s">
        <v>5577</v>
      </c>
      <c r="AN368" t="s">
        <v>5578</v>
      </c>
      <c r="AO368">
        <v>1</v>
      </c>
      <c r="AP368" s="159">
        <v>8.1426186810615804E-7</v>
      </c>
      <c r="AQ368">
        <v>1</v>
      </c>
      <c r="AR368" t="s">
        <v>5579</v>
      </c>
      <c r="AS368" t="s">
        <v>5580</v>
      </c>
      <c r="AT368">
        <v>1</v>
      </c>
      <c r="AU368" s="159">
        <v>1.7910322461369099E-5</v>
      </c>
      <c r="AV368">
        <v>1</v>
      </c>
      <c r="AW368" t="s">
        <v>5581</v>
      </c>
      <c r="AX368" t="s">
        <v>5582</v>
      </c>
      <c r="AY368">
        <v>1</v>
      </c>
      <c r="AZ368">
        <v>9.6297480381576201E-4</v>
      </c>
      <c r="BA368">
        <v>1</v>
      </c>
      <c r="BB368" t="s">
        <v>5583</v>
      </c>
      <c r="BC368" t="s">
        <v>5584</v>
      </c>
      <c r="BD368">
        <v>1</v>
      </c>
      <c r="BE368" s="159">
        <v>2.4097288426493502E-7</v>
      </c>
      <c r="BF368">
        <v>1</v>
      </c>
      <c r="BG368" t="s">
        <v>5585</v>
      </c>
      <c r="BH368" t="s">
        <v>5586</v>
      </c>
      <c r="BI368">
        <v>1</v>
      </c>
      <c r="BJ368" s="159">
        <v>1.95659104118895E-7</v>
      </c>
      <c r="BK368">
        <v>1</v>
      </c>
      <c r="BL368" t="s">
        <v>5587</v>
      </c>
      <c r="BM368" t="s">
        <v>5588</v>
      </c>
      <c r="BN368">
        <v>1</v>
      </c>
      <c r="BO368" s="159">
        <v>1.54662804516644E-6</v>
      </c>
      <c r="BP368">
        <v>1</v>
      </c>
      <c r="BQ368" t="s">
        <v>5589</v>
      </c>
      <c r="BR368" t="s">
        <v>5590</v>
      </c>
      <c r="BS368">
        <v>1</v>
      </c>
      <c r="BT368">
        <v>1.6560410884091799E-4</v>
      </c>
      <c r="BU368">
        <v>1</v>
      </c>
      <c r="BV368" t="s">
        <v>5591</v>
      </c>
      <c r="BW368" t="s">
        <v>5592</v>
      </c>
      <c r="BX368">
        <v>1</v>
      </c>
      <c r="BY368" s="159">
        <v>6.0516465413851501E-6</v>
      </c>
      <c r="BZ368">
        <v>1</v>
      </c>
      <c r="CA368" t="s">
        <v>5593</v>
      </c>
      <c r="CB368" t="s">
        <v>5594</v>
      </c>
      <c r="CC368">
        <v>1</v>
      </c>
      <c r="CD368">
        <v>9.3641346473886597E-4</v>
      </c>
      <c r="CE368">
        <v>1</v>
      </c>
      <c r="CF368" t="s">
        <v>5595</v>
      </c>
      <c r="CG368" t="s">
        <v>5596</v>
      </c>
      <c r="CH368">
        <v>1</v>
      </c>
      <c r="CI368">
        <v>2.0581264134224599E-2</v>
      </c>
      <c r="CJ368">
        <v>1</v>
      </c>
      <c r="CK368" t="s">
        <v>5597</v>
      </c>
      <c r="CL368" t="s">
        <v>5598</v>
      </c>
      <c r="CM368">
        <v>1</v>
      </c>
      <c r="CN368">
        <v>4.3323371357114899E-4</v>
      </c>
      <c r="CO368">
        <v>1</v>
      </c>
      <c r="CP368" t="s">
        <v>5599</v>
      </c>
      <c r="CQ368" t="s">
        <v>5600</v>
      </c>
      <c r="CR368">
        <v>1</v>
      </c>
      <c r="CS368">
        <v>9.0679210508327695E-4</v>
      </c>
      <c r="CT368">
        <v>1</v>
      </c>
      <c r="CU368" t="s">
        <v>5601</v>
      </c>
      <c r="CV368" t="s">
        <v>5602</v>
      </c>
      <c r="CW368">
        <v>1</v>
      </c>
      <c r="CX368">
        <v>2.73371120833451E-4</v>
      </c>
      <c r="CY368">
        <v>1</v>
      </c>
      <c r="CZ368" t="s">
        <v>5603</v>
      </c>
      <c r="DA368" t="s">
        <v>5604</v>
      </c>
      <c r="DB368">
        <v>1</v>
      </c>
      <c r="DC368" s="159">
        <v>1.04122501645062E-6</v>
      </c>
      <c r="DD368">
        <v>1</v>
      </c>
      <c r="DE368" t="s">
        <v>5605</v>
      </c>
      <c r="DF368" t="s">
        <v>5606</v>
      </c>
      <c r="DG368">
        <v>1</v>
      </c>
      <c r="DH368" s="159">
        <v>6.6587395944715499E-9</v>
      </c>
      <c r="DI368">
        <v>1</v>
      </c>
      <c r="DJ368" t="s">
        <v>5607</v>
      </c>
      <c r="DK368" t="s">
        <v>5608</v>
      </c>
      <c r="DL368">
        <v>1</v>
      </c>
      <c r="DM368" s="159">
        <v>1.5437732587054699E-6</v>
      </c>
      <c r="DN368">
        <v>1</v>
      </c>
      <c r="DO368" t="s">
        <v>5609</v>
      </c>
      <c r="DP368" t="s">
        <v>5610</v>
      </c>
      <c r="DQ368">
        <v>1</v>
      </c>
      <c r="DR368" s="159">
        <v>2.3237904093705199E-5</v>
      </c>
      <c r="DS368">
        <v>1</v>
      </c>
      <c r="DT368" t="s">
        <v>5611</v>
      </c>
      <c r="DU368" t="s">
        <v>5612</v>
      </c>
      <c r="DV368">
        <v>1</v>
      </c>
      <c r="DW368" s="159">
        <v>1.6468536988271099E-7</v>
      </c>
      <c r="DX368">
        <v>1</v>
      </c>
      <c r="DY368" t="s">
        <v>5613</v>
      </c>
      <c r="DZ368" t="s">
        <v>5614</v>
      </c>
      <c r="EA368">
        <v>1</v>
      </c>
      <c r="EB368" s="159">
        <v>3.6361640418173298E-7</v>
      </c>
      <c r="EC368">
        <v>1</v>
      </c>
      <c r="ED368" t="s">
        <v>5615</v>
      </c>
      <c r="EE368" t="s">
        <v>5616</v>
      </c>
      <c r="EF368">
        <v>1</v>
      </c>
      <c r="EG368">
        <v>1.27201911606295E-2</v>
      </c>
      <c r="EH368">
        <v>1</v>
      </c>
      <c r="EI368" t="s">
        <v>5617</v>
      </c>
      <c r="EJ368" t="s">
        <v>5618</v>
      </c>
      <c r="EK368">
        <v>1</v>
      </c>
      <c r="EL368" s="159">
        <v>3.9429106831954197E-6</v>
      </c>
      <c r="EM368">
        <v>1</v>
      </c>
      <c r="EN368" t="s">
        <v>5619</v>
      </c>
      <c r="EO368" t="s">
        <v>5620</v>
      </c>
      <c r="EP368">
        <v>1</v>
      </c>
      <c r="EQ368">
        <v>1.24062650706864E-3</v>
      </c>
      <c r="ER368">
        <v>1</v>
      </c>
      <c r="ES368" t="s">
        <v>5621</v>
      </c>
      <c r="ET368" t="s">
        <v>5622</v>
      </c>
      <c r="EU368">
        <v>1</v>
      </c>
      <c r="EV368">
        <v>2.6337418050926598E-4</v>
      </c>
      <c r="EW368">
        <v>1</v>
      </c>
      <c r="EX368" t="s">
        <v>5623</v>
      </c>
      <c r="EY368" t="s">
        <v>5624</v>
      </c>
      <c r="EZ368">
        <v>1</v>
      </c>
      <c r="FA368" s="159">
        <v>2.57175045585771E-5</v>
      </c>
      <c r="FB368">
        <v>1</v>
      </c>
      <c r="FC368" t="s">
        <v>5625</v>
      </c>
      <c r="FD368" t="s">
        <v>5626</v>
      </c>
      <c r="FE368">
        <v>1</v>
      </c>
      <c r="FF368">
        <v>0.93600128859838705</v>
      </c>
      <c r="FG368">
        <v>1</v>
      </c>
      <c r="FH368" t="s">
        <v>5627</v>
      </c>
      <c r="FI368" t="s">
        <v>5628</v>
      </c>
      <c r="FJ368">
        <v>1</v>
      </c>
      <c r="FK368" s="159">
        <v>1.7693671389830101E-6</v>
      </c>
      <c r="FL368">
        <v>1</v>
      </c>
      <c r="FM368" t="s">
        <v>5629</v>
      </c>
      <c r="FN368" t="s">
        <v>5630</v>
      </c>
      <c r="FO368">
        <v>1</v>
      </c>
      <c r="FP368">
        <v>1.09394018608417E-4</v>
      </c>
      <c r="FQ368">
        <v>1</v>
      </c>
      <c r="FR368" t="s">
        <v>5631</v>
      </c>
      <c r="FS368" t="s">
        <v>5632</v>
      </c>
      <c r="FT368">
        <v>1</v>
      </c>
      <c r="FU368" s="159">
        <v>1.23042655029097E-5</v>
      </c>
      <c r="FV368">
        <v>1</v>
      </c>
      <c r="FW368" t="s">
        <v>5633</v>
      </c>
      <c r="FX368" t="s">
        <v>5634</v>
      </c>
      <c r="FY368">
        <v>1</v>
      </c>
      <c r="FZ368" s="159">
        <v>4.1999442573867103E-5</v>
      </c>
      <c r="GA368">
        <v>1</v>
      </c>
      <c r="GB368" t="s">
        <v>5635</v>
      </c>
      <c r="GC368" t="s">
        <v>5636</v>
      </c>
      <c r="GD368">
        <v>1</v>
      </c>
      <c r="GE368">
        <v>2.19573074952209E-4</v>
      </c>
      <c r="GF368">
        <v>1</v>
      </c>
      <c r="GG368" t="s">
        <v>5637</v>
      </c>
      <c r="GH368" t="s">
        <v>5638</v>
      </c>
      <c r="GI368">
        <v>1</v>
      </c>
      <c r="GJ368" s="159">
        <v>2.3569846126203601E-5</v>
      </c>
      <c r="GK368">
        <v>1</v>
      </c>
      <c r="GL368" t="s">
        <v>5639</v>
      </c>
      <c r="GM368" t="s">
        <v>5640</v>
      </c>
      <c r="GN368">
        <v>1</v>
      </c>
      <c r="GO368">
        <v>6.9232222223013697E-3</v>
      </c>
      <c r="GP368">
        <v>1</v>
      </c>
      <c r="GQ368" t="s">
        <v>5641</v>
      </c>
      <c r="GR368" t="s">
        <v>5642</v>
      </c>
      <c r="GS368">
        <v>1</v>
      </c>
      <c r="GT368" s="159">
        <v>6.1422584258095898E-6</v>
      </c>
      <c r="GU368">
        <v>1</v>
      </c>
      <c r="GV368" t="s">
        <v>5643</v>
      </c>
      <c r="GW368" t="s">
        <v>5644</v>
      </c>
      <c r="GX368">
        <v>1</v>
      </c>
      <c r="GY368" s="159">
        <v>7.1821369800234797E-7</v>
      </c>
      <c r="GZ368">
        <v>1</v>
      </c>
      <c r="HA368" t="s">
        <v>5645</v>
      </c>
      <c r="HB368" t="s">
        <v>5646</v>
      </c>
      <c r="HC368">
        <v>1</v>
      </c>
      <c r="HD368">
        <v>3.2280647051431801E-3</v>
      </c>
      <c r="HE368">
        <v>1</v>
      </c>
      <c r="HF368" t="s">
        <v>5647</v>
      </c>
      <c r="HG368" t="s">
        <v>5648</v>
      </c>
      <c r="HH368">
        <v>1</v>
      </c>
      <c r="HI368">
        <v>2.1514630286383901E-4</v>
      </c>
      <c r="HJ368">
        <v>1</v>
      </c>
      <c r="HK368" t="s">
        <v>5649</v>
      </c>
      <c r="HL368" t="s">
        <v>5650</v>
      </c>
      <c r="HM368">
        <v>1</v>
      </c>
      <c r="HN368">
        <v>5.5527122498561397E-3</v>
      </c>
      <c r="HO368">
        <v>1</v>
      </c>
      <c r="HP368" t="s">
        <v>5651</v>
      </c>
      <c r="HQ368" t="s">
        <v>5652</v>
      </c>
      <c r="HR368">
        <v>1</v>
      </c>
      <c r="HS368" s="159">
        <v>1.0008675255639601E-6</v>
      </c>
      <c r="HT368">
        <v>1</v>
      </c>
      <c r="HU368" t="s">
        <v>5653</v>
      </c>
      <c r="HV368" t="s">
        <v>5654</v>
      </c>
      <c r="HW368">
        <v>1</v>
      </c>
      <c r="HX368" s="159">
        <v>2.0853168886004799E-6</v>
      </c>
    </row>
    <row r="369" spans="1:277">
      <c r="A369" t="str">
        <f>[1]Overview!E450</f>
        <v>a663108</v>
      </c>
      <c r="B369" t="str">
        <f>IF([1]Overview!W450&lt;&gt;"",[1]Overview!W450,"")</f>
        <v/>
      </c>
      <c r="C369" t="str">
        <f>[1]Overview!B450</f>
        <v>6631.08: Beiträge an Freizeitvereine</v>
      </c>
      <c r="D369" s="159">
        <f>5.94290024606893E-07*0.884581135318407</f>
        <v>5.256977446751694E-7</v>
      </c>
      <c r="F369">
        <f>[1]Overview!S450</f>
        <v>0</v>
      </c>
      <c r="H369">
        <v>1</v>
      </c>
      <c r="I369" t="s">
        <v>5655</v>
      </c>
      <c r="J369" t="s">
        <v>5656</v>
      </c>
      <c r="K369">
        <v>1</v>
      </c>
      <c r="L369" s="159">
        <v>8.4483324473417004E-6</v>
      </c>
      <c r="M369">
        <v>1</v>
      </c>
      <c r="N369" t="s">
        <v>5657</v>
      </c>
      <c r="O369" t="s">
        <v>5658</v>
      </c>
      <c r="P369">
        <v>1</v>
      </c>
      <c r="Q369" s="159">
        <v>1.61900076130527E-6</v>
      </c>
      <c r="R369">
        <v>1</v>
      </c>
      <c r="S369" t="s">
        <v>5659</v>
      </c>
      <c r="T369" t="s">
        <v>5660</v>
      </c>
      <c r="U369">
        <v>1</v>
      </c>
      <c r="V369">
        <v>2.2033173092687E-2</v>
      </c>
      <c r="W369">
        <v>1</v>
      </c>
      <c r="X369" t="s">
        <v>5661</v>
      </c>
      <c r="Y369" t="s">
        <v>5662</v>
      </c>
      <c r="Z369">
        <v>1</v>
      </c>
      <c r="AA369">
        <v>6.0850090310196397E-4</v>
      </c>
      <c r="AB369">
        <v>1</v>
      </c>
      <c r="AC369" t="s">
        <v>5663</v>
      </c>
      <c r="AD369" t="s">
        <v>5664</v>
      </c>
      <c r="AE369">
        <v>1</v>
      </c>
      <c r="AF369">
        <v>4.2907667695924597E-3</v>
      </c>
      <c r="AG369">
        <v>1</v>
      </c>
      <c r="AH369" t="s">
        <v>5665</v>
      </c>
      <c r="AI369" t="s">
        <v>5666</v>
      </c>
      <c r="AJ369">
        <v>1</v>
      </c>
      <c r="AK369">
        <v>2.9599458226185799E-3</v>
      </c>
      <c r="AL369">
        <v>1</v>
      </c>
      <c r="AM369" t="s">
        <v>5667</v>
      </c>
      <c r="AN369" t="s">
        <v>5668</v>
      </c>
      <c r="AO369">
        <v>1</v>
      </c>
      <c r="AP369" s="159">
        <v>2.4939276365409498E-6</v>
      </c>
      <c r="AQ369">
        <v>1</v>
      </c>
      <c r="AR369" t="s">
        <v>5669</v>
      </c>
      <c r="AS369" t="s">
        <v>5670</v>
      </c>
      <c r="AT369">
        <v>1</v>
      </c>
      <c r="AU369" s="159">
        <v>3.1709698939395599E-10</v>
      </c>
      <c r="AV369">
        <v>1</v>
      </c>
      <c r="AW369" t="s">
        <v>5671</v>
      </c>
      <c r="AX369" t="s">
        <v>5672</v>
      </c>
      <c r="AY369">
        <v>1</v>
      </c>
      <c r="AZ369" s="159">
        <v>2.2720623188169999E-7</v>
      </c>
      <c r="BA369">
        <v>1</v>
      </c>
      <c r="BB369" t="s">
        <v>5673</v>
      </c>
      <c r="BC369" t="s">
        <v>5674</v>
      </c>
      <c r="BD369">
        <v>1</v>
      </c>
      <c r="BE369">
        <v>2.2056897972988899E-4</v>
      </c>
      <c r="BF369">
        <v>1</v>
      </c>
      <c r="BG369" t="s">
        <v>5675</v>
      </c>
      <c r="BH369" t="s">
        <v>5676</v>
      </c>
      <c r="BI369">
        <v>1</v>
      </c>
      <c r="BJ369" s="159">
        <v>3.1510766710576302E-5</v>
      </c>
      <c r="BK369">
        <v>1</v>
      </c>
      <c r="BL369" t="s">
        <v>5677</v>
      </c>
      <c r="BM369" t="s">
        <v>5678</v>
      </c>
      <c r="BN369">
        <v>1</v>
      </c>
      <c r="BO369">
        <v>2.5057354837447699E-4</v>
      </c>
      <c r="BP369">
        <v>1</v>
      </c>
      <c r="BQ369" t="s">
        <v>5679</v>
      </c>
      <c r="BR369" t="s">
        <v>5680</v>
      </c>
      <c r="BS369">
        <v>1</v>
      </c>
      <c r="BT369">
        <v>6.7674437134599098E-3</v>
      </c>
      <c r="BU369">
        <v>1</v>
      </c>
      <c r="BV369" t="s">
        <v>5681</v>
      </c>
      <c r="BW369" t="s">
        <v>5682</v>
      </c>
      <c r="BX369">
        <v>1</v>
      </c>
      <c r="BY369" s="159">
        <v>6.8471382679897403E-6</v>
      </c>
      <c r="BZ369">
        <v>1</v>
      </c>
      <c r="CA369" t="s">
        <v>5683</v>
      </c>
      <c r="CB369" t="s">
        <v>5684</v>
      </c>
      <c r="CC369">
        <v>1</v>
      </c>
      <c r="CD369" s="159">
        <v>3.1994000544019899E-11</v>
      </c>
      <c r="CE369">
        <v>1</v>
      </c>
      <c r="CF369" t="s">
        <v>5685</v>
      </c>
      <c r="CG369" t="s">
        <v>5686</v>
      </c>
      <c r="CH369">
        <v>1</v>
      </c>
      <c r="CI369" s="159">
        <v>1.9295896468493102E-5</v>
      </c>
      <c r="CJ369">
        <v>1</v>
      </c>
      <c r="CK369" t="s">
        <v>5687</v>
      </c>
      <c r="CL369" t="s">
        <v>5688</v>
      </c>
      <c r="CM369">
        <v>1</v>
      </c>
      <c r="CN369">
        <v>8.1072261462398296E-3</v>
      </c>
      <c r="CO369">
        <v>1</v>
      </c>
      <c r="CP369" t="s">
        <v>5689</v>
      </c>
      <c r="CQ369" t="s">
        <v>5690</v>
      </c>
      <c r="CR369">
        <v>1</v>
      </c>
      <c r="CS369" s="159">
        <v>4.5533093272199801E-6</v>
      </c>
      <c r="CT369">
        <v>1</v>
      </c>
      <c r="CU369" t="s">
        <v>5691</v>
      </c>
      <c r="CV369" t="s">
        <v>5692</v>
      </c>
      <c r="CW369">
        <v>1</v>
      </c>
      <c r="CX369" s="159">
        <v>1.33730931317264E-5</v>
      </c>
      <c r="CY369">
        <v>1</v>
      </c>
      <c r="CZ369" t="s">
        <v>5693</v>
      </c>
      <c r="DA369" t="s">
        <v>5694</v>
      </c>
      <c r="DB369">
        <v>1</v>
      </c>
      <c r="DC369" s="159">
        <v>1.2258052913274599E-7</v>
      </c>
      <c r="DD369">
        <v>1</v>
      </c>
      <c r="DE369" t="s">
        <v>5695</v>
      </c>
      <c r="DF369" t="s">
        <v>5696</v>
      </c>
      <c r="DG369">
        <v>1</v>
      </c>
      <c r="DH369">
        <v>4.1941652612976698E-3</v>
      </c>
      <c r="DI369">
        <v>1</v>
      </c>
      <c r="DJ369" t="s">
        <v>5697</v>
      </c>
      <c r="DK369" t="s">
        <v>5698</v>
      </c>
      <c r="DL369">
        <v>1</v>
      </c>
      <c r="DM369" s="159">
        <v>3.2918084956250701E-7</v>
      </c>
      <c r="DN369">
        <v>1</v>
      </c>
      <c r="DO369" t="s">
        <v>5699</v>
      </c>
      <c r="DP369" t="s">
        <v>5700</v>
      </c>
      <c r="DQ369">
        <v>1</v>
      </c>
      <c r="DR369">
        <v>8.5924123658915198E-4</v>
      </c>
      <c r="DS369">
        <v>1</v>
      </c>
      <c r="DT369" t="s">
        <v>5701</v>
      </c>
      <c r="DU369" t="s">
        <v>5702</v>
      </c>
      <c r="DV369">
        <v>1</v>
      </c>
      <c r="DW369">
        <v>7.8515824720544697E-4</v>
      </c>
      <c r="DX369">
        <v>1</v>
      </c>
      <c r="DY369" t="s">
        <v>5703</v>
      </c>
      <c r="DZ369" t="s">
        <v>5704</v>
      </c>
      <c r="EA369">
        <v>1</v>
      </c>
      <c r="EB369" s="159">
        <v>2.26299384745312E-18</v>
      </c>
      <c r="EC369">
        <v>1</v>
      </c>
      <c r="ED369" t="s">
        <v>5705</v>
      </c>
      <c r="EE369" t="s">
        <v>5706</v>
      </c>
      <c r="EF369">
        <v>1</v>
      </c>
      <c r="EG369" s="159">
        <v>1.6837541660612901E-6</v>
      </c>
      <c r="EH369">
        <v>1</v>
      </c>
      <c r="EI369" t="s">
        <v>5707</v>
      </c>
      <c r="EJ369" t="s">
        <v>5708</v>
      </c>
      <c r="EK369">
        <v>1</v>
      </c>
      <c r="EL369" s="159">
        <v>3.44510615772654E-6</v>
      </c>
      <c r="EM369">
        <v>1</v>
      </c>
      <c r="EN369" t="s">
        <v>5709</v>
      </c>
      <c r="EO369" t="s">
        <v>5710</v>
      </c>
      <c r="EP369">
        <v>1</v>
      </c>
      <c r="EQ369">
        <v>1.89448715220078E-2</v>
      </c>
      <c r="ER369">
        <v>1</v>
      </c>
      <c r="ES369" t="s">
        <v>5711</v>
      </c>
      <c r="ET369" t="s">
        <v>5712</v>
      </c>
      <c r="EU369">
        <v>1</v>
      </c>
      <c r="EV369" s="159">
        <v>2.6873397862248301E-7</v>
      </c>
      <c r="EW369">
        <v>1</v>
      </c>
      <c r="EX369" t="s">
        <v>5713</v>
      </c>
      <c r="EY369" t="s">
        <v>5714</v>
      </c>
      <c r="EZ369">
        <v>1</v>
      </c>
      <c r="FA369">
        <v>1.2536026500665699E-3</v>
      </c>
      <c r="FB369">
        <v>1</v>
      </c>
      <c r="FC369" t="s">
        <v>5715</v>
      </c>
      <c r="FD369" t="s">
        <v>5716</v>
      </c>
      <c r="FE369">
        <v>1</v>
      </c>
      <c r="FF369" s="159">
        <v>1.04863796194568E-7</v>
      </c>
      <c r="FG369">
        <v>1</v>
      </c>
      <c r="FH369" t="s">
        <v>5717</v>
      </c>
      <c r="FI369" t="s">
        <v>5718</v>
      </c>
      <c r="FJ369">
        <v>1</v>
      </c>
      <c r="FK369">
        <v>6.3462105840206198E-4</v>
      </c>
      <c r="FL369">
        <v>1</v>
      </c>
      <c r="FM369" t="s">
        <v>5719</v>
      </c>
      <c r="FN369" t="s">
        <v>5720</v>
      </c>
      <c r="FO369">
        <v>1</v>
      </c>
      <c r="FP369" s="159">
        <v>4.3738025910660002E-9</v>
      </c>
      <c r="FQ369">
        <v>1</v>
      </c>
      <c r="FR369" t="s">
        <v>5721</v>
      </c>
      <c r="FS369" t="s">
        <v>5722</v>
      </c>
      <c r="FT369">
        <v>1</v>
      </c>
      <c r="FU369">
        <v>0.91678487518031304</v>
      </c>
      <c r="FV369">
        <v>1</v>
      </c>
      <c r="FW369" t="s">
        <v>5723</v>
      </c>
      <c r="FX369" t="s">
        <v>5724</v>
      </c>
      <c r="FY369">
        <v>1</v>
      </c>
      <c r="FZ369">
        <v>1.0342117410715401E-2</v>
      </c>
      <c r="GA369">
        <v>1</v>
      </c>
      <c r="GB369" t="s">
        <v>5725</v>
      </c>
      <c r="GC369" t="s">
        <v>5726</v>
      </c>
      <c r="GD369">
        <v>1</v>
      </c>
      <c r="GE369">
        <v>8.6882084424457699E-4</v>
      </c>
    </row>
    <row r="370" spans="1:277">
      <c r="A370" t="str">
        <f>[1]Overview!E451</f>
        <v>a663109</v>
      </c>
      <c r="B370" t="str">
        <f>IF([1]Overview!W451&lt;&gt;"",[1]Overview!W451,"")</f>
        <v/>
      </c>
      <c r="C370" t="str">
        <f>[1]Overview!B451</f>
        <v>6631.09: Andere Kurse im Freizeitbereich</v>
      </c>
      <c r="D370" s="159">
        <f>5.94290024606893E-07*0.928077957606505</f>
        <v>5.5154747226308481E-7</v>
      </c>
      <c r="F370">
        <f>[1]Overview!S451</f>
        <v>0</v>
      </c>
      <c r="H370">
        <v>1</v>
      </c>
      <c r="I370" t="s">
        <v>5565</v>
      </c>
      <c r="J370" t="s">
        <v>5566</v>
      </c>
      <c r="K370">
        <v>1</v>
      </c>
      <c r="L370" s="159">
        <v>1.10941623849508E-5</v>
      </c>
      <c r="M370">
        <v>1</v>
      </c>
      <c r="N370" t="s">
        <v>5567</v>
      </c>
      <c r="O370" t="s">
        <v>5568</v>
      </c>
      <c r="P370">
        <v>1</v>
      </c>
      <c r="Q370" s="159">
        <v>3.9159786364922799E-5</v>
      </c>
      <c r="R370">
        <v>1</v>
      </c>
      <c r="S370" t="s">
        <v>5569</v>
      </c>
      <c r="T370" t="s">
        <v>5570</v>
      </c>
      <c r="U370">
        <v>1</v>
      </c>
      <c r="V370" s="159">
        <v>9.05783623174713E-7</v>
      </c>
      <c r="W370">
        <v>1</v>
      </c>
      <c r="X370" t="s">
        <v>5571</v>
      </c>
      <c r="Y370" t="s">
        <v>5572</v>
      </c>
      <c r="Z370">
        <v>1</v>
      </c>
      <c r="AA370">
        <v>6.4836127436655299E-3</v>
      </c>
      <c r="AB370">
        <v>1</v>
      </c>
      <c r="AC370" t="s">
        <v>5573</v>
      </c>
      <c r="AD370" t="s">
        <v>5574</v>
      </c>
      <c r="AE370">
        <v>1</v>
      </c>
      <c r="AF370" s="159">
        <v>6.9381291823406496E-5</v>
      </c>
      <c r="AG370">
        <v>1</v>
      </c>
      <c r="AH370" t="s">
        <v>5575</v>
      </c>
      <c r="AI370" t="s">
        <v>5576</v>
      </c>
      <c r="AJ370">
        <v>1</v>
      </c>
      <c r="AK370">
        <v>2.4902324138012799E-3</v>
      </c>
      <c r="AL370">
        <v>1</v>
      </c>
      <c r="AM370" t="s">
        <v>5577</v>
      </c>
      <c r="AN370" t="s">
        <v>5578</v>
      </c>
      <c r="AO370">
        <v>1</v>
      </c>
      <c r="AP370" s="159">
        <v>8.1426186810615804E-7</v>
      </c>
      <c r="AQ370">
        <v>1</v>
      </c>
      <c r="AR370" t="s">
        <v>5579</v>
      </c>
      <c r="AS370" t="s">
        <v>5580</v>
      </c>
      <c r="AT370">
        <v>1</v>
      </c>
      <c r="AU370" s="159">
        <v>1.7910322461369099E-5</v>
      </c>
      <c r="AV370">
        <v>1</v>
      </c>
      <c r="AW370" t="s">
        <v>5581</v>
      </c>
      <c r="AX370" t="s">
        <v>5582</v>
      </c>
      <c r="AY370">
        <v>1</v>
      </c>
      <c r="AZ370">
        <v>9.6297480381576201E-4</v>
      </c>
      <c r="BA370">
        <v>1</v>
      </c>
      <c r="BB370" t="s">
        <v>5583</v>
      </c>
      <c r="BC370" t="s">
        <v>5584</v>
      </c>
      <c r="BD370">
        <v>1</v>
      </c>
      <c r="BE370" s="159">
        <v>2.4097288426493502E-7</v>
      </c>
      <c r="BF370">
        <v>1</v>
      </c>
      <c r="BG370" t="s">
        <v>5585</v>
      </c>
      <c r="BH370" t="s">
        <v>5586</v>
      </c>
      <c r="BI370">
        <v>1</v>
      </c>
      <c r="BJ370" s="159">
        <v>1.95659104118895E-7</v>
      </c>
      <c r="BK370">
        <v>1</v>
      </c>
      <c r="BL370" t="s">
        <v>5587</v>
      </c>
      <c r="BM370" t="s">
        <v>5588</v>
      </c>
      <c r="BN370">
        <v>1</v>
      </c>
      <c r="BO370" s="159">
        <v>1.54662804516644E-6</v>
      </c>
      <c r="BP370">
        <v>1</v>
      </c>
      <c r="BQ370" t="s">
        <v>5589</v>
      </c>
      <c r="BR370" t="s">
        <v>5590</v>
      </c>
      <c r="BS370">
        <v>1</v>
      </c>
      <c r="BT370">
        <v>1.6560410884091799E-4</v>
      </c>
      <c r="BU370">
        <v>1</v>
      </c>
      <c r="BV370" t="s">
        <v>5591</v>
      </c>
      <c r="BW370" t="s">
        <v>5592</v>
      </c>
      <c r="BX370">
        <v>1</v>
      </c>
      <c r="BY370" s="159">
        <v>6.0516465413851501E-6</v>
      </c>
      <c r="BZ370">
        <v>1</v>
      </c>
      <c r="CA370" t="s">
        <v>5593</v>
      </c>
      <c r="CB370" t="s">
        <v>5594</v>
      </c>
      <c r="CC370">
        <v>1</v>
      </c>
      <c r="CD370">
        <v>9.3641346473886597E-4</v>
      </c>
      <c r="CE370">
        <v>1</v>
      </c>
      <c r="CF370" t="s">
        <v>5595</v>
      </c>
      <c r="CG370" t="s">
        <v>5596</v>
      </c>
      <c r="CH370">
        <v>1</v>
      </c>
      <c r="CI370">
        <v>2.0581264134224599E-2</v>
      </c>
      <c r="CJ370">
        <v>1</v>
      </c>
      <c r="CK370" t="s">
        <v>5597</v>
      </c>
      <c r="CL370" t="s">
        <v>5598</v>
      </c>
      <c r="CM370">
        <v>1</v>
      </c>
      <c r="CN370">
        <v>4.3323371357114899E-4</v>
      </c>
      <c r="CO370">
        <v>1</v>
      </c>
      <c r="CP370" t="s">
        <v>5599</v>
      </c>
      <c r="CQ370" t="s">
        <v>5600</v>
      </c>
      <c r="CR370">
        <v>1</v>
      </c>
      <c r="CS370">
        <v>9.0679210508327695E-4</v>
      </c>
      <c r="CT370">
        <v>1</v>
      </c>
      <c r="CU370" t="s">
        <v>5601</v>
      </c>
      <c r="CV370" t="s">
        <v>5602</v>
      </c>
      <c r="CW370">
        <v>1</v>
      </c>
      <c r="CX370">
        <v>2.73371120833451E-4</v>
      </c>
      <c r="CY370">
        <v>1</v>
      </c>
      <c r="CZ370" t="s">
        <v>5603</v>
      </c>
      <c r="DA370" t="s">
        <v>5604</v>
      </c>
      <c r="DB370">
        <v>1</v>
      </c>
      <c r="DC370" s="159">
        <v>1.04122501645062E-6</v>
      </c>
      <c r="DD370">
        <v>1</v>
      </c>
      <c r="DE370" t="s">
        <v>5605</v>
      </c>
      <c r="DF370" t="s">
        <v>5606</v>
      </c>
      <c r="DG370">
        <v>1</v>
      </c>
      <c r="DH370" s="159">
        <v>6.6587395944715499E-9</v>
      </c>
      <c r="DI370">
        <v>1</v>
      </c>
      <c r="DJ370" t="s">
        <v>5607</v>
      </c>
      <c r="DK370" t="s">
        <v>5608</v>
      </c>
      <c r="DL370">
        <v>1</v>
      </c>
      <c r="DM370" s="159">
        <v>1.5437732587054699E-6</v>
      </c>
      <c r="DN370">
        <v>1</v>
      </c>
      <c r="DO370" t="s">
        <v>5609</v>
      </c>
      <c r="DP370" t="s">
        <v>5610</v>
      </c>
      <c r="DQ370">
        <v>1</v>
      </c>
      <c r="DR370" s="159">
        <v>2.3237904093705199E-5</v>
      </c>
      <c r="DS370">
        <v>1</v>
      </c>
      <c r="DT370" t="s">
        <v>5611</v>
      </c>
      <c r="DU370" t="s">
        <v>5612</v>
      </c>
      <c r="DV370">
        <v>1</v>
      </c>
      <c r="DW370" s="159">
        <v>1.6468536988271099E-7</v>
      </c>
      <c r="DX370">
        <v>1</v>
      </c>
      <c r="DY370" t="s">
        <v>5613</v>
      </c>
      <c r="DZ370" t="s">
        <v>5614</v>
      </c>
      <c r="EA370">
        <v>1</v>
      </c>
      <c r="EB370" s="159">
        <v>3.6361640418173298E-7</v>
      </c>
      <c r="EC370">
        <v>1</v>
      </c>
      <c r="ED370" t="s">
        <v>5615</v>
      </c>
      <c r="EE370" t="s">
        <v>5616</v>
      </c>
      <c r="EF370">
        <v>1</v>
      </c>
      <c r="EG370">
        <v>1.27201911606295E-2</v>
      </c>
      <c r="EH370">
        <v>1</v>
      </c>
      <c r="EI370" t="s">
        <v>5617</v>
      </c>
      <c r="EJ370" t="s">
        <v>5618</v>
      </c>
      <c r="EK370">
        <v>1</v>
      </c>
      <c r="EL370" s="159">
        <v>3.9429106831954197E-6</v>
      </c>
      <c r="EM370">
        <v>1</v>
      </c>
      <c r="EN370" t="s">
        <v>5619</v>
      </c>
      <c r="EO370" t="s">
        <v>5620</v>
      </c>
      <c r="EP370">
        <v>1</v>
      </c>
      <c r="EQ370">
        <v>1.24062650706864E-3</v>
      </c>
      <c r="ER370">
        <v>1</v>
      </c>
      <c r="ES370" t="s">
        <v>5621</v>
      </c>
      <c r="ET370" t="s">
        <v>5622</v>
      </c>
      <c r="EU370">
        <v>1</v>
      </c>
      <c r="EV370">
        <v>2.6337418050926598E-4</v>
      </c>
      <c r="EW370">
        <v>1</v>
      </c>
      <c r="EX370" t="s">
        <v>5623</v>
      </c>
      <c r="EY370" t="s">
        <v>5624</v>
      </c>
      <c r="EZ370">
        <v>1</v>
      </c>
      <c r="FA370" s="159">
        <v>2.57175045585771E-5</v>
      </c>
      <c r="FB370">
        <v>1</v>
      </c>
      <c r="FC370" t="s">
        <v>5625</v>
      </c>
      <c r="FD370" t="s">
        <v>5626</v>
      </c>
      <c r="FE370">
        <v>1</v>
      </c>
      <c r="FF370">
        <v>0.93600128859838705</v>
      </c>
      <c r="FG370">
        <v>1</v>
      </c>
      <c r="FH370" t="s">
        <v>5627</v>
      </c>
      <c r="FI370" t="s">
        <v>5628</v>
      </c>
      <c r="FJ370">
        <v>1</v>
      </c>
      <c r="FK370" s="159">
        <v>1.7693671389830101E-6</v>
      </c>
      <c r="FL370">
        <v>1</v>
      </c>
      <c r="FM370" t="s">
        <v>5629</v>
      </c>
      <c r="FN370" t="s">
        <v>5630</v>
      </c>
      <c r="FO370">
        <v>1</v>
      </c>
      <c r="FP370">
        <v>1.09394018608417E-4</v>
      </c>
      <c r="FQ370">
        <v>1</v>
      </c>
      <c r="FR370" t="s">
        <v>5631</v>
      </c>
      <c r="FS370" t="s">
        <v>5632</v>
      </c>
      <c r="FT370">
        <v>1</v>
      </c>
      <c r="FU370" s="159">
        <v>1.23042655029097E-5</v>
      </c>
      <c r="FV370">
        <v>1</v>
      </c>
      <c r="FW370" t="s">
        <v>5633</v>
      </c>
      <c r="FX370" t="s">
        <v>5634</v>
      </c>
      <c r="FY370">
        <v>1</v>
      </c>
      <c r="FZ370" s="159">
        <v>4.1999442573867103E-5</v>
      </c>
      <c r="GA370">
        <v>1</v>
      </c>
      <c r="GB370" t="s">
        <v>5635</v>
      </c>
      <c r="GC370" t="s">
        <v>5636</v>
      </c>
      <c r="GD370">
        <v>1</v>
      </c>
      <c r="GE370">
        <v>2.19573074952209E-4</v>
      </c>
      <c r="GF370">
        <v>1</v>
      </c>
      <c r="GG370" t="s">
        <v>5637</v>
      </c>
      <c r="GH370" t="s">
        <v>5638</v>
      </c>
      <c r="GI370">
        <v>1</v>
      </c>
      <c r="GJ370" s="159">
        <v>2.3569846126203601E-5</v>
      </c>
      <c r="GK370">
        <v>1</v>
      </c>
      <c r="GL370" t="s">
        <v>5639</v>
      </c>
      <c r="GM370" t="s">
        <v>5640</v>
      </c>
      <c r="GN370">
        <v>1</v>
      </c>
      <c r="GO370">
        <v>6.9232222223013697E-3</v>
      </c>
      <c r="GP370">
        <v>1</v>
      </c>
      <c r="GQ370" t="s">
        <v>5641</v>
      </c>
      <c r="GR370" t="s">
        <v>5642</v>
      </c>
      <c r="GS370">
        <v>1</v>
      </c>
      <c r="GT370" s="159">
        <v>6.1422584258095898E-6</v>
      </c>
      <c r="GU370">
        <v>1</v>
      </c>
      <c r="GV370" t="s">
        <v>5643</v>
      </c>
      <c r="GW370" t="s">
        <v>5644</v>
      </c>
      <c r="GX370">
        <v>1</v>
      </c>
      <c r="GY370" s="159">
        <v>7.1821369800234797E-7</v>
      </c>
      <c r="GZ370">
        <v>1</v>
      </c>
      <c r="HA370" t="s">
        <v>5645</v>
      </c>
      <c r="HB370" t="s">
        <v>5646</v>
      </c>
      <c r="HC370">
        <v>1</v>
      </c>
      <c r="HD370">
        <v>3.2280647051431801E-3</v>
      </c>
      <c r="HE370">
        <v>1</v>
      </c>
      <c r="HF370" t="s">
        <v>5647</v>
      </c>
      <c r="HG370" t="s">
        <v>5648</v>
      </c>
      <c r="HH370">
        <v>1</v>
      </c>
      <c r="HI370">
        <v>2.1514630286383901E-4</v>
      </c>
      <c r="HJ370">
        <v>1</v>
      </c>
      <c r="HK370" t="s">
        <v>5649</v>
      </c>
      <c r="HL370" t="s">
        <v>5650</v>
      </c>
      <c r="HM370">
        <v>1</v>
      </c>
      <c r="HN370">
        <v>5.5527122498561397E-3</v>
      </c>
      <c r="HO370">
        <v>1</v>
      </c>
      <c r="HP370" t="s">
        <v>5651</v>
      </c>
      <c r="HQ370" t="s">
        <v>5652</v>
      </c>
      <c r="HR370">
        <v>1</v>
      </c>
      <c r="HS370" s="159">
        <v>1.0008675255639601E-6</v>
      </c>
      <c r="HT370">
        <v>1</v>
      </c>
      <c r="HU370" t="s">
        <v>5653</v>
      </c>
      <c r="HV370" t="s">
        <v>5654</v>
      </c>
      <c r="HW370">
        <v>1</v>
      </c>
      <c r="HX370" s="159">
        <v>2.0853168886004799E-6</v>
      </c>
    </row>
    <row r="371" spans="1:277">
      <c r="A371" t="str">
        <f>[1]Overview!E452</f>
        <v>a6632</v>
      </c>
      <c r="B371" t="str">
        <f>IF([1]Overview!W452&lt;&gt;"",[1]Overview!W452,"")</f>
        <v/>
      </c>
      <c r="C371" t="str">
        <f>[1]Overview!B452</f>
        <v>6632: Kulturelle Dienstleistungen</v>
      </c>
      <c r="D371" t="str">
        <f>IF(B371&lt;&gt;"",1,"")</f>
        <v/>
      </c>
      <c r="F371">
        <f>[1]Overview!S452</f>
        <v>-1</v>
      </c>
    </row>
    <row r="372" spans="1:277">
      <c r="A372" t="str">
        <f>[1]Overview!E453</f>
        <v>a663201</v>
      </c>
      <c r="B372" t="str">
        <f>IF([1]Overview!W453&lt;&gt;"",[1]Overview!W453,"")</f>
        <v/>
      </c>
      <c r="C372" t="str">
        <f>[1]Overview!B453</f>
        <v>6632.01: Theater und Konzerte</v>
      </c>
      <c r="D372" s="159">
        <f t="shared" ref="D372:D377" si="5">5.94290024606893E-07*0.928077957606505</f>
        <v>5.5154747226308481E-7</v>
      </c>
      <c r="F372">
        <f>[1]Overview!S453</f>
        <v>0</v>
      </c>
      <c r="H372">
        <v>1</v>
      </c>
      <c r="I372" t="s">
        <v>5565</v>
      </c>
      <c r="J372" t="s">
        <v>5566</v>
      </c>
      <c r="K372">
        <v>1</v>
      </c>
      <c r="L372" s="159">
        <v>1.10941623849508E-5</v>
      </c>
      <c r="M372">
        <v>1</v>
      </c>
      <c r="N372" t="s">
        <v>5567</v>
      </c>
      <c r="O372" t="s">
        <v>5568</v>
      </c>
      <c r="P372">
        <v>1</v>
      </c>
      <c r="Q372" s="159">
        <v>3.9159786364922799E-5</v>
      </c>
      <c r="R372">
        <v>1</v>
      </c>
      <c r="S372" t="s">
        <v>5569</v>
      </c>
      <c r="T372" t="s">
        <v>5570</v>
      </c>
      <c r="U372">
        <v>1</v>
      </c>
      <c r="V372" s="159">
        <v>9.05783623174713E-7</v>
      </c>
      <c r="W372">
        <v>1</v>
      </c>
      <c r="X372" t="s">
        <v>5571</v>
      </c>
      <c r="Y372" t="s">
        <v>5572</v>
      </c>
      <c r="Z372">
        <v>1</v>
      </c>
      <c r="AA372">
        <v>6.4836127436655299E-3</v>
      </c>
      <c r="AB372">
        <v>1</v>
      </c>
      <c r="AC372" t="s">
        <v>5573</v>
      </c>
      <c r="AD372" t="s">
        <v>5574</v>
      </c>
      <c r="AE372">
        <v>1</v>
      </c>
      <c r="AF372" s="159">
        <v>6.9381291823406496E-5</v>
      </c>
      <c r="AG372">
        <v>1</v>
      </c>
      <c r="AH372" t="s">
        <v>5575</v>
      </c>
      <c r="AI372" t="s">
        <v>5576</v>
      </c>
      <c r="AJ372">
        <v>1</v>
      </c>
      <c r="AK372">
        <v>2.4902324138012799E-3</v>
      </c>
      <c r="AL372">
        <v>1</v>
      </c>
      <c r="AM372" t="s">
        <v>5577</v>
      </c>
      <c r="AN372" t="s">
        <v>5578</v>
      </c>
      <c r="AO372">
        <v>1</v>
      </c>
      <c r="AP372" s="159">
        <v>8.1426186810615804E-7</v>
      </c>
      <c r="AQ372">
        <v>1</v>
      </c>
      <c r="AR372" t="s">
        <v>5579</v>
      </c>
      <c r="AS372" t="s">
        <v>5580</v>
      </c>
      <c r="AT372">
        <v>1</v>
      </c>
      <c r="AU372" s="159">
        <v>1.7910322461369099E-5</v>
      </c>
      <c r="AV372">
        <v>1</v>
      </c>
      <c r="AW372" t="s">
        <v>5581</v>
      </c>
      <c r="AX372" t="s">
        <v>5582</v>
      </c>
      <c r="AY372">
        <v>1</v>
      </c>
      <c r="AZ372">
        <v>9.6297480381576201E-4</v>
      </c>
      <c r="BA372">
        <v>1</v>
      </c>
      <c r="BB372" t="s">
        <v>5583</v>
      </c>
      <c r="BC372" t="s">
        <v>5584</v>
      </c>
      <c r="BD372">
        <v>1</v>
      </c>
      <c r="BE372" s="159">
        <v>2.4097288426493502E-7</v>
      </c>
      <c r="BF372">
        <v>1</v>
      </c>
      <c r="BG372" t="s">
        <v>5585</v>
      </c>
      <c r="BH372" t="s">
        <v>5586</v>
      </c>
      <c r="BI372">
        <v>1</v>
      </c>
      <c r="BJ372" s="159">
        <v>1.95659104118895E-7</v>
      </c>
      <c r="BK372">
        <v>1</v>
      </c>
      <c r="BL372" t="s">
        <v>5587</v>
      </c>
      <c r="BM372" t="s">
        <v>5588</v>
      </c>
      <c r="BN372">
        <v>1</v>
      </c>
      <c r="BO372" s="159">
        <v>1.54662804516644E-6</v>
      </c>
      <c r="BP372">
        <v>1</v>
      </c>
      <c r="BQ372" t="s">
        <v>5589</v>
      </c>
      <c r="BR372" t="s">
        <v>5590</v>
      </c>
      <c r="BS372">
        <v>1</v>
      </c>
      <c r="BT372">
        <v>1.6560410884091799E-4</v>
      </c>
      <c r="BU372">
        <v>1</v>
      </c>
      <c r="BV372" t="s">
        <v>5591</v>
      </c>
      <c r="BW372" t="s">
        <v>5592</v>
      </c>
      <c r="BX372">
        <v>1</v>
      </c>
      <c r="BY372" s="159">
        <v>6.0516465413851501E-6</v>
      </c>
      <c r="BZ372">
        <v>1</v>
      </c>
      <c r="CA372" t="s">
        <v>5593</v>
      </c>
      <c r="CB372" t="s">
        <v>5594</v>
      </c>
      <c r="CC372">
        <v>1</v>
      </c>
      <c r="CD372">
        <v>9.3641346473886597E-4</v>
      </c>
      <c r="CE372">
        <v>1</v>
      </c>
      <c r="CF372" t="s">
        <v>5595</v>
      </c>
      <c r="CG372" t="s">
        <v>5596</v>
      </c>
      <c r="CH372">
        <v>1</v>
      </c>
      <c r="CI372">
        <v>2.0581264134224599E-2</v>
      </c>
      <c r="CJ372">
        <v>1</v>
      </c>
      <c r="CK372" t="s">
        <v>5597</v>
      </c>
      <c r="CL372" t="s">
        <v>5598</v>
      </c>
      <c r="CM372">
        <v>1</v>
      </c>
      <c r="CN372">
        <v>4.3323371357114899E-4</v>
      </c>
      <c r="CO372">
        <v>1</v>
      </c>
      <c r="CP372" t="s">
        <v>5599</v>
      </c>
      <c r="CQ372" t="s">
        <v>5600</v>
      </c>
      <c r="CR372">
        <v>1</v>
      </c>
      <c r="CS372">
        <v>9.0679210508327695E-4</v>
      </c>
      <c r="CT372">
        <v>1</v>
      </c>
      <c r="CU372" t="s">
        <v>5601</v>
      </c>
      <c r="CV372" t="s">
        <v>5602</v>
      </c>
      <c r="CW372">
        <v>1</v>
      </c>
      <c r="CX372">
        <v>2.73371120833451E-4</v>
      </c>
      <c r="CY372">
        <v>1</v>
      </c>
      <c r="CZ372" t="s">
        <v>5603</v>
      </c>
      <c r="DA372" t="s">
        <v>5604</v>
      </c>
      <c r="DB372">
        <v>1</v>
      </c>
      <c r="DC372" s="159">
        <v>1.04122501645062E-6</v>
      </c>
      <c r="DD372">
        <v>1</v>
      </c>
      <c r="DE372" t="s">
        <v>5605</v>
      </c>
      <c r="DF372" t="s">
        <v>5606</v>
      </c>
      <c r="DG372">
        <v>1</v>
      </c>
      <c r="DH372" s="159">
        <v>6.6587395944715499E-9</v>
      </c>
      <c r="DI372">
        <v>1</v>
      </c>
      <c r="DJ372" t="s">
        <v>5607</v>
      </c>
      <c r="DK372" t="s">
        <v>5608</v>
      </c>
      <c r="DL372">
        <v>1</v>
      </c>
      <c r="DM372" s="159">
        <v>1.5437732587054699E-6</v>
      </c>
      <c r="DN372">
        <v>1</v>
      </c>
      <c r="DO372" t="s">
        <v>5609</v>
      </c>
      <c r="DP372" t="s">
        <v>5610</v>
      </c>
      <c r="DQ372">
        <v>1</v>
      </c>
      <c r="DR372" s="159">
        <v>2.3237904093705199E-5</v>
      </c>
      <c r="DS372">
        <v>1</v>
      </c>
      <c r="DT372" t="s">
        <v>5611</v>
      </c>
      <c r="DU372" t="s">
        <v>5612</v>
      </c>
      <c r="DV372">
        <v>1</v>
      </c>
      <c r="DW372" s="159">
        <v>1.6468536988271099E-7</v>
      </c>
      <c r="DX372">
        <v>1</v>
      </c>
      <c r="DY372" t="s">
        <v>5613</v>
      </c>
      <c r="DZ372" t="s">
        <v>5614</v>
      </c>
      <c r="EA372">
        <v>1</v>
      </c>
      <c r="EB372" s="159">
        <v>3.6361640418173298E-7</v>
      </c>
      <c r="EC372">
        <v>1</v>
      </c>
      <c r="ED372" t="s">
        <v>5615</v>
      </c>
      <c r="EE372" t="s">
        <v>5616</v>
      </c>
      <c r="EF372">
        <v>1</v>
      </c>
      <c r="EG372">
        <v>1.27201911606295E-2</v>
      </c>
      <c r="EH372">
        <v>1</v>
      </c>
      <c r="EI372" t="s">
        <v>5617</v>
      </c>
      <c r="EJ372" t="s">
        <v>5618</v>
      </c>
      <c r="EK372">
        <v>1</v>
      </c>
      <c r="EL372" s="159">
        <v>3.9429106831954197E-6</v>
      </c>
      <c r="EM372">
        <v>1</v>
      </c>
      <c r="EN372" t="s">
        <v>5619</v>
      </c>
      <c r="EO372" t="s">
        <v>5620</v>
      </c>
      <c r="EP372">
        <v>1</v>
      </c>
      <c r="EQ372">
        <v>1.24062650706864E-3</v>
      </c>
      <c r="ER372">
        <v>1</v>
      </c>
      <c r="ES372" t="s">
        <v>5621</v>
      </c>
      <c r="ET372" t="s">
        <v>5622</v>
      </c>
      <c r="EU372">
        <v>1</v>
      </c>
      <c r="EV372">
        <v>2.6337418050926598E-4</v>
      </c>
      <c r="EW372">
        <v>1</v>
      </c>
      <c r="EX372" t="s">
        <v>5623</v>
      </c>
      <c r="EY372" t="s">
        <v>5624</v>
      </c>
      <c r="EZ372">
        <v>1</v>
      </c>
      <c r="FA372" s="159">
        <v>2.57175045585771E-5</v>
      </c>
      <c r="FB372">
        <v>1</v>
      </c>
      <c r="FC372" t="s">
        <v>5625</v>
      </c>
      <c r="FD372" t="s">
        <v>5626</v>
      </c>
      <c r="FE372">
        <v>1</v>
      </c>
      <c r="FF372">
        <v>0.93600128859838705</v>
      </c>
      <c r="FG372">
        <v>1</v>
      </c>
      <c r="FH372" t="s">
        <v>5627</v>
      </c>
      <c r="FI372" t="s">
        <v>5628</v>
      </c>
      <c r="FJ372">
        <v>1</v>
      </c>
      <c r="FK372" s="159">
        <v>1.7693671389830101E-6</v>
      </c>
      <c r="FL372">
        <v>1</v>
      </c>
      <c r="FM372" t="s">
        <v>5629</v>
      </c>
      <c r="FN372" t="s">
        <v>5630</v>
      </c>
      <c r="FO372">
        <v>1</v>
      </c>
      <c r="FP372">
        <v>1.09394018608417E-4</v>
      </c>
      <c r="FQ372">
        <v>1</v>
      </c>
      <c r="FR372" t="s">
        <v>5631</v>
      </c>
      <c r="FS372" t="s">
        <v>5632</v>
      </c>
      <c r="FT372">
        <v>1</v>
      </c>
      <c r="FU372" s="159">
        <v>1.23042655029097E-5</v>
      </c>
      <c r="FV372">
        <v>1</v>
      </c>
      <c r="FW372" t="s">
        <v>5633</v>
      </c>
      <c r="FX372" t="s">
        <v>5634</v>
      </c>
      <c r="FY372">
        <v>1</v>
      </c>
      <c r="FZ372" s="159">
        <v>4.1999442573867103E-5</v>
      </c>
      <c r="GA372">
        <v>1</v>
      </c>
      <c r="GB372" t="s">
        <v>5635</v>
      </c>
      <c r="GC372" t="s">
        <v>5636</v>
      </c>
      <c r="GD372">
        <v>1</v>
      </c>
      <c r="GE372">
        <v>2.19573074952209E-4</v>
      </c>
      <c r="GF372">
        <v>1</v>
      </c>
      <c r="GG372" t="s">
        <v>5637</v>
      </c>
      <c r="GH372" t="s">
        <v>5638</v>
      </c>
      <c r="GI372">
        <v>1</v>
      </c>
      <c r="GJ372" s="159">
        <v>2.3569846126203601E-5</v>
      </c>
      <c r="GK372">
        <v>1</v>
      </c>
      <c r="GL372" t="s">
        <v>5639</v>
      </c>
      <c r="GM372" t="s">
        <v>5640</v>
      </c>
      <c r="GN372">
        <v>1</v>
      </c>
      <c r="GO372">
        <v>6.9232222223013697E-3</v>
      </c>
      <c r="GP372">
        <v>1</v>
      </c>
      <c r="GQ372" t="s">
        <v>5641</v>
      </c>
      <c r="GR372" t="s">
        <v>5642</v>
      </c>
      <c r="GS372">
        <v>1</v>
      </c>
      <c r="GT372" s="159">
        <v>6.1422584258095898E-6</v>
      </c>
      <c r="GU372">
        <v>1</v>
      </c>
      <c r="GV372" t="s">
        <v>5643</v>
      </c>
      <c r="GW372" t="s">
        <v>5644</v>
      </c>
      <c r="GX372">
        <v>1</v>
      </c>
      <c r="GY372" s="159">
        <v>7.1821369800234797E-7</v>
      </c>
      <c r="GZ372">
        <v>1</v>
      </c>
      <c r="HA372" t="s">
        <v>5645</v>
      </c>
      <c r="HB372" t="s">
        <v>5646</v>
      </c>
      <c r="HC372">
        <v>1</v>
      </c>
      <c r="HD372">
        <v>3.2280647051431801E-3</v>
      </c>
      <c r="HE372">
        <v>1</v>
      </c>
      <c r="HF372" t="s">
        <v>5647</v>
      </c>
      <c r="HG372" t="s">
        <v>5648</v>
      </c>
      <c r="HH372">
        <v>1</v>
      </c>
      <c r="HI372">
        <v>2.1514630286383901E-4</v>
      </c>
      <c r="HJ372">
        <v>1</v>
      </c>
      <c r="HK372" t="s">
        <v>5649</v>
      </c>
      <c r="HL372" t="s">
        <v>5650</v>
      </c>
      <c r="HM372">
        <v>1</v>
      </c>
      <c r="HN372">
        <v>5.5527122498561397E-3</v>
      </c>
      <c r="HO372">
        <v>1</v>
      </c>
      <c r="HP372" t="s">
        <v>5651</v>
      </c>
      <c r="HQ372" t="s">
        <v>5652</v>
      </c>
      <c r="HR372">
        <v>1</v>
      </c>
      <c r="HS372" s="159">
        <v>1.0008675255639601E-6</v>
      </c>
      <c r="HT372">
        <v>1</v>
      </c>
      <c r="HU372" t="s">
        <v>5653</v>
      </c>
      <c r="HV372" t="s">
        <v>5654</v>
      </c>
      <c r="HW372">
        <v>1</v>
      </c>
      <c r="HX372" s="159">
        <v>2.0853168886004799E-6</v>
      </c>
    </row>
    <row r="373" spans="1:277">
      <c r="A373" t="str">
        <f>[1]Overview!E454</f>
        <v>a663202</v>
      </c>
      <c r="B373" t="str">
        <f>IF([1]Overview!W454&lt;&gt;"",[1]Overview!W454,"")</f>
        <v/>
      </c>
      <c r="C373" t="str">
        <f>[1]Overview!B454</f>
        <v>6632.02: Kino</v>
      </c>
      <c r="D373" s="159">
        <f t="shared" si="5"/>
        <v>5.5154747226308481E-7</v>
      </c>
      <c r="F373">
        <f>[1]Overview!S454</f>
        <v>0</v>
      </c>
      <c r="H373">
        <v>1</v>
      </c>
      <c r="I373" t="s">
        <v>5565</v>
      </c>
      <c r="J373" t="s">
        <v>5566</v>
      </c>
      <c r="K373">
        <v>1</v>
      </c>
      <c r="L373" s="159">
        <v>1.10941623849508E-5</v>
      </c>
      <c r="M373">
        <v>1</v>
      </c>
      <c r="N373" t="s">
        <v>5567</v>
      </c>
      <c r="O373" t="s">
        <v>5568</v>
      </c>
      <c r="P373">
        <v>1</v>
      </c>
      <c r="Q373" s="159">
        <v>3.9159786364922799E-5</v>
      </c>
      <c r="R373">
        <v>1</v>
      </c>
      <c r="S373" t="s">
        <v>5569</v>
      </c>
      <c r="T373" t="s">
        <v>5570</v>
      </c>
      <c r="U373">
        <v>1</v>
      </c>
      <c r="V373" s="159">
        <v>9.05783623174713E-7</v>
      </c>
      <c r="W373">
        <v>1</v>
      </c>
      <c r="X373" t="s">
        <v>5571</v>
      </c>
      <c r="Y373" t="s">
        <v>5572</v>
      </c>
      <c r="Z373">
        <v>1</v>
      </c>
      <c r="AA373">
        <v>6.4836127436655299E-3</v>
      </c>
      <c r="AB373">
        <v>1</v>
      </c>
      <c r="AC373" t="s">
        <v>5573</v>
      </c>
      <c r="AD373" t="s">
        <v>5574</v>
      </c>
      <c r="AE373">
        <v>1</v>
      </c>
      <c r="AF373" s="159">
        <v>6.9381291823406496E-5</v>
      </c>
      <c r="AG373">
        <v>1</v>
      </c>
      <c r="AH373" t="s">
        <v>5575</v>
      </c>
      <c r="AI373" t="s">
        <v>5576</v>
      </c>
      <c r="AJ373">
        <v>1</v>
      </c>
      <c r="AK373">
        <v>2.4902324138012799E-3</v>
      </c>
      <c r="AL373">
        <v>1</v>
      </c>
      <c r="AM373" t="s">
        <v>5577</v>
      </c>
      <c r="AN373" t="s">
        <v>5578</v>
      </c>
      <c r="AO373">
        <v>1</v>
      </c>
      <c r="AP373" s="159">
        <v>8.1426186810615804E-7</v>
      </c>
      <c r="AQ373">
        <v>1</v>
      </c>
      <c r="AR373" t="s">
        <v>5579</v>
      </c>
      <c r="AS373" t="s">
        <v>5580</v>
      </c>
      <c r="AT373">
        <v>1</v>
      </c>
      <c r="AU373" s="159">
        <v>1.7910322461369099E-5</v>
      </c>
      <c r="AV373">
        <v>1</v>
      </c>
      <c r="AW373" t="s">
        <v>5581</v>
      </c>
      <c r="AX373" t="s">
        <v>5582</v>
      </c>
      <c r="AY373">
        <v>1</v>
      </c>
      <c r="AZ373">
        <v>9.6297480381576201E-4</v>
      </c>
      <c r="BA373">
        <v>1</v>
      </c>
      <c r="BB373" t="s">
        <v>5583</v>
      </c>
      <c r="BC373" t="s">
        <v>5584</v>
      </c>
      <c r="BD373">
        <v>1</v>
      </c>
      <c r="BE373" s="159">
        <v>2.4097288426493502E-7</v>
      </c>
      <c r="BF373">
        <v>1</v>
      </c>
      <c r="BG373" t="s">
        <v>5585</v>
      </c>
      <c r="BH373" t="s">
        <v>5586</v>
      </c>
      <c r="BI373">
        <v>1</v>
      </c>
      <c r="BJ373" s="159">
        <v>1.95659104118895E-7</v>
      </c>
      <c r="BK373">
        <v>1</v>
      </c>
      <c r="BL373" t="s">
        <v>5587</v>
      </c>
      <c r="BM373" t="s">
        <v>5588</v>
      </c>
      <c r="BN373">
        <v>1</v>
      </c>
      <c r="BO373" s="159">
        <v>1.54662804516644E-6</v>
      </c>
      <c r="BP373">
        <v>1</v>
      </c>
      <c r="BQ373" t="s">
        <v>5589</v>
      </c>
      <c r="BR373" t="s">
        <v>5590</v>
      </c>
      <c r="BS373">
        <v>1</v>
      </c>
      <c r="BT373">
        <v>1.6560410884091799E-4</v>
      </c>
      <c r="BU373">
        <v>1</v>
      </c>
      <c r="BV373" t="s">
        <v>5591</v>
      </c>
      <c r="BW373" t="s">
        <v>5592</v>
      </c>
      <c r="BX373">
        <v>1</v>
      </c>
      <c r="BY373" s="159">
        <v>6.0516465413851501E-6</v>
      </c>
      <c r="BZ373">
        <v>1</v>
      </c>
      <c r="CA373" t="s">
        <v>5593</v>
      </c>
      <c r="CB373" t="s">
        <v>5594</v>
      </c>
      <c r="CC373">
        <v>1</v>
      </c>
      <c r="CD373">
        <v>9.3641346473886597E-4</v>
      </c>
      <c r="CE373">
        <v>1</v>
      </c>
      <c r="CF373" t="s">
        <v>5595</v>
      </c>
      <c r="CG373" t="s">
        <v>5596</v>
      </c>
      <c r="CH373">
        <v>1</v>
      </c>
      <c r="CI373">
        <v>2.0581264134224599E-2</v>
      </c>
      <c r="CJ373">
        <v>1</v>
      </c>
      <c r="CK373" t="s">
        <v>5597</v>
      </c>
      <c r="CL373" t="s">
        <v>5598</v>
      </c>
      <c r="CM373">
        <v>1</v>
      </c>
      <c r="CN373">
        <v>4.3323371357114899E-4</v>
      </c>
      <c r="CO373">
        <v>1</v>
      </c>
      <c r="CP373" t="s">
        <v>5599</v>
      </c>
      <c r="CQ373" t="s">
        <v>5600</v>
      </c>
      <c r="CR373">
        <v>1</v>
      </c>
      <c r="CS373">
        <v>9.0679210508327695E-4</v>
      </c>
      <c r="CT373">
        <v>1</v>
      </c>
      <c r="CU373" t="s">
        <v>5601</v>
      </c>
      <c r="CV373" t="s">
        <v>5602</v>
      </c>
      <c r="CW373">
        <v>1</v>
      </c>
      <c r="CX373">
        <v>2.73371120833451E-4</v>
      </c>
      <c r="CY373">
        <v>1</v>
      </c>
      <c r="CZ373" t="s">
        <v>5603</v>
      </c>
      <c r="DA373" t="s">
        <v>5604</v>
      </c>
      <c r="DB373">
        <v>1</v>
      </c>
      <c r="DC373" s="159">
        <v>1.04122501645062E-6</v>
      </c>
      <c r="DD373">
        <v>1</v>
      </c>
      <c r="DE373" t="s">
        <v>5605</v>
      </c>
      <c r="DF373" t="s">
        <v>5606</v>
      </c>
      <c r="DG373">
        <v>1</v>
      </c>
      <c r="DH373" s="159">
        <v>6.6587395944715499E-9</v>
      </c>
      <c r="DI373">
        <v>1</v>
      </c>
      <c r="DJ373" t="s">
        <v>5607</v>
      </c>
      <c r="DK373" t="s">
        <v>5608</v>
      </c>
      <c r="DL373">
        <v>1</v>
      </c>
      <c r="DM373" s="159">
        <v>1.5437732587054699E-6</v>
      </c>
      <c r="DN373">
        <v>1</v>
      </c>
      <c r="DO373" t="s">
        <v>5609</v>
      </c>
      <c r="DP373" t="s">
        <v>5610</v>
      </c>
      <c r="DQ373">
        <v>1</v>
      </c>
      <c r="DR373" s="159">
        <v>2.3237904093705199E-5</v>
      </c>
      <c r="DS373">
        <v>1</v>
      </c>
      <c r="DT373" t="s">
        <v>5611</v>
      </c>
      <c r="DU373" t="s">
        <v>5612</v>
      </c>
      <c r="DV373">
        <v>1</v>
      </c>
      <c r="DW373" s="159">
        <v>1.6468536988271099E-7</v>
      </c>
      <c r="DX373">
        <v>1</v>
      </c>
      <c r="DY373" t="s">
        <v>5613</v>
      </c>
      <c r="DZ373" t="s">
        <v>5614</v>
      </c>
      <c r="EA373">
        <v>1</v>
      </c>
      <c r="EB373" s="159">
        <v>3.6361640418173298E-7</v>
      </c>
      <c r="EC373">
        <v>1</v>
      </c>
      <c r="ED373" t="s">
        <v>5615</v>
      </c>
      <c r="EE373" t="s">
        <v>5616</v>
      </c>
      <c r="EF373">
        <v>1</v>
      </c>
      <c r="EG373">
        <v>1.27201911606295E-2</v>
      </c>
      <c r="EH373">
        <v>1</v>
      </c>
      <c r="EI373" t="s">
        <v>5617</v>
      </c>
      <c r="EJ373" t="s">
        <v>5618</v>
      </c>
      <c r="EK373">
        <v>1</v>
      </c>
      <c r="EL373" s="159">
        <v>3.9429106831954197E-6</v>
      </c>
      <c r="EM373">
        <v>1</v>
      </c>
      <c r="EN373" t="s">
        <v>5619</v>
      </c>
      <c r="EO373" t="s">
        <v>5620</v>
      </c>
      <c r="EP373">
        <v>1</v>
      </c>
      <c r="EQ373">
        <v>1.24062650706864E-3</v>
      </c>
      <c r="ER373">
        <v>1</v>
      </c>
      <c r="ES373" t="s">
        <v>5621</v>
      </c>
      <c r="ET373" t="s">
        <v>5622</v>
      </c>
      <c r="EU373">
        <v>1</v>
      </c>
      <c r="EV373">
        <v>2.6337418050926598E-4</v>
      </c>
      <c r="EW373">
        <v>1</v>
      </c>
      <c r="EX373" t="s">
        <v>5623</v>
      </c>
      <c r="EY373" t="s">
        <v>5624</v>
      </c>
      <c r="EZ373">
        <v>1</v>
      </c>
      <c r="FA373" s="159">
        <v>2.57175045585771E-5</v>
      </c>
      <c r="FB373">
        <v>1</v>
      </c>
      <c r="FC373" t="s">
        <v>5625</v>
      </c>
      <c r="FD373" t="s">
        <v>5626</v>
      </c>
      <c r="FE373">
        <v>1</v>
      </c>
      <c r="FF373">
        <v>0.93600128859838705</v>
      </c>
      <c r="FG373">
        <v>1</v>
      </c>
      <c r="FH373" t="s">
        <v>5627</v>
      </c>
      <c r="FI373" t="s">
        <v>5628</v>
      </c>
      <c r="FJ373">
        <v>1</v>
      </c>
      <c r="FK373" s="159">
        <v>1.7693671389830101E-6</v>
      </c>
      <c r="FL373">
        <v>1</v>
      </c>
      <c r="FM373" t="s">
        <v>5629</v>
      </c>
      <c r="FN373" t="s">
        <v>5630</v>
      </c>
      <c r="FO373">
        <v>1</v>
      </c>
      <c r="FP373">
        <v>1.09394018608417E-4</v>
      </c>
      <c r="FQ373">
        <v>1</v>
      </c>
      <c r="FR373" t="s">
        <v>5631</v>
      </c>
      <c r="FS373" t="s">
        <v>5632</v>
      </c>
      <c r="FT373">
        <v>1</v>
      </c>
      <c r="FU373" s="159">
        <v>1.23042655029097E-5</v>
      </c>
      <c r="FV373">
        <v>1</v>
      </c>
      <c r="FW373" t="s">
        <v>5633</v>
      </c>
      <c r="FX373" t="s">
        <v>5634</v>
      </c>
      <c r="FY373">
        <v>1</v>
      </c>
      <c r="FZ373" s="159">
        <v>4.1999442573867103E-5</v>
      </c>
      <c r="GA373">
        <v>1</v>
      </c>
      <c r="GB373" t="s">
        <v>5635</v>
      </c>
      <c r="GC373" t="s">
        <v>5636</v>
      </c>
      <c r="GD373">
        <v>1</v>
      </c>
      <c r="GE373">
        <v>2.19573074952209E-4</v>
      </c>
      <c r="GF373">
        <v>1</v>
      </c>
      <c r="GG373" t="s">
        <v>5637</v>
      </c>
      <c r="GH373" t="s">
        <v>5638</v>
      </c>
      <c r="GI373">
        <v>1</v>
      </c>
      <c r="GJ373" s="159">
        <v>2.3569846126203601E-5</v>
      </c>
      <c r="GK373">
        <v>1</v>
      </c>
      <c r="GL373" t="s">
        <v>5639</v>
      </c>
      <c r="GM373" t="s">
        <v>5640</v>
      </c>
      <c r="GN373">
        <v>1</v>
      </c>
      <c r="GO373">
        <v>6.9232222223013697E-3</v>
      </c>
      <c r="GP373">
        <v>1</v>
      </c>
      <c r="GQ373" t="s">
        <v>5641</v>
      </c>
      <c r="GR373" t="s">
        <v>5642</v>
      </c>
      <c r="GS373">
        <v>1</v>
      </c>
      <c r="GT373" s="159">
        <v>6.1422584258095898E-6</v>
      </c>
      <c r="GU373">
        <v>1</v>
      </c>
      <c r="GV373" t="s">
        <v>5643</v>
      </c>
      <c r="GW373" t="s">
        <v>5644</v>
      </c>
      <c r="GX373">
        <v>1</v>
      </c>
      <c r="GY373" s="159">
        <v>7.1821369800234797E-7</v>
      </c>
      <c r="GZ373">
        <v>1</v>
      </c>
      <c r="HA373" t="s">
        <v>5645</v>
      </c>
      <c r="HB373" t="s">
        <v>5646</v>
      </c>
      <c r="HC373">
        <v>1</v>
      </c>
      <c r="HD373">
        <v>3.2280647051431801E-3</v>
      </c>
      <c r="HE373">
        <v>1</v>
      </c>
      <c r="HF373" t="s">
        <v>5647</v>
      </c>
      <c r="HG373" t="s">
        <v>5648</v>
      </c>
      <c r="HH373">
        <v>1</v>
      </c>
      <c r="HI373">
        <v>2.1514630286383901E-4</v>
      </c>
      <c r="HJ373">
        <v>1</v>
      </c>
      <c r="HK373" t="s">
        <v>5649</v>
      </c>
      <c r="HL373" t="s">
        <v>5650</v>
      </c>
      <c r="HM373">
        <v>1</v>
      </c>
      <c r="HN373">
        <v>5.5527122498561397E-3</v>
      </c>
      <c r="HO373">
        <v>1</v>
      </c>
      <c r="HP373" t="s">
        <v>5651</v>
      </c>
      <c r="HQ373" t="s">
        <v>5652</v>
      </c>
      <c r="HR373">
        <v>1</v>
      </c>
      <c r="HS373" s="159">
        <v>1.0008675255639601E-6</v>
      </c>
      <c r="HT373">
        <v>1</v>
      </c>
      <c r="HU373" t="s">
        <v>5653</v>
      </c>
      <c r="HV373" t="s">
        <v>5654</v>
      </c>
      <c r="HW373">
        <v>1</v>
      </c>
      <c r="HX373" s="159">
        <v>2.0853168886004799E-6</v>
      </c>
    </row>
    <row r="374" spans="1:277">
      <c r="A374" t="str">
        <f>[1]Overview!E455</f>
        <v>a663203</v>
      </c>
      <c r="B374" t="str">
        <f>IF([1]Overview!W455&lt;&gt;"",[1]Overview!W455,"")</f>
        <v/>
      </c>
      <c r="C374" t="str">
        <f>[1]Overview!B455</f>
        <v>6632.03: Museen, Ausstellungen, Bibliotheken, zoologische Gärten u.ä.</v>
      </c>
      <c r="D374" s="159">
        <f t="shared" si="5"/>
        <v>5.5154747226308481E-7</v>
      </c>
      <c r="F374">
        <f>[1]Overview!S455</f>
        <v>0</v>
      </c>
      <c r="H374">
        <v>1</v>
      </c>
      <c r="I374" t="s">
        <v>5565</v>
      </c>
      <c r="J374" t="s">
        <v>5566</v>
      </c>
      <c r="K374">
        <v>1</v>
      </c>
      <c r="L374" s="159">
        <v>1.10941623849508E-5</v>
      </c>
      <c r="M374">
        <v>1</v>
      </c>
      <c r="N374" t="s">
        <v>5567</v>
      </c>
      <c r="O374" t="s">
        <v>5568</v>
      </c>
      <c r="P374">
        <v>1</v>
      </c>
      <c r="Q374" s="159">
        <v>3.9159786364922799E-5</v>
      </c>
      <c r="R374">
        <v>1</v>
      </c>
      <c r="S374" t="s">
        <v>5569</v>
      </c>
      <c r="T374" t="s">
        <v>5570</v>
      </c>
      <c r="U374">
        <v>1</v>
      </c>
      <c r="V374" s="159">
        <v>9.05783623174713E-7</v>
      </c>
      <c r="W374">
        <v>1</v>
      </c>
      <c r="X374" t="s">
        <v>5571</v>
      </c>
      <c r="Y374" t="s">
        <v>5572</v>
      </c>
      <c r="Z374">
        <v>1</v>
      </c>
      <c r="AA374">
        <v>6.4836127436655299E-3</v>
      </c>
      <c r="AB374">
        <v>1</v>
      </c>
      <c r="AC374" t="s">
        <v>5573</v>
      </c>
      <c r="AD374" t="s">
        <v>5574</v>
      </c>
      <c r="AE374">
        <v>1</v>
      </c>
      <c r="AF374" s="159">
        <v>6.9381291823406496E-5</v>
      </c>
      <c r="AG374">
        <v>1</v>
      </c>
      <c r="AH374" t="s">
        <v>5575</v>
      </c>
      <c r="AI374" t="s">
        <v>5576</v>
      </c>
      <c r="AJ374">
        <v>1</v>
      </c>
      <c r="AK374">
        <v>2.4902324138012799E-3</v>
      </c>
      <c r="AL374">
        <v>1</v>
      </c>
      <c r="AM374" t="s">
        <v>5577</v>
      </c>
      <c r="AN374" t="s">
        <v>5578</v>
      </c>
      <c r="AO374">
        <v>1</v>
      </c>
      <c r="AP374" s="159">
        <v>8.1426186810615804E-7</v>
      </c>
      <c r="AQ374">
        <v>1</v>
      </c>
      <c r="AR374" t="s">
        <v>5579</v>
      </c>
      <c r="AS374" t="s">
        <v>5580</v>
      </c>
      <c r="AT374">
        <v>1</v>
      </c>
      <c r="AU374" s="159">
        <v>1.7910322461369099E-5</v>
      </c>
      <c r="AV374">
        <v>1</v>
      </c>
      <c r="AW374" t="s">
        <v>5581</v>
      </c>
      <c r="AX374" t="s">
        <v>5582</v>
      </c>
      <c r="AY374">
        <v>1</v>
      </c>
      <c r="AZ374">
        <v>9.6297480381576201E-4</v>
      </c>
      <c r="BA374">
        <v>1</v>
      </c>
      <c r="BB374" t="s">
        <v>5583</v>
      </c>
      <c r="BC374" t="s">
        <v>5584</v>
      </c>
      <c r="BD374">
        <v>1</v>
      </c>
      <c r="BE374" s="159">
        <v>2.4097288426493502E-7</v>
      </c>
      <c r="BF374">
        <v>1</v>
      </c>
      <c r="BG374" t="s">
        <v>5585</v>
      </c>
      <c r="BH374" t="s">
        <v>5586</v>
      </c>
      <c r="BI374">
        <v>1</v>
      </c>
      <c r="BJ374" s="159">
        <v>1.95659104118895E-7</v>
      </c>
      <c r="BK374">
        <v>1</v>
      </c>
      <c r="BL374" t="s">
        <v>5587</v>
      </c>
      <c r="BM374" t="s">
        <v>5588</v>
      </c>
      <c r="BN374">
        <v>1</v>
      </c>
      <c r="BO374" s="159">
        <v>1.54662804516644E-6</v>
      </c>
      <c r="BP374">
        <v>1</v>
      </c>
      <c r="BQ374" t="s">
        <v>5589</v>
      </c>
      <c r="BR374" t="s">
        <v>5590</v>
      </c>
      <c r="BS374">
        <v>1</v>
      </c>
      <c r="BT374">
        <v>1.6560410884091799E-4</v>
      </c>
      <c r="BU374">
        <v>1</v>
      </c>
      <c r="BV374" t="s">
        <v>5591</v>
      </c>
      <c r="BW374" t="s">
        <v>5592</v>
      </c>
      <c r="BX374">
        <v>1</v>
      </c>
      <c r="BY374" s="159">
        <v>6.0516465413851501E-6</v>
      </c>
      <c r="BZ374">
        <v>1</v>
      </c>
      <c r="CA374" t="s">
        <v>5593</v>
      </c>
      <c r="CB374" t="s">
        <v>5594</v>
      </c>
      <c r="CC374">
        <v>1</v>
      </c>
      <c r="CD374">
        <v>9.3641346473886597E-4</v>
      </c>
      <c r="CE374">
        <v>1</v>
      </c>
      <c r="CF374" t="s">
        <v>5595</v>
      </c>
      <c r="CG374" t="s">
        <v>5596</v>
      </c>
      <c r="CH374">
        <v>1</v>
      </c>
      <c r="CI374">
        <v>2.0581264134224599E-2</v>
      </c>
      <c r="CJ374">
        <v>1</v>
      </c>
      <c r="CK374" t="s">
        <v>5597</v>
      </c>
      <c r="CL374" t="s">
        <v>5598</v>
      </c>
      <c r="CM374">
        <v>1</v>
      </c>
      <c r="CN374">
        <v>4.3323371357114899E-4</v>
      </c>
      <c r="CO374">
        <v>1</v>
      </c>
      <c r="CP374" t="s">
        <v>5599</v>
      </c>
      <c r="CQ374" t="s">
        <v>5600</v>
      </c>
      <c r="CR374">
        <v>1</v>
      </c>
      <c r="CS374">
        <v>9.0679210508327695E-4</v>
      </c>
      <c r="CT374">
        <v>1</v>
      </c>
      <c r="CU374" t="s">
        <v>5601</v>
      </c>
      <c r="CV374" t="s">
        <v>5602</v>
      </c>
      <c r="CW374">
        <v>1</v>
      </c>
      <c r="CX374">
        <v>2.73371120833451E-4</v>
      </c>
      <c r="CY374">
        <v>1</v>
      </c>
      <c r="CZ374" t="s">
        <v>5603</v>
      </c>
      <c r="DA374" t="s">
        <v>5604</v>
      </c>
      <c r="DB374">
        <v>1</v>
      </c>
      <c r="DC374" s="159">
        <v>1.04122501645062E-6</v>
      </c>
      <c r="DD374">
        <v>1</v>
      </c>
      <c r="DE374" t="s">
        <v>5605</v>
      </c>
      <c r="DF374" t="s">
        <v>5606</v>
      </c>
      <c r="DG374">
        <v>1</v>
      </c>
      <c r="DH374" s="159">
        <v>6.6587395944715499E-9</v>
      </c>
      <c r="DI374">
        <v>1</v>
      </c>
      <c r="DJ374" t="s">
        <v>5607</v>
      </c>
      <c r="DK374" t="s">
        <v>5608</v>
      </c>
      <c r="DL374">
        <v>1</v>
      </c>
      <c r="DM374" s="159">
        <v>1.5437732587054699E-6</v>
      </c>
      <c r="DN374">
        <v>1</v>
      </c>
      <c r="DO374" t="s">
        <v>5609</v>
      </c>
      <c r="DP374" t="s">
        <v>5610</v>
      </c>
      <c r="DQ374">
        <v>1</v>
      </c>
      <c r="DR374" s="159">
        <v>2.3237904093705199E-5</v>
      </c>
      <c r="DS374">
        <v>1</v>
      </c>
      <c r="DT374" t="s">
        <v>5611</v>
      </c>
      <c r="DU374" t="s">
        <v>5612</v>
      </c>
      <c r="DV374">
        <v>1</v>
      </c>
      <c r="DW374" s="159">
        <v>1.6468536988271099E-7</v>
      </c>
      <c r="DX374">
        <v>1</v>
      </c>
      <c r="DY374" t="s">
        <v>5613</v>
      </c>
      <c r="DZ374" t="s">
        <v>5614</v>
      </c>
      <c r="EA374">
        <v>1</v>
      </c>
      <c r="EB374" s="159">
        <v>3.6361640418173298E-7</v>
      </c>
      <c r="EC374">
        <v>1</v>
      </c>
      <c r="ED374" t="s">
        <v>5615</v>
      </c>
      <c r="EE374" t="s">
        <v>5616</v>
      </c>
      <c r="EF374">
        <v>1</v>
      </c>
      <c r="EG374">
        <v>1.27201911606295E-2</v>
      </c>
      <c r="EH374">
        <v>1</v>
      </c>
      <c r="EI374" t="s">
        <v>5617</v>
      </c>
      <c r="EJ374" t="s">
        <v>5618</v>
      </c>
      <c r="EK374">
        <v>1</v>
      </c>
      <c r="EL374" s="159">
        <v>3.9429106831954197E-6</v>
      </c>
      <c r="EM374">
        <v>1</v>
      </c>
      <c r="EN374" t="s">
        <v>5619</v>
      </c>
      <c r="EO374" t="s">
        <v>5620</v>
      </c>
      <c r="EP374">
        <v>1</v>
      </c>
      <c r="EQ374">
        <v>1.24062650706864E-3</v>
      </c>
      <c r="ER374">
        <v>1</v>
      </c>
      <c r="ES374" t="s">
        <v>5621</v>
      </c>
      <c r="ET374" t="s">
        <v>5622</v>
      </c>
      <c r="EU374">
        <v>1</v>
      </c>
      <c r="EV374">
        <v>2.6337418050926598E-4</v>
      </c>
      <c r="EW374">
        <v>1</v>
      </c>
      <c r="EX374" t="s">
        <v>5623</v>
      </c>
      <c r="EY374" t="s">
        <v>5624</v>
      </c>
      <c r="EZ374">
        <v>1</v>
      </c>
      <c r="FA374" s="159">
        <v>2.57175045585771E-5</v>
      </c>
      <c r="FB374">
        <v>1</v>
      </c>
      <c r="FC374" t="s">
        <v>5625</v>
      </c>
      <c r="FD374" t="s">
        <v>5626</v>
      </c>
      <c r="FE374">
        <v>1</v>
      </c>
      <c r="FF374">
        <v>0.93600128859838705</v>
      </c>
      <c r="FG374">
        <v>1</v>
      </c>
      <c r="FH374" t="s">
        <v>5627</v>
      </c>
      <c r="FI374" t="s">
        <v>5628</v>
      </c>
      <c r="FJ374">
        <v>1</v>
      </c>
      <c r="FK374" s="159">
        <v>1.7693671389830101E-6</v>
      </c>
      <c r="FL374">
        <v>1</v>
      </c>
      <c r="FM374" t="s">
        <v>5629</v>
      </c>
      <c r="FN374" t="s">
        <v>5630</v>
      </c>
      <c r="FO374">
        <v>1</v>
      </c>
      <c r="FP374">
        <v>1.09394018608417E-4</v>
      </c>
      <c r="FQ374">
        <v>1</v>
      </c>
      <c r="FR374" t="s">
        <v>5631</v>
      </c>
      <c r="FS374" t="s">
        <v>5632</v>
      </c>
      <c r="FT374">
        <v>1</v>
      </c>
      <c r="FU374" s="159">
        <v>1.23042655029097E-5</v>
      </c>
      <c r="FV374">
        <v>1</v>
      </c>
      <c r="FW374" t="s">
        <v>5633</v>
      </c>
      <c r="FX374" t="s">
        <v>5634</v>
      </c>
      <c r="FY374">
        <v>1</v>
      </c>
      <c r="FZ374" s="159">
        <v>4.1999442573867103E-5</v>
      </c>
      <c r="GA374">
        <v>1</v>
      </c>
      <c r="GB374" t="s">
        <v>5635</v>
      </c>
      <c r="GC374" t="s">
        <v>5636</v>
      </c>
      <c r="GD374">
        <v>1</v>
      </c>
      <c r="GE374">
        <v>2.19573074952209E-4</v>
      </c>
      <c r="GF374">
        <v>1</v>
      </c>
      <c r="GG374" t="s">
        <v>5637</v>
      </c>
      <c r="GH374" t="s">
        <v>5638</v>
      </c>
      <c r="GI374">
        <v>1</v>
      </c>
      <c r="GJ374" s="159">
        <v>2.3569846126203601E-5</v>
      </c>
      <c r="GK374">
        <v>1</v>
      </c>
      <c r="GL374" t="s">
        <v>5639</v>
      </c>
      <c r="GM374" t="s">
        <v>5640</v>
      </c>
      <c r="GN374">
        <v>1</v>
      </c>
      <c r="GO374">
        <v>6.9232222223013697E-3</v>
      </c>
      <c r="GP374">
        <v>1</v>
      </c>
      <c r="GQ374" t="s">
        <v>5641</v>
      </c>
      <c r="GR374" t="s">
        <v>5642</v>
      </c>
      <c r="GS374">
        <v>1</v>
      </c>
      <c r="GT374" s="159">
        <v>6.1422584258095898E-6</v>
      </c>
      <c r="GU374">
        <v>1</v>
      </c>
      <c r="GV374" t="s">
        <v>5643</v>
      </c>
      <c r="GW374" t="s">
        <v>5644</v>
      </c>
      <c r="GX374">
        <v>1</v>
      </c>
      <c r="GY374" s="159">
        <v>7.1821369800234797E-7</v>
      </c>
      <c r="GZ374">
        <v>1</v>
      </c>
      <c r="HA374" t="s">
        <v>5645</v>
      </c>
      <c r="HB374" t="s">
        <v>5646</v>
      </c>
      <c r="HC374">
        <v>1</v>
      </c>
      <c r="HD374">
        <v>3.2280647051431801E-3</v>
      </c>
      <c r="HE374">
        <v>1</v>
      </c>
      <c r="HF374" t="s">
        <v>5647</v>
      </c>
      <c r="HG374" t="s">
        <v>5648</v>
      </c>
      <c r="HH374">
        <v>1</v>
      </c>
      <c r="HI374">
        <v>2.1514630286383901E-4</v>
      </c>
      <c r="HJ374">
        <v>1</v>
      </c>
      <c r="HK374" t="s">
        <v>5649</v>
      </c>
      <c r="HL374" t="s">
        <v>5650</v>
      </c>
      <c r="HM374">
        <v>1</v>
      </c>
      <c r="HN374">
        <v>5.5527122498561397E-3</v>
      </c>
      <c r="HO374">
        <v>1</v>
      </c>
      <c r="HP374" t="s">
        <v>5651</v>
      </c>
      <c r="HQ374" t="s">
        <v>5652</v>
      </c>
      <c r="HR374">
        <v>1</v>
      </c>
      <c r="HS374" s="159">
        <v>1.0008675255639601E-6</v>
      </c>
      <c r="HT374">
        <v>1</v>
      </c>
      <c r="HU374" t="s">
        <v>5653</v>
      </c>
      <c r="HV374" t="s">
        <v>5654</v>
      </c>
      <c r="HW374">
        <v>1</v>
      </c>
      <c r="HX374" s="159">
        <v>2.0853168886004799E-6</v>
      </c>
    </row>
    <row r="375" spans="1:277">
      <c r="A375" t="str">
        <f>[1]Overview!E456</f>
        <v>a663204</v>
      </c>
      <c r="B375" t="str">
        <f>IF([1]Overview!W456&lt;&gt;"",[1]Overview!W456,"")</f>
        <v/>
      </c>
      <c r="C375" t="str">
        <f>[1]Overview!B456</f>
        <v>6632.04: Radio- und Fernsehkonzession</v>
      </c>
      <c r="D375" s="159">
        <f t="shared" si="5"/>
        <v>5.5154747226308481E-7</v>
      </c>
      <c r="F375">
        <f>[1]Overview!S456</f>
        <v>0</v>
      </c>
      <c r="H375">
        <v>1</v>
      </c>
      <c r="I375" t="s">
        <v>5565</v>
      </c>
      <c r="J375" t="s">
        <v>5566</v>
      </c>
      <c r="K375">
        <v>1</v>
      </c>
      <c r="L375" s="159">
        <v>1.10941623849508E-5</v>
      </c>
      <c r="M375">
        <v>1</v>
      </c>
      <c r="N375" t="s">
        <v>5567</v>
      </c>
      <c r="O375" t="s">
        <v>5568</v>
      </c>
      <c r="P375">
        <v>1</v>
      </c>
      <c r="Q375" s="159">
        <v>3.9159786364922799E-5</v>
      </c>
      <c r="R375">
        <v>1</v>
      </c>
      <c r="S375" t="s">
        <v>5569</v>
      </c>
      <c r="T375" t="s">
        <v>5570</v>
      </c>
      <c r="U375">
        <v>1</v>
      </c>
      <c r="V375" s="159">
        <v>9.05783623174713E-7</v>
      </c>
      <c r="W375">
        <v>1</v>
      </c>
      <c r="X375" t="s">
        <v>5571</v>
      </c>
      <c r="Y375" t="s">
        <v>5572</v>
      </c>
      <c r="Z375">
        <v>1</v>
      </c>
      <c r="AA375">
        <v>6.4836127436655299E-3</v>
      </c>
      <c r="AB375">
        <v>1</v>
      </c>
      <c r="AC375" t="s">
        <v>5573</v>
      </c>
      <c r="AD375" t="s">
        <v>5574</v>
      </c>
      <c r="AE375">
        <v>1</v>
      </c>
      <c r="AF375" s="159">
        <v>6.9381291823406496E-5</v>
      </c>
      <c r="AG375">
        <v>1</v>
      </c>
      <c r="AH375" t="s">
        <v>5575</v>
      </c>
      <c r="AI375" t="s">
        <v>5576</v>
      </c>
      <c r="AJ375">
        <v>1</v>
      </c>
      <c r="AK375">
        <v>2.4902324138012799E-3</v>
      </c>
      <c r="AL375">
        <v>1</v>
      </c>
      <c r="AM375" t="s">
        <v>5577</v>
      </c>
      <c r="AN375" t="s">
        <v>5578</v>
      </c>
      <c r="AO375">
        <v>1</v>
      </c>
      <c r="AP375" s="159">
        <v>8.1426186810615804E-7</v>
      </c>
      <c r="AQ375">
        <v>1</v>
      </c>
      <c r="AR375" t="s">
        <v>5579</v>
      </c>
      <c r="AS375" t="s">
        <v>5580</v>
      </c>
      <c r="AT375">
        <v>1</v>
      </c>
      <c r="AU375" s="159">
        <v>1.7910322461369099E-5</v>
      </c>
      <c r="AV375">
        <v>1</v>
      </c>
      <c r="AW375" t="s">
        <v>5581</v>
      </c>
      <c r="AX375" t="s">
        <v>5582</v>
      </c>
      <c r="AY375">
        <v>1</v>
      </c>
      <c r="AZ375">
        <v>9.6297480381576201E-4</v>
      </c>
      <c r="BA375">
        <v>1</v>
      </c>
      <c r="BB375" t="s">
        <v>5583</v>
      </c>
      <c r="BC375" t="s">
        <v>5584</v>
      </c>
      <c r="BD375">
        <v>1</v>
      </c>
      <c r="BE375" s="159">
        <v>2.4097288426493502E-7</v>
      </c>
      <c r="BF375">
        <v>1</v>
      </c>
      <c r="BG375" t="s">
        <v>5585</v>
      </c>
      <c r="BH375" t="s">
        <v>5586</v>
      </c>
      <c r="BI375">
        <v>1</v>
      </c>
      <c r="BJ375" s="159">
        <v>1.95659104118895E-7</v>
      </c>
      <c r="BK375">
        <v>1</v>
      </c>
      <c r="BL375" t="s">
        <v>5587</v>
      </c>
      <c r="BM375" t="s">
        <v>5588</v>
      </c>
      <c r="BN375">
        <v>1</v>
      </c>
      <c r="BO375" s="159">
        <v>1.54662804516644E-6</v>
      </c>
      <c r="BP375">
        <v>1</v>
      </c>
      <c r="BQ375" t="s">
        <v>5589</v>
      </c>
      <c r="BR375" t="s">
        <v>5590</v>
      </c>
      <c r="BS375">
        <v>1</v>
      </c>
      <c r="BT375">
        <v>1.6560410884091799E-4</v>
      </c>
      <c r="BU375">
        <v>1</v>
      </c>
      <c r="BV375" t="s">
        <v>5591</v>
      </c>
      <c r="BW375" t="s">
        <v>5592</v>
      </c>
      <c r="BX375">
        <v>1</v>
      </c>
      <c r="BY375" s="159">
        <v>6.0516465413851501E-6</v>
      </c>
      <c r="BZ375">
        <v>1</v>
      </c>
      <c r="CA375" t="s">
        <v>5593</v>
      </c>
      <c r="CB375" t="s">
        <v>5594</v>
      </c>
      <c r="CC375">
        <v>1</v>
      </c>
      <c r="CD375">
        <v>9.3641346473886597E-4</v>
      </c>
      <c r="CE375">
        <v>1</v>
      </c>
      <c r="CF375" t="s">
        <v>5595</v>
      </c>
      <c r="CG375" t="s">
        <v>5596</v>
      </c>
      <c r="CH375">
        <v>1</v>
      </c>
      <c r="CI375">
        <v>2.0581264134224599E-2</v>
      </c>
      <c r="CJ375">
        <v>1</v>
      </c>
      <c r="CK375" t="s">
        <v>5597</v>
      </c>
      <c r="CL375" t="s">
        <v>5598</v>
      </c>
      <c r="CM375">
        <v>1</v>
      </c>
      <c r="CN375">
        <v>4.3323371357114899E-4</v>
      </c>
      <c r="CO375">
        <v>1</v>
      </c>
      <c r="CP375" t="s">
        <v>5599</v>
      </c>
      <c r="CQ375" t="s">
        <v>5600</v>
      </c>
      <c r="CR375">
        <v>1</v>
      </c>
      <c r="CS375">
        <v>9.0679210508327695E-4</v>
      </c>
      <c r="CT375">
        <v>1</v>
      </c>
      <c r="CU375" t="s">
        <v>5601</v>
      </c>
      <c r="CV375" t="s">
        <v>5602</v>
      </c>
      <c r="CW375">
        <v>1</v>
      </c>
      <c r="CX375">
        <v>2.73371120833451E-4</v>
      </c>
      <c r="CY375">
        <v>1</v>
      </c>
      <c r="CZ375" t="s">
        <v>5603</v>
      </c>
      <c r="DA375" t="s">
        <v>5604</v>
      </c>
      <c r="DB375">
        <v>1</v>
      </c>
      <c r="DC375" s="159">
        <v>1.04122501645062E-6</v>
      </c>
      <c r="DD375">
        <v>1</v>
      </c>
      <c r="DE375" t="s">
        <v>5605</v>
      </c>
      <c r="DF375" t="s">
        <v>5606</v>
      </c>
      <c r="DG375">
        <v>1</v>
      </c>
      <c r="DH375" s="159">
        <v>6.6587395944715499E-9</v>
      </c>
      <c r="DI375">
        <v>1</v>
      </c>
      <c r="DJ375" t="s">
        <v>5607</v>
      </c>
      <c r="DK375" t="s">
        <v>5608</v>
      </c>
      <c r="DL375">
        <v>1</v>
      </c>
      <c r="DM375" s="159">
        <v>1.5437732587054699E-6</v>
      </c>
      <c r="DN375">
        <v>1</v>
      </c>
      <c r="DO375" t="s">
        <v>5609</v>
      </c>
      <c r="DP375" t="s">
        <v>5610</v>
      </c>
      <c r="DQ375">
        <v>1</v>
      </c>
      <c r="DR375" s="159">
        <v>2.3237904093705199E-5</v>
      </c>
      <c r="DS375">
        <v>1</v>
      </c>
      <c r="DT375" t="s">
        <v>5611</v>
      </c>
      <c r="DU375" t="s">
        <v>5612</v>
      </c>
      <c r="DV375">
        <v>1</v>
      </c>
      <c r="DW375" s="159">
        <v>1.6468536988271099E-7</v>
      </c>
      <c r="DX375">
        <v>1</v>
      </c>
      <c r="DY375" t="s">
        <v>5613</v>
      </c>
      <c r="DZ375" t="s">
        <v>5614</v>
      </c>
      <c r="EA375">
        <v>1</v>
      </c>
      <c r="EB375" s="159">
        <v>3.6361640418173298E-7</v>
      </c>
      <c r="EC375">
        <v>1</v>
      </c>
      <c r="ED375" t="s">
        <v>5615</v>
      </c>
      <c r="EE375" t="s">
        <v>5616</v>
      </c>
      <c r="EF375">
        <v>1</v>
      </c>
      <c r="EG375">
        <v>1.27201911606295E-2</v>
      </c>
      <c r="EH375">
        <v>1</v>
      </c>
      <c r="EI375" t="s">
        <v>5617</v>
      </c>
      <c r="EJ375" t="s">
        <v>5618</v>
      </c>
      <c r="EK375">
        <v>1</v>
      </c>
      <c r="EL375" s="159">
        <v>3.9429106831954197E-6</v>
      </c>
      <c r="EM375">
        <v>1</v>
      </c>
      <c r="EN375" t="s">
        <v>5619</v>
      </c>
      <c r="EO375" t="s">
        <v>5620</v>
      </c>
      <c r="EP375">
        <v>1</v>
      </c>
      <c r="EQ375">
        <v>1.24062650706864E-3</v>
      </c>
      <c r="ER375">
        <v>1</v>
      </c>
      <c r="ES375" t="s">
        <v>5621</v>
      </c>
      <c r="ET375" t="s">
        <v>5622</v>
      </c>
      <c r="EU375">
        <v>1</v>
      </c>
      <c r="EV375">
        <v>2.6337418050926598E-4</v>
      </c>
      <c r="EW375">
        <v>1</v>
      </c>
      <c r="EX375" t="s">
        <v>5623</v>
      </c>
      <c r="EY375" t="s">
        <v>5624</v>
      </c>
      <c r="EZ375">
        <v>1</v>
      </c>
      <c r="FA375" s="159">
        <v>2.57175045585771E-5</v>
      </c>
      <c r="FB375">
        <v>1</v>
      </c>
      <c r="FC375" t="s">
        <v>5625</v>
      </c>
      <c r="FD375" t="s">
        <v>5626</v>
      </c>
      <c r="FE375">
        <v>1</v>
      </c>
      <c r="FF375">
        <v>0.93600128859838705</v>
      </c>
      <c r="FG375">
        <v>1</v>
      </c>
      <c r="FH375" t="s">
        <v>5627</v>
      </c>
      <c r="FI375" t="s">
        <v>5628</v>
      </c>
      <c r="FJ375">
        <v>1</v>
      </c>
      <c r="FK375" s="159">
        <v>1.7693671389830101E-6</v>
      </c>
      <c r="FL375">
        <v>1</v>
      </c>
      <c r="FM375" t="s">
        <v>5629</v>
      </c>
      <c r="FN375" t="s">
        <v>5630</v>
      </c>
      <c r="FO375">
        <v>1</v>
      </c>
      <c r="FP375">
        <v>1.09394018608417E-4</v>
      </c>
      <c r="FQ375">
        <v>1</v>
      </c>
      <c r="FR375" t="s">
        <v>5631</v>
      </c>
      <c r="FS375" t="s">
        <v>5632</v>
      </c>
      <c r="FT375">
        <v>1</v>
      </c>
      <c r="FU375" s="159">
        <v>1.23042655029097E-5</v>
      </c>
      <c r="FV375">
        <v>1</v>
      </c>
      <c r="FW375" t="s">
        <v>5633</v>
      </c>
      <c r="FX375" t="s">
        <v>5634</v>
      </c>
      <c r="FY375">
        <v>1</v>
      </c>
      <c r="FZ375" s="159">
        <v>4.1999442573867103E-5</v>
      </c>
      <c r="GA375">
        <v>1</v>
      </c>
      <c r="GB375" t="s">
        <v>5635</v>
      </c>
      <c r="GC375" t="s">
        <v>5636</v>
      </c>
      <c r="GD375">
        <v>1</v>
      </c>
      <c r="GE375">
        <v>2.19573074952209E-4</v>
      </c>
      <c r="GF375">
        <v>1</v>
      </c>
      <c r="GG375" t="s">
        <v>5637</v>
      </c>
      <c r="GH375" t="s">
        <v>5638</v>
      </c>
      <c r="GI375">
        <v>1</v>
      </c>
      <c r="GJ375" s="159">
        <v>2.3569846126203601E-5</v>
      </c>
      <c r="GK375">
        <v>1</v>
      </c>
      <c r="GL375" t="s">
        <v>5639</v>
      </c>
      <c r="GM375" t="s">
        <v>5640</v>
      </c>
      <c r="GN375">
        <v>1</v>
      </c>
      <c r="GO375">
        <v>6.9232222223013697E-3</v>
      </c>
      <c r="GP375">
        <v>1</v>
      </c>
      <c r="GQ375" t="s">
        <v>5641</v>
      </c>
      <c r="GR375" t="s">
        <v>5642</v>
      </c>
      <c r="GS375">
        <v>1</v>
      </c>
      <c r="GT375" s="159">
        <v>6.1422584258095898E-6</v>
      </c>
      <c r="GU375">
        <v>1</v>
      </c>
      <c r="GV375" t="s">
        <v>5643</v>
      </c>
      <c r="GW375" t="s">
        <v>5644</v>
      </c>
      <c r="GX375">
        <v>1</v>
      </c>
      <c r="GY375" s="159">
        <v>7.1821369800234797E-7</v>
      </c>
      <c r="GZ375">
        <v>1</v>
      </c>
      <c r="HA375" t="s">
        <v>5645</v>
      </c>
      <c r="HB375" t="s">
        <v>5646</v>
      </c>
      <c r="HC375">
        <v>1</v>
      </c>
      <c r="HD375">
        <v>3.2280647051431801E-3</v>
      </c>
      <c r="HE375">
        <v>1</v>
      </c>
      <c r="HF375" t="s">
        <v>5647</v>
      </c>
      <c r="HG375" t="s">
        <v>5648</v>
      </c>
      <c r="HH375">
        <v>1</v>
      </c>
      <c r="HI375">
        <v>2.1514630286383901E-4</v>
      </c>
      <c r="HJ375">
        <v>1</v>
      </c>
      <c r="HK375" t="s">
        <v>5649</v>
      </c>
      <c r="HL375" t="s">
        <v>5650</v>
      </c>
      <c r="HM375">
        <v>1</v>
      </c>
      <c r="HN375">
        <v>5.5527122498561397E-3</v>
      </c>
      <c r="HO375">
        <v>1</v>
      </c>
      <c r="HP375" t="s">
        <v>5651</v>
      </c>
      <c r="HQ375" t="s">
        <v>5652</v>
      </c>
      <c r="HR375">
        <v>1</v>
      </c>
      <c r="HS375" s="159">
        <v>1.0008675255639601E-6</v>
      </c>
      <c r="HT375">
        <v>1</v>
      </c>
      <c r="HU375" t="s">
        <v>5653</v>
      </c>
      <c r="HV375" t="s">
        <v>5654</v>
      </c>
      <c r="HW375">
        <v>1</v>
      </c>
      <c r="HX375" s="159">
        <v>2.0853168886004799E-6</v>
      </c>
    </row>
    <row r="376" spans="1:277">
      <c r="A376" t="str">
        <f>[1]Overview!E457</f>
        <v>a663205</v>
      </c>
      <c r="B376" t="str">
        <f>IF([1]Overview!W457&lt;&gt;"",[1]Overview!W457,"")</f>
        <v/>
      </c>
      <c r="C376" t="str">
        <f>[1]Overview!B457</f>
        <v>6632.05: Abonnemente für Privatfernsehen</v>
      </c>
      <c r="D376" s="159">
        <f t="shared" si="5"/>
        <v>5.5154747226308481E-7</v>
      </c>
      <c r="F376">
        <f>[1]Overview!S457</f>
        <v>0</v>
      </c>
      <c r="H376">
        <v>1</v>
      </c>
      <c r="I376" t="s">
        <v>5565</v>
      </c>
      <c r="J376" t="s">
        <v>5566</v>
      </c>
      <c r="K376">
        <v>1</v>
      </c>
      <c r="L376" s="159">
        <v>1.10941623849508E-5</v>
      </c>
      <c r="M376">
        <v>1</v>
      </c>
      <c r="N376" t="s">
        <v>5567</v>
      </c>
      <c r="O376" t="s">
        <v>5568</v>
      </c>
      <c r="P376">
        <v>1</v>
      </c>
      <c r="Q376" s="159">
        <v>3.9159786364922799E-5</v>
      </c>
      <c r="R376">
        <v>1</v>
      </c>
      <c r="S376" t="s">
        <v>5569</v>
      </c>
      <c r="T376" t="s">
        <v>5570</v>
      </c>
      <c r="U376">
        <v>1</v>
      </c>
      <c r="V376" s="159">
        <v>9.05783623174713E-7</v>
      </c>
      <c r="W376">
        <v>1</v>
      </c>
      <c r="X376" t="s">
        <v>5571</v>
      </c>
      <c r="Y376" t="s">
        <v>5572</v>
      </c>
      <c r="Z376">
        <v>1</v>
      </c>
      <c r="AA376">
        <v>6.4836127436655299E-3</v>
      </c>
      <c r="AB376">
        <v>1</v>
      </c>
      <c r="AC376" t="s">
        <v>5573</v>
      </c>
      <c r="AD376" t="s">
        <v>5574</v>
      </c>
      <c r="AE376">
        <v>1</v>
      </c>
      <c r="AF376" s="159">
        <v>6.9381291823406496E-5</v>
      </c>
      <c r="AG376">
        <v>1</v>
      </c>
      <c r="AH376" t="s">
        <v>5575</v>
      </c>
      <c r="AI376" t="s">
        <v>5576</v>
      </c>
      <c r="AJ376">
        <v>1</v>
      </c>
      <c r="AK376">
        <v>2.4902324138012799E-3</v>
      </c>
      <c r="AL376">
        <v>1</v>
      </c>
      <c r="AM376" t="s">
        <v>5577</v>
      </c>
      <c r="AN376" t="s">
        <v>5578</v>
      </c>
      <c r="AO376">
        <v>1</v>
      </c>
      <c r="AP376" s="159">
        <v>8.1426186810615804E-7</v>
      </c>
      <c r="AQ376">
        <v>1</v>
      </c>
      <c r="AR376" t="s">
        <v>5579</v>
      </c>
      <c r="AS376" t="s">
        <v>5580</v>
      </c>
      <c r="AT376">
        <v>1</v>
      </c>
      <c r="AU376" s="159">
        <v>1.7910322461369099E-5</v>
      </c>
      <c r="AV376">
        <v>1</v>
      </c>
      <c r="AW376" t="s">
        <v>5581</v>
      </c>
      <c r="AX376" t="s">
        <v>5582</v>
      </c>
      <c r="AY376">
        <v>1</v>
      </c>
      <c r="AZ376">
        <v>9.6297480381576201E-4</v>
      </c>
      <c r="BA376">
        <v>1</v>
      </c>
      <c r="BB376" t="s">
        <v>5583</v>
      </c>
      <c r="BC376" t="s">
        <v>5584</v>
      </c>
      <c r="BD376">
        <v>1</v>
      </c>
      <c r="BE376" s="159">
        <v>2.4097288426493502E-7</v>
      </c>
      <c r="BF376">
        <v>1</v>
      </c>
      <c r="BG376" t="s">
        <v>5585</v>
      </c>
      <c r="BH376" t="s">
        <v>5586</v>
      </c>
      <c r="BI376">
        <v>1</v>
      </c>
      <c r="BJ376" s="159">
        <v>1.95659104118895E-7</v>
      </c>
      <c r="BK376">
        <v>1</v>
      </c>
      <c r="BL376" t="s">
        <v>5587</v>
      </c>
      <c r="BM376" t="s">
        <v>5588</v>
      </c>
      <c r="BN376">
        <v>1</v>
      </c>
      <c r="BO376" s="159">
        <v>1.54662804516644E-6</v>
      </c>
      <c r="BP376">
        <v>1</v>
      </c>
      <c r="BQ376" t="s">
        <v>5589</v>
      </c>
      <c r="BR376" t="s">
        <v>5590</v>
      </c>
      <c r="BS376">
        <v>1</v>
      </c>
      <c r="BT376">
        <v>1.6560410884091799E-4</v>
      </c>
      <c r="BU376">
        <v>1</v>
      </c>
      <c r="BV376" t="s">
        <v>5591</v>
      </c>
      <c r="BW376" t="s">
        <v>5592</v>
      </c>
      <c r="BX376">
        <v>1</v>
      </c>
      <c r="BY376" s="159">
        <v>6.0516465413851501E-6</v>
      </c>
      <c r="BZ376">
        <v>1</v>
      </c>
      <c r="CA376" t="s">
        <v>5593</v>
      </c>
      <c r="CB376" t="s">
        <v>5594</v>
      </c>
      <c r="CC376">
        <v>1</v>
      </c>
      <c r="CD376">
        <v>9.3641346473886597E-4</v>
      </c>
      <c r="CE376">
        <v>1</v>
      </c>
      <c r="CF376" t="s">
        <v>5595</v>
      </c>
      <c r="CG376" t="s">
        <v>5596</v>
      </c>
      <c r="CH376">
        <v>1</v>
      </c>
      <c r="CI376">
        <v>2.0581264134224599E-2</v>
      </c>
      <c r="CJ376">
        <v>1</v>
      </c>
      <c r="CK376" t="s">
        <v>5597</v>
      </c>
      <c r="CL376" t="s">
        <v>5598</v>
      </c>
      <c r="CM376">
        <v>1</v>
      </c>
      <c r="CN376">
        <v>4.3323371357114899E-4</v>
      </c>
      <c r="CO376">
        <v>1</v>
      </c>
      <c r="CP376" t="s">
        <v>5599</v>
      </c>
      <c r="CQ376" t="s">
        <v>5600</v>
      </c>
      <c r="CR376">
        <v>1</v>
      </c>
      <c r="CS376">
        <v>9.0679210508327695E-4</v>
      </c>
      <c r="CT376">
        <v>1</v>
      </c>
      <c r="CU376" t="s">
        <v>5601</v>
      </c>
      <c r="CV376" t="s">
        <v>5602</v>
      </c>
      <c r="CW376">
        <v>1</v>
      </c>
      <c r="CX376">
        <v>2.73371120833451E-4</v>
      </c>
      <c r="CY376">
        <v>1</v>
      </c>
      <c r="CZ376" t="s">
        <v>5603</v>
      </c>
      <c r="DA376" t="s">
        <v>5604</v>
      </c>
      <c r="DB376">
        <v>1</v>
      </c>
      <c r="DC376" s="159">
        <v>1.04122501645062E-6</v>
      </c>
      <c r="DD376">
        <v>1</v>
      </c>
      <c r="DE376" t="s">
        <v>5605</v>
      </c>
      <c r="DF376" t="s">
        <v>5606</v>
      </c>
      <c r="DG376">
        <v>1</v>
      </c>
      <c r="DH376" s="159">
        <v>6.6587395944715499E-9</v>
      </c>
      <c r="DI376">
        <v>1</v>
      </c>
      <c r="DJ376" t="s">
        <v>5607</v>
      </c>
      <c r="DK376" t="s">
        <v>5608</v>
      </c>
      <c r="DL376">
        <v>1</v>
      </c>
      <c r="DM376" s="159">
        <v>1.5437732587054699E-6</v>
      </c>
      <c r="DN376">
        <v>1</v>
      </c>
      <c r="DO376" t="s">
        <v>5609</v>
      </c>
      <c r="DP376" t="s">
        <v>5610</v>
      </c>
      <c r="DQ376">
        <v>1</v>
      </c>
      <c r="DR376" s="159">
        <v>2.3237904093705199E-5</v>
      </c>
      <c r="DS376">
        <v>1</v>
      </c>
      <c r="DT376" t="s">
        <v>5611</v>
      </c>
      <c r="DU376" t="s">
        <v>5612</v>
      </c>
      <c r="DV376">
        <v>1</v>
      </c>
      <c r="DW376" s="159">
        <v>1.6468536988271099E-7</v>
      </c>
      <c r="DX376">
        <v>1</v>
      </c>
      <c r="DY376" t="s">
        <v>5613</v>
      </c>
      <c r="DZ376" t="s">
        <v>5614</v>
      </c>
      <c r="EA376">
        <v>1</v>
      </c>
      <c r="EB376" s="159">
        <v>3.6361640418173298E-7</v>
      </c>
      <c r="EC376">
        <v>1</v>
      </c>
      <c r="ED376" t="s">
        <v>5615</v>
      </c>
      <c r="EE376" t="s">
        <v>5616</v>
      </c>
      <c r="EF376">
        <v>1</v>
      </c>
      <c r="EG376">
        <v>1.27201911606295E-2</v>
      </c>
      <c r="EH376">
        <v>1</v>
      </c>
      <c r="EI376" t="s">
        <v>5617</v>
      </c>
      <c r="EJ376" t="s">
        <v>5618</v>
      </c>
      <c r="EK376">
        <v>1</v>
      </c>
      <c r="EL376" s="159">
        <v>3.9429106831954197E-6</v>
      </c>
      <c r="EM376">
        <v>1</v>
      </c>
      <c r="EN376" t="s">
        <v>5619</v>
      </c>
      <c r="EO376" t="s">
        <v>5620</v>
      </c>
      <c r="EP376">
        <v>1</v>
      </c>
      <c r="EQ376">
        <v>1.24062650706864E-3</v>
      </c>
      <c r="ER376">
        <v>1</v>
      </c>
      <c r="ES376" t="s">
        <v>5621</v>
      </c>
      <c r="ET376" t="s">
        <v>5622</v>
      </c>
      <c r="EU376">
        <v>1</v>
      </c>
      <c r="EV376">
        <v>2.6337418050926598E-4</v>
      </c>
      <c r="EW376">
        <v>1</v>
      </c>
      <c r="EX376" t="s">
        <v>5623</v>
      </c>
      <c r="EY376" t="s">
        <v>5624</v>
      </c>
      <c r="EZ376">
        <v>1</v>
      </c>
      <c r="FA376" s="159">
        <v>2.57175045585771E-5</v>
      </c>
      <c r="FB376">
        <v>1</v>
      </c>
      <c r="FC376" t="s">
        <v>5625</v>
      </c>
      <c r="FD376" t="s">
        <v>5626</v>
      </c>
      <c r="FE376">
        <v>1</v>
      </c>
      <c r="FF376">
        <v>0.93600128859838705</v>
      </c>
      <c r="FG376">
        <v>1</v>
      </c>
      <c r="FH376" t="s">
        <v>5627</v>
      </c>
      <c r="FI376" t="s">
        <v>5628</v>
      </c>
      <c r="FJ376">
        <v>1</v>
      </c>
      <c r="FK376" s="159">
        <v>1.7693671389830101E-6</v>
      </c>
      <c r="FL376">
        <v>1</v>
      </c>
      <c r="FM376" t="s">
        <v>5629</v>
      </c>
      <c r="FN376" t="s">
        <v>5630</v>
      </c>
      <c r="FO376">
        <v>1</v>
      </c>
      <c r="FP376">
        <v>1.09394018608417E-4</v>
      </c>
      <c r="FQ376">
        <v>1</v>
      </c>
      <c r="FR376" t="s">
        <v>5631</v>
      </c>
      <c r="FS376" t="s">
        <v>5632</v>
      </c>
      <c r="FT376">
        <v>1</v>
      </c>
      <c r="FU376" s="159">
        <v>1.23042655029097E-5</v>
      </c>
      <c r="FV376">
        <v>1</v>
      </c>
      <c r="FW376" t="s">
        <v>5633</v>
      </c>
      <c r="FX376" t="s">
        <v>5634</v>
      </c>
      <c r="FY376">
        <v>1</v>
      </c>
      <c r="FZ376" s="159">
        <v>4.1999442573867103E-5</v>
      </c>
      <c r="GA376">
        <v>1</v>
      </c>
      <c r="GB376" t="s">
        <v>5635</v>
      </c>
      <c r="GC376" t="s">
        <v>5636</v>
      </c>
      <c r="GD376">
        <v>1</v>
      </c>
      <c r="GE376">
        <v>2.19573074952209E-4</v>
      </c>
      <c r="GF376">
        <v>1</v>
      </c>
      <c r="GG376" t="s">
        <v>5637</v>
      </c>
      <c r="GH376" t="s">
        <v>5638</v>
      </c>
      <c r="GI376">
        <v>1</v>
      </c>
      <c r="GJ376" s="159">
        <v>2.3569846126203601E-5</v>
      </c>
      <c r="GK376">
        <v>1</v>
      </c>
      <c r="GL376" t="s">
        <v>5639</v>
      </c>
      <c r="GM376" t="s">
        <v>5640</v>
      </c>
      <c r="GN376">
        <v>1</v>
      </c>
      <c r="GO376">
        <v>6.9232222223013697E-3</v>
      </c>
      <c r="GP376">
        <v>1</v>
      </c>
      <c r="GQ376" t="s">
        <v>5641</v>
      </c>
      <c r="GR376" t="s">
        <v>5642</v>
      </c>
      <c r="GS376">
        <v>1</v>
      </c>
      <c r="GT376" s="159">
        <v>6.1422584258095898E-6</v>
      </c>
      <c r="GU376">
        <v>1</v>
      </c>
      <c r="GV376" t="s">
        <v>5643</v>
      </c>
      <c r="GW376" t="s">
        <v>5644</v>
      </c>
      <c r="GX376">
        <v>1</v>
      </c>
      <c r="GY376" s="159">
        <v>7.1821369800234797E-7</v>
      </c>
      <c r="GZ376">
        <v>1</v>
      </c>
      <c r="HA376" t="s">
        <v>5645</v>
      </c>
      <c r="HB376" t="s">
        <v>5646</v>
      </c>
      <c r="HC376">
        <v>1</v>
      </c>
      <c r="HD376">
        <v>3.2280647051431801E-3</v>
      </c>
      <c r="HE376">
        <v>1</v>
      </c>
      <c r="HF376" t="s">
        <v>5647</v>
      </c>
      <c r="HG376" t="s">
        <v>5648</v>
      </c>
      <c r="HH376">
        <v>1</v>
      </c>
      <c r="HI376">
        <v>2.1514630286383901E-4</v>
      </c>
      <c r="HJ376">
        <v>1</v>
      </c>
      <c r="HK376" t="s">
        <v>5649</v>
      </c>
      <c r="HL376" t="s">
        <v>5650</v>
      </c>
      <c r="HM376">
        <v>1</v>
      </c>
      <c r="HN376">
        <v>5.5527122498561397E-3</v>
      </c>
      <c r="HO376">
        <v>1</v>
      </c>
      <c r="HP376" t="s">
        <v>5651</v>
      </c>
      <c r="HQ376" t="s">
        <v>5652</v>
      </c>
      <c r="HR376">
        <v>1</v>
      </c>
      <c r="HS376" s="159">
        <v>1.0008675255639601E-6</v>
      </c>
      <c r="HT376">
        <v>1</v>
      </c>
      <c r="HU376" t="s">
        <v>5653</v>
      </c>
      <c r="HV376" t="s">
        <v>5654</v>
      </c>
      <c r="HW376">
        <v>1</v>
      </c>
      <c r="HX376" s="159">
        <v>2.0853168886004799E-6</v>
      </c>
    </row>
    <row r="377" spans="1:277">
      <c r="A377" t="str">
        <f>[1]Overview!E458</f>
        <v>a663206</v>
      </c>
      <c r="B377" t="str">
        <f>IF([1]Overview!W458&lt;&gt;"",[1]Overview!W458,"")</f>
        <v/>
      </c>
      <c r="C377" t="str">
        <f>[1]Overview!B458</f>
        <v>6632.06: Abonnemente für Kabelfernsehen</v>
      </c>
      <c r="D377" s="159">
        <f t="shared" si="5"/>
        <v>5.5154747226308481E-7</v>
      </c>
      <c r="F377">
        <f>[1]Overview!S458</f>
        <v>0</v>
      </c>
      <c r="H377">
        <v>1</v>
      </c>
      <c r="I377" t="s">
        <v>5565</v>
      </c>
      <c r="J377" t="s">
        <v>5566</v>
      </c>
      <c r="K377">
        <v>1</v>
      </c>
      <c r="L377" s="159">
        <v>1.10941623849508E-5</v>
      </c>
      <c r="M377">
        <v>1</v>
      </c>
      <c r="N377" t="s">
        <v>5567</v>
      </c>
      <c r="O377" t="s">
        <v>5568</v>
      </c>
      <c r="P377">
        <v>1</v>
      </c>
      <c r="Q377" s="159">
        <v>3.9159786364922799E-5</v>
      </c>
      <c r="R377">
        <v>1</v>
      </c>
      <c r="S377" t="s">
        <v>5569</v>
      </c>
      <c r="T377" t="s">
        <v>5570</v>
      </c>
      <c r="U377">
        <v>1</v>
      </c>
      <c r="V377" s="159">
        <v>9.05783623174713E-7</v>
      </c>
      <c r="W377">
        <v>1</v>
      </c>
      <c r="X377" t="s">
        <v>5571</v>
      </c>
      <c r="Y377" t="s">
        <v>5572</v>
      </c>
      <c r="Z377">
        <v>1</v>
      </c>
      <c r="AA377">
        <v>6.4836127436655299E-3</v>
      </c>
      <c r="AB377">
        <v>1</v>
      </c>
      <c r="AC377" t="s">
        <v>5573</v>
      </c>
      <c r="AD377" t="s">
        <v>5574</v>
      </c>
      <c r="AE377">
        <v>1</v>
      </c>
      <c r="AF377" s="159">
        <v>6.9381291823406496E-5</v>
      </c>
      <c r="AG377">
        <v>1</v>
      </c>
      <c r="AH377" t="s">
        <v>5575</v>
      </c>
      <c r="AI377" t="s">
        <v>5576</v>
      </c>
      <c r="AJ377">
        <v>1</v>
      </c>
      <c r="AK377">
        <v>2.4902324138012799E-3</v>
      </c>
      <c r="AL377">
        <v>1</v>
      </c>
      <c r="AM377" t="s">
        <v>5577</v>
      </c>
      <c r="AN377" t="s">
        <v>5578</v>
      </c>
      <c r="AO377">
        <v>1</v>
      </c>
      <c r="AP377" s="159">
        <v>8.1426186810615804E-7</v>
      </c>
      <c r="AQ377">
        <v>1</v>
      </c>
      <c r="AR377" t="s">
        <v>5579</v>
      </c>
      <c r="AS377" t="s">
        <v>5580</v>
      </c>
      <c r="AT377">
        <v>1</v>
      </c>
      <c r="AU377" s="159">
        <v>1.7910322461369099E-5</v>
      </c>
      <c r="AV377">
        <v>1</v>
      </c>
      <c r="AW377" t="s">
        <v>5581</v>
      </c>
      <c r="AX377" t="s">
        <v>5582</v>
      </c>
      <c r="AY377">
        <v>1</v>
      </c>
      <c r="AZ377">
        <v>9.6297480381576201E-4</v>
      </c>
      <c r="BA377">
        <v>1</v>
      </c>
      <c r="BB377" t="s">
        <v>5583</v>
      </c>
      <c r="BC377" t="s">
        <v>5584</v>
      </c>
      <c r="BD377">
        <v>1</v>
      </c>
      <c r="BE377" s="159">
        <v>2.4097288426493502E-7</v>
      </c>
      <c r="BF377">
        <v>1</v>
      </c>
      <c r="BG377" t="s">
        <v>5585</v>
      </c>
      <c r="BH377" t="s">
        <v>5586</v>
      </c>
      <c r="BI377">
        <v>1</v>
      </c>
      <c r="BJ377" s="159">
        <v>1.95659104118895E-7</v>
      </c>
      <c r="BK377">
        <v>1</v>
      </c>
      <c r="BL377" t="s">
        <v>5587</v>
      </c>
      <c r="BM377" t="s">
        <v>5588</v>
      </c>
      <c r="BN377">
        <v>1</v>
      </c>
      <c r="BO377" s="159">
        <v>1.54662804516644E-6</v>
      </c>
      <c r="BP377">
        <v>1</v>
      </c>
      <c r="BQ377" t="s">
        <v>5589</v>
      </c>
      <c r="BR377" t="s">
        <v>5590</v>
      </c>
      <c r="BS377">
        <v>1</v>
      </c>
      <c r="BT377">
        <v>1.6560410884091799E-4</v>
      </c>
      <c r="BU377">
        <v>1</v>
      </c>
      <c r="BV377" t="s">
        <v>5591</v>
      </c>
      <c r="BW377" t="s">
        <v>5592</v>
      </c>
      <c r="BX377">
        <v>1</v>
      </c>
      <c r="BY377" s="159">
        <v>6.0516465413851501E-6</v>
      </c>
      <c r="BZ377">
        <v>1</v>
      </c>
      <c r="CA377" t="s">
        <v>5593</v>
      </c>
      <c r="CB377" t="s">
        <v>5594</v>
      </c>
      <c r="CC377">
        <v>1</v>
      </c>
      <c r="CD377">
        <v>9.3641346473886597E-4</v>
      </c>
      <c r="CE377">
        <v>1</v>
      </c>
      <c r="CF377" t="s">
        <v>5595</v>
      </c>
      <c r="CG377" t="s">
        <v>5596</v>
      </c>
      <c r="CH377">
        <v>1</v>
      </c>
      <c r="CI377">
        <v>2.0581264134224599E-2</v>
      </c>
      <c r="CJ377">
        <v>1</v>
      </c>
      <c r="CK377" t="s">
        <v>5597</v>
      </c>
      <c r="CL377" t="s">
        <v>5598</v>
      </c>
      <c r="CM377">
        <v>1</v>
      </c>
      <c r="CN377">
        <v>4.3323371357114899E-4</v>
      </c>
      <c r="CO377">
        <v>1</v>
      </c>
      <c r="CP377" t="s">
        <v>5599</v>
      </c>
      <c r="CQ377" t="s">
        <v>5600</v>
      </c>
      <c r="CR377">
        <v>1</v>
      </c>
      <c r="CS377">
        <v>9.0679210508327695E-4</v>
      </c>
      <c r="CT377">
        <v>1</v>
      </c>
      <c r="CU377" t="s">
        <v>5601</v>
      </c>
      <c r="CV377" t="s">
        <v>5602</v>
      </c>
      <c r="CW377">
        <v>1</v>
      </c>
      <c r="CX377">
        <v>2.73371120833451E-4</v>
      </c>
      <c r="CY377">
        <v>1</v>
      </c>
      <c r="CZ377" t="s">
        <v>5603</v>
      </c>
      <c r="DA377" t="s">
        <v>5604</v>
      </c>
      <c r="DB377">
        <v>1</v>
      </c>
      <c r="DC377" s="159">
        <v>1.04122501645062E-6</v>
      </c>
      <c r="DD377">
        <v>1</v>
      </c>
      <c r="DE377" t="s">
        <v>5605</v>
      </c>
      <c r="DF377" t="s">
        <v>5606</v>
      </c>
      <c r="DG377">
        <v>1</v>
      </c>
      <c r="DH377" s="159">
        <v>6.6587395944715499E-9</v>
      </c>
      <c r="DI377">
        <v>1</v>
      </c>
      <c r="DJ377" t="s">
        <v>5607</v>
      </c>
      <c r="DK377" t="s">
        <v>5608</v>
      </c>
      <c r="DL377">
        <v>1</v>
      </c>
      <c r="DM377" s="159">
        <v>1.5437732587054699E-6</v>
      </c>
      <c r="DN377">
        <v>1</v>
      </c>
      <c r="DO377" t="s">
        <v>5609</v>
      </c>
      <c r="DP377" t="s">
        <v>5610</v>
      </c>
      <c r="DQ377">
        <v>1</v>
      </c>
      <c r="DR377" s="159">
        <v>2.3237904093705199E-5</v>
      </c>
      <c r="DS377">
        <v>1</v>
      </c>
      <c r="DT377" t="s">
        <v>5611</v>
      </c>
      <c r="DU377" t="s">
        <v>5612</v>
      </c>
      <c r="DV377">
        <v>1</v>
      </c>
      <c r="DW377" s="159">
        <v>1.6468536988271099E-7</v>
      </c>
      <c r="DX377">
        <v>1</v>
      </c>
      <c r="DY377" t="s">
        <v>5613</v>
      </c>
      <c r="DZ377" t="s">
        <v>5614</v>
      </c>
      <c r="EA377">
        <v>1</v>
      </c>
      <c r="EB377" s="159">
        <v>3.6361640418173298E-7</v>
      </c>
      <c r="EC377">
        <v>1</v>
      </c>
      <c r="ED377" t="s">
        <v>5615</v>
      </c>
      <c r="EE377" t="s">
        <v>5616</v>
      </c>
      <c r="EF377">
        <v>1</v>
      </c>
      <c r="EG377">
        <v>1.27201911606295E-2</v>
      </c>
      <c r="EH377">
        <v>1</v>
      </c>
      <c r="EI377" t="s">
        <v>5617</v>
      </c>
      <c r="EJ377" t="s">
        <v>5618</v>
      </c>
      <c r="EK377">
        <v>1</v>
      </c>
      <c r="EL377" s="159">
        <v>3.9429106831954197E-6</v>
      </c>
      <c r="EM377">
        <v>1</v>
      </c>
      <c r="EN377" t="s">
        <v>5619</v>
      </c>
      <c r="EO377" t="s">
        <v>5620</v>
      </c>
      <c r="EP377">
        <v>1</v>
      </c>
      <c r="EQ377">
        <v>1.24062650706864E-3</v>
      </c>
      <c r="ER377">
        <v>1</v>
      </c>
      <c r="ES377" t="s">
        <v>5621</v>
      </c>
      <c r="ET377" t="s">
        <v>5622</v>
      </c>
      <c r="EU377">
        <v>1</v>
      </c>
      <c r="EV377">
        <v>2.6337418050926598E-4</v>
      </c>
      <c r="EW377">
        <v>1</v>
      </c>
      <c r="EX377" t="s">
        <v>5623</v>
      </c>
      <c r="EY377" t="s">
        <v>5624</v>
      </c>
      <c r="EZ377">
        <v>1</v>
      </c>
      <c r="FA377" s="159">
        <v>2.57175045585771E-5</v>
      </c>
      <c r="FB377">
        <v>1</v>
      </c>
      <c r="FC377" t="s">
        <v>5625</v>
      </c>
      <c r="FD377" t="s">
        <v>5626</v>
      </c>
      <c r="FE377">
        <v>1</v>
      </c>
      <c r="FF377">
        <v>0.93600128859838705</v>
      </c>
      <c r="FG377">
        <v>1</v>
      </c>
      <c r="FH377" t="s">
        <v>5627</v>
      </c>
      <c r="FI377" t="s">
        <v>5628</v>
      </c>
      <c r="FJ377">
        <v>1</v>
      </c>
      <c r="FK377" s="159">
        <v>1.7693671389830101E-6</v>
      </c>
      <c r="FL377">
        <v>1</v>
      </c>
      <c r="FM377" t="s">
        <v>5629</v>
      </c>
      <c r="FN377" t="s">
        <v>5630</v>
      </c>
      <c r="FO377">
        <v>1</v>
      </c>
      <c r="FP377">
        <v>1.09394018608417E-4</v>
      </c>
      <c r="FQ377">
        <v>1</v>
      </c>
      <c r="FR377" t="s">
        <v>5631</v>
      </c>
      <c r="FS377" t="s">
        <v>5632</v>
      </c>
      <c r="FT377">
        <v>1</v>
      </c>
      <c r="FU377" s="159">
        <v>1.23042655029097E-5</v>
      </c>
      <c r="FV377">
        <v>1</v>
      </c>
      <c r="FW377" t="s">
        <v>5633</v>
      </c>
      <c r="FX377" t="s">
        <v>5634</v>
      </c>
      <c r="FY377">
        <v>1</v>
      </c>
      <c r="FZ377" s="159">
        <v>4.1999442573867103E-5</v>
      </c>
      <c r="GA377">
        <v>1</v>
      </c>
      <c r="GB377" t="s">
        <v>5635</v>
      </c>
      <c r="GC377" t="s">
        <v>5636</v>
      </c>
      <c r="GD377">
        <v>1</v>
      </c>
      <c r="GE377">
        <v>2.19573074952209E-4</v>
      </c>
      <c r="GF377">
        <v>1</v>
      </c>
      <c r="GG377" t="s">
        <v>5637</v>
      </c>
      <c r="GH377" t="s">
        <v>5638</v>
      </c>
      <c r="GI377">
        <v>1</v>
      </c>
      <c r="GJ377" s="159">
        <v>2.3569846126203601E-5</v>
      </c>
      <c r="GK377">
        <v>1</v>
      </c>
      <c r="GL377" t="s">
        <v>5639</v>
      </c>
      <c r="GM377" t="s">
        <v>5640</v>
      </c>
      <c r="GN377">
        <v>1</v>
      </c>
      <c r="GO377">
        <v>6.9232222223013697E-3</v>
      </c>
      <c r="GP377">
        <v>1</v>
      </c>
      <c r="GQ377" t="s">
        <v>5641</v>
      </c>
      <c r="GR377" t="s">
        <v>5642</v>
      </c>
      <c r="GS377">
        <v>1</v>
      </c>
      <c r="GT377" s="159">
        <v>6.1422584258095898E-6</v>
      </c>
      <c r="GU377">
        <v>1</v>
      </c>
      <c r="GV377" t="s">
        <v>5643</v>
      </c>
      <c r="GW377" t="s">
        <v>5644</v>
      </c>
      <c r="GX377">
        <v>1</v>
      </c>
      <c r="GY377" s="159">
        <v>7.1821369800234797E-7</v>
      </c>
      <c r="GZ377">
        <v>1</v>
      </c>
      <c r="HA377" t="s">
        <v>5645</v>
      </c>
      <c r="HB377" t="s">
        <v>5646</v>
      </c>
      <c r="HC377">
        <v>1</v>
      </c>
      <c r="HD377">
        <v>3.2280647051431801E-3</v>
      </c>
      <c r="HE377">
        <v>1</v>
      </c>
      <c r="HF377" t="s">
        <v>5647</v>
      </c>
      <c r="HG377" t="s">
        <v>5648</v>
      </c>
      <c r="HH377">
        <v>1</v>
      </c>
      <c r="HI377">
        <v>2.1514630286383901E-4</v>
      </c>
      <c r="HJ377">
        <v>1</v>
      </c>
      <c r="HK377" t="s">
        <v>5649</v>
      </c>
      <c r="HL377" t="s">
        <v>5650</v>
      </c>
      <c r="HM377">
        <v>1</v>
      </c>
      <c r="HN377">
        <v>5.5527122498561397E-3</v>
      </c>
      <c r="HO377">
        <v>1</v>
      </c>
      <c r="HP377" t="s">
        <v>5651</v>
      </c>
      <c r="HQ377" t="s">
        <v>5652</v>
      </c>
      <c r="HR377">
        <v>1</v>
      </c>
      <c r="HS377" s="159">
        <v>1.0008675255639601E-6</v>
      </c>
      <c r="HT377">
        <v>1</v>
      </c>
      <c r="HU377" t="s">
        <v>5653</v>
      </c>
      <c r="HV377" t="s">
        <v>5654</v>
      </c>
      <c r="HW377">
        <v>1</v>
      </c>
      <c r="HX377" s="159">
        <v>2.0853168886004799E-6</v>
      </c>
    </row>
    <row r="378" spans="1:277">
      <c r="A378" t="str">
        <f>[1]Overview!E459</f>
        <v>a663207</v>
      </c>
      <c r="B378" t="str">
        <f>IF([1]Overview!W459&lt;&gt;"",[1]Overview!W459,"")</f>
        <v/>
      </c>
      <c r="C378" t="str">
        <f>[1]Overview!B459</f>
        <v>6632.07: Miete von Geräten und von DVDs und CDs</v>
      </c>
      <c r="D378" s="159">
        <f>5.94290024606893E-07*0.952854993450579</f>
        <v>5.6627221750454544E-7</v>
      </c>
      <c r="F378">
        <f>[1]Overview!S459</f>
        <v>0</v>
      </c>
      <c r="H378">
        <v>1</v>
      </c>
      <c r="I378" s="166" t="s">
        <v>3422</v>
      </c>
      <c r="J378" t="s">
        <v>3423</v>
      </c>
      <c r="K378">
        <v>1</v>
      </c>
      <c r="L378" s="159">
        <v>3.3620333022700199E-7</v>
      </c>
      <c r="M378">
        <v>1</v>
      </c>
      <c r="N378" t="s">
        <v>3424</v>
      </c>
      <c r="O378" t="s">
        <v>3425</v>
      </c>
      <c r="P378">
        <v>1</v>
      </c>
      <c r="Q378" s="159">
        <v>2.4162596745060701E-6</v>
      </c>
      <c r="R378">
        <v>1</v>
      </c>
      <c r="S378" t="s">
        <v>3426</v>
      </c>
      <c r="T378" t="s">
        <v>3427</v>
      </c>
      <c r="U378">
        <v>1</v>
      </c>
      <c r="V378" s="159">
        <v>5.6279313591402702E-6</v>
      </c>
      <c r="W378">
        <v>1</v>
      </c>
      <c r="X378" t="s">
        <v>3428</v>
      </c>
      <c r="Y378" t="s">
        <v>3429</v>
      </c>
      <c r="Z378">
        <v>1</v>
      </c>
      <c r="AA378" s="159">
        <v>8.1081250196037694E-5</v>
      </c>
      <c r="AB378">
        <v>1</v>
      </c>
      <c r="AC378" t="s">
        <v>3430</v>
      </c>
      <c r="AD378" t="s">
        <v>3431</v>
      </c>
      <c r="AE378">
        <v>1</v>
      </c>
      <c r="AF378">
        <v>3.3496241310027898E-4</v>
      </c>
      <c r="AG378">
        <v>1</v>
      </c>
      <c r="AH378" t="s">
        <v>3432</v>
      </c>
      <c r="AI378" t="s">
        <v>3433</v>
      </c>
      <c r="AJ378">
        <v>1</v>
      </c>
      <c r="AK378" s="159">
        <v>4.13576141021054E-5</v>
      </c>
      <c r="AL378">
        <v>1</v>
      </c>
      <c r="AM378" t="s">
        <v>3434</v>
      </c>
      <c r="AN378" t="s">
        <v>3435</v>
      </c>
      <c r="AO378">
        <v>1</v>
      </c>
      <c r="AP378" s="159">
        <v>3.8489811701076697E-5</v>
      </c>
      <c r="AQ378">
        <v>1</v>
      </c>
      <c r="AR378" t="s">
        <v>3436</v>
      </c>
      <c r="AS378" t="s">
        <v>3437</v>
      </c>
      <c r="AT378">
        <v>1</v>
      </c>
      <c r="AU378">
        <v>4.5821609363883503E-4</v>
      </c>
      <c r="AV378">
        <v>1</v>
      </c>
      <c r="AW378" t="s">
        <v>3438</v>
      </c>
      <c r="AX378" t="s">
        <v>3439</v>
      </c>
      <c r="AY378">
        <v>1</v>
      </c>
      <c r="AZ378">
        <v>3.79018353554E-4</v>
      </c>
      <c r="BA378">
        <v>1</v>
      </c>
      <c r="BB378" t="s">
        <v>3440</v>
      </c>
      <c r="BC378" t="s">
        <v>3441</v>
      </c>
      <c r="BD378">
        <v>1</v>
      </c>
      <c r="BE378">
        <v>1.58507167912725E-2</v>
      </c>
      <c r="BF378">
        <v>1</v>
      </c>
      <c r="BG378" t="s">
        <v>3442</v>
      </c>
      <c r="BH378" t="s">
        <v>3443</v>
      </c>
      <c r="BI378">
        <v>1</v>
      </c>
      <c r="BJ378" s="159">
        <v>4.3952211941818896E-6</v>
      </c>
      <c r="BK378">
        <v>1</v>
      </c>
      <c r="BL378" t="s">
        <v>3444</v>
      </c>
      <c r="BM378" t="s">
        <v>3445</v>
      </c>
      <c r="BN378">
        <v>1</v>
      </c>
      <c r="BO378" s="159">
        <v>2.8787355983334001E-5</v>
      </c>
      <c r="BP378">
        <v>1</v>
      </c>
      <c r="BQ378" t="s">
        <v>3446</v>
      </c>
      <c r="BR378" t="s">
        <v>3447</v>
      </c>
      <c r="BS378">
        <v>1</v>
      </c>
      <c r="BT378" s="159">
        <v>2.6596981760146501E-5</v>
      </c>
      <c r="BU378">
        <v>1</v>
      </c>
      <c r="BV378" t="s">
        <v>3448</v>
      </c>
      <c r="BW378" t="s">
        <v>3449</v>
      </c>
      <c r="BX378">
        <v>1</v>
      </c>
      <c r="BY378">
        <v>1.86713712723216E-3</v>
      </c>
      <c r="BZ378">
        <v>1</v>
      </c>
      <c r="CA378" t="s">
        <v>3028</v>
      </c>
      <c r="CB378" t="s">
        <v>3450</v>
      </c>
      <c r="CC378">
        <v>1</v>
      </c>
      <c r="CD378">
        <v>0.96859874435905702</v>
      </c>
      <c r="CE378">
        <v>1</v>
      </c>
      <c r="CF378" t="s">
        <v>3451</v>
      </c>
      <c r="CG378" t="s">
        <v>3452</v>
      </c>
      <c r="CH378">
        <v>1</v>
      </c>
      <c r="CI378" s="159">
        <v>2.1884444346778801E-8</v>
      </c>
      <c r="CJ378">
        <v>1</v>
      </c>
      <c r="CK378" t="s">
        <v>3453</v>
      </c>
      <c r="CL378" t="s">
        <v>3454</v>
      </c>
      <c r="CM378">
        <v>1</v>
      </c>
      <c r="CN378" s="159">
        <v>1.2435111060315701E-6</v>
      </c>
      <c r="CO378">
        <v>1</v>
      </c>
      <c r="CP378" t="s">
        <v>3455</v>
      </c>
      <c r="CQ378" t="s">
        <v>3456</v>
      </c>
      <c r="CR378">
        <v>1</v>
      </c>
      <c r="CS378" s="159">
        <v>7.5974245629168402E-7</v>
      </c>
      <c r="CT378">
        <v>1</v>
      </c>
      <c r="CU378" t="s">
        <v>3457</v>
      </c>
      <c r="CV378" t="s">
        <v>3458</v>
      </c>
      <c r="CW378">
        <v>1</v>
      </c>
      <c r="CX378">
        <v>4.2317302130739503E-4</v>
      </c>
      <c r="CY378">
        <v>1</v>
      </c>
      <c r="CZ378" t="s">
        <v>3459</v>
      </c>
      <c r="DA378" t="s">
        <v>3460</v>
      </c>
      <c r="DB378">
        <v>1</v>
      </c>
      <c r="DC378">
        <v>1.2509543407259701E-3</v>
      </c>
      <c r="DD378">
        <v>1</v>
      </c>
      <c r="DE378" t="s">
        <v>3461</v>
      </c>
      <c r="DF378" t="s">
        <v>3462</v>
      </c>
      <c r="DG378">
        <v>1</v>
      </c>
      <c r="DH378" s="159">
        <v>3.0736732965968902E-6</v>
      </c>
      <c r="DI378">
        <v>1</v>
      </c>
      <c r="DJ378" t="s">
        <v>3463</v>
      </c>
      <c r="DK378" t="s">
        <v>3464</v>
      </c>
      <c r="DL378">
        <v>1</v>
      </c>
      <c r="DM378" s="159">
        <v>1.7994766161176899E-6</v>
      </c>
      <c r="DN378">
        <v>1</v>
      </c>
      <c r="DO378" t="s">
        <v>3465</v>
      </c>
      <c r="DP378" t="s">
        <v>3466</v>
      </c>
      <c r="DQ378">
        <v>1</v>
      </c>
      <c r="DR378" s="159">
        <v>1.7502133935045999E-6</v>
      </c>
      <c r="DS378">
        <v>1</v>
      </c>
      <c r="DT378" t="s">
        <v>3467</v>
      </c>
      <c r="DU378" t="s">
        <v>3468</v>
      </c>
      <c r="DV378">
        <v>1</v>
      </c>
      <c r="DW378" s="159">
        <v>1.0478635823219599E-5</v>
      </c>
      <c r="DX378">
        <v>1</v>
      </c>
      <c r="DY378" t="s">
        <v>3469</v>
      </c>
      <c r="DZ378" t="s">
        <v>3470</v>
      </c>
      <c r="EA378">
        <v>1</v>
      </c>
      <c r="EB378" s="159">
        <v>1.1219412648961299E-6</v>
      </c>
      <c r="EC378">
        <v>1</v>
      </c>
      <c r="ED378" t="s">
        <v>3471</v>
      </c>
      <c r="EE378" t="s">
        <v>3472</v>
      </c>
      <c r="EF378">
        <v>1</v>
      </c>
      <c r="EG378" s="159">
        <v>7.8962601353226594E-5</v>
      </c>
      <c r="EH378">
        <v>1</v>
      </c>
      <c r="EI378" t="s">
        <v>3473</v>
      </c>
      <c r="EJ378" t="s">
        <v>3474</v>
      </c>
      <c r="EK378">
        <v>1</v>
      </c>
      <c r="EL378">
        <v>3.6760007929122502E-3</v>
      </c>
      <c r="EM378">
        <v>1</v>
      </c>
      <c r="EN378" t="s">
        <v>3475</v>
      </c>
      <c r="EO378" t="s">
        <v>3476</v>
      </c>
      <c r="EP378">
        <v>1</v>
      </c>
      <c r="EQ378">
        <v>1.69336754479922E-4</v>
      </c>
      <c r="ER378">
        <v>1</v>
      </c>
      <c r="ES378" t="s">
        <v>3477</v>
      </c>
      <c r="ET378" t="s">
        <v>3478</v>
      </c>
      <c r="EU378">
        <v>1</v>
      </c>
      <c r="EV378">
        <v>6.5775098895098103E-4</v>
      </c>
      <c r="EW378">
        <v>1</v>
      </c>
      <c r="EX378" t="s">
        <v>3479</v>
      </c>
      <c r="EY378" t="s">
        <v>3480</v>
      </c>
      <c r="EZ378">
        <v>1</v>
      </c>
      <c r="FA378" s="159">
        <v>5.4317504024994103E-6</v>
      </c>
      <c r="FB378">
        <v>1</v>
      </c>
      <c r="FC378" t="s">
        <v>3481</v>
      </c>
      <c r="FD378" t="s">
        <v>3482</v>
      </c>
      <c r="FE378">
        <v>1</v>
      </c>
      <c r="FF378" s="159">
        <v>5.2870329349712101E-5</v>
      </c>
      <c r="FG378">
        <v>1</v>
      </c>
      <c r="FH378" t="s">
        <v>3483</v>
      </c>
      <c r="FI378" t="s">
        <v>3484</v>
      </c>
      <c r="FJ378">
        <v>1</v>
      </c>
      <c r="FK378" s="159">
        <v>1.7170359422359399E-6</v>
      </c>
      <c r="FL378">
        <v>1</v>
      </c>
      <c r="FM378" t="s">
        <v>3485</v>
      </c>
      <c r="FN378" t="s">
        <v>3486</v>
      </c>
      <c r="FO378">
        <v>1</v>
      </c>
      <c r="FP378" s="159">
        <v>9.6363963525722894E-7</v>
      </c>
      <c r="FQ378">
        <v>1</v>
      </c>
      <c r="FR378" t="s">
        <v>3487</v>
      </c>
      <c r="FS378" t="s">
        <v>3488</v>
      </c>
      <c r="FT378">
        <v>1</v>
      </c>
      <c r="FU378" s="159">
        <v>2.5976299547149299E-5</v>
      </c>
      <c r="FV378">
        <v>1</v>
      </c>
      <c r="FW378" t="s">
        <v>3489</v>
      </c>
      <c r="FX378" t="s">
        <v>3490</v>
      </c>
      <c r="FY378">
        <v>1</v>
      </c>
      <c r="FZ378">
        <v>1.5785958676786799E-3</v>
      </c>
      <c r="GA378">
        <v>1</v>
      </c>
      <c r="GB378" t="s">
        <v>3491</v>
      </c>
      <c r="GC378" t="s">
        <v>3492</v>
      </c>
      <c r="GD378">
        <v>1</v>
      </c>
      <c r="GE378" s="159">
        <v>4.9490084914013597E-6</v>
      </c>
      <c r="GF378">
        <v>1</v>
      </c>
      <c r="GG378" t="s">
        <v>3493</v>
      </c>
      <c r="GH378" t="s">
        <v>3494</v>
      </c>
      <c r="GI378">
        <v>1</v>
      </c>
      <c r="GJ378" s="159">
        <v>2.1876498808897498E-6</v>
      </c>
      <c r="GK378">
        <v>1</v>
      </c>
      <c r="GL378" t="s">
        <v>3495</v>
      </c>
      <c r="GM378" t="s">
        <v>3496</v>
      </c>
      <c r="GN378">
        <v>1</v>
      </c>
      <c r="GO378" s="159">
        <v>3.4530052182925098E-5</v>
      </c>
      <c r="GP378">
        <v>1</v>
      </c>
      <c r="GQ378" t="s">
        <v>3497</v>
      </c>
      <c r="GR378" t="s">
        <v>3498</v>
      </c>
      <c r="GS378">
        <v>1</v>
      </c>
      <c r="GT378">
        <v>4.2275194903614597E-3</v>
      </c>
      <c r="GU378">
        <v>1</v>
      </c>
      <c r="GV378" t="s">
        <v>3499</v>
      </c>
      <c r="GW378" t="s">
        <v>3500</v>
      </c>
      <c r="GX378">
        <v>1</v>
      </c>
      <c r="GY378" s="159">
        <v>6.5027239090500097E-5</v>
      </c>
      <c r="GZ378">
        <v>1</v>
      </c>
      <c r="HA378" t="s">
        <v>3501</v>
      </c>
      <c r="HB378" t="s">
        <v>3502</v>
      </c>
      <c r="HC378">
        <v>1</v>
      </c>
      <c r="HD378" s="159">
        <v>5.9202921506360197E-6</v>
      </c>
    </row>
    <row r="379" spans="1:277">
      <c r="A379" t="str">
        <f>[1]Overview!E460</f>
        <v>a663208</v>
      </c>
      <c r="B379" t="str">
        <f>IF([1]Overview!W460&lt;&gt;"",[1]Overview!W460,"")</f>
        <v/>
      </c>
      <c r="C379" t="str">
        <f>[1]Overview!B460</f>
        <v>6632.08: Beiträge an kulturelle Vereinigungen</v>
      </c>
      <c r="D379" s="159">
        <f>5.94290024606893E-07*0.884581135318407</f>
        <v>5.256977446751694E-7</v>
      </c>
      <c r="F379">
        <f>[1]Overview!S460</f>
        <v>0</v>
      </c>
      <c r="H379">
        <v>1</v>
      </c>
      <c r="I379" t="s">
        <v>5655</v>
      </c>
      <c r="J379" t="s">
        <v>5656</v>
      </c>
      <c r="K379">
        <v>1</v>
      </c>
      <c r="L379" s="159">
        <v>8.4483324473417004E-6</v>
      </c>
      <c r="M379">
        <v>1</v>
      </c>
      <c r="N379" t="s">
        <v>5657</v>
      </c>
      <c r="O379" t="s">
        <v>5658</v>
      </c>
      <c r="P379">
        <v>1</v>
      </c>
      <c r="Q379" s="159">
        <v>1.61900076130527E-6</v>
      </c>
      <c r="R379">
        <v>1</v>
      </c>
      <c r="S379" t="s">
        <v>5659</v>
      </c>
      <c r="T379" t="s">
        <v>5660</v>
      </c>
      <c r="U379">
        <v>1</v>
      </c>
      <c r="V379">
        <v>2.2033173092687E-2</v>
      </c>
      <c r="W379">
        <v>1</v>
      </c>
      <c r="X379" t="s">
        <v>5661</v>
      </c>
      <c r="Y379" t="s">
        <v>5662</v>
      </c>
      <c r="Z379">
        <v>1</v>
      </c>
      <c r="AA379">
        <v>6.0850090310196397E-4</v>
      </c>
      <c r="AB379">
        <v>1</v>
      </c>
      <c r="AC379" t="s">
        <v>5663</v>
      </c>
      <c r="AD379" t="s">
        <v>5664</v>
      </c>
      <c r="AE379">
        <v>1</v>
      </c>
      <c r="AF379">
        <v>4.2907667695924597E-3</v>
      </c>
      <c r="AG379">
        <v>1</v>
      </c>
      <c r="AH379" t="s">
        <v>5665</v>
      </c>
      <c r="AI379" t="s">
        <v>5666</v>
      </c>
      <c r="AJ379">
        <v>1</v>
      </c>
      <c r="AK379">
        <v>2.9599458226185799E-3</v>
      </c>
      <c r="AL379">
        <v>1</v>
      </c>
      <c r="AM379" t="s">
        <v>5667</v>
      </c>
      <c r="AN379" t="s">
        <v>5668</v>
      </c>
      <c r="AO379">
        <v>1</v>
      </c>
      <c r="AP379" s="159">
        <v>2.4939276365409498E-6</v>
      </c>
      <c r="AQ379">
        <v>1</v>
      </c>
      <c r="AR379" t="s">
        <v>5669</v>
      </c>
      <c r="AS379" t="s">
        <v>5670</v>
      </c>
      <c r="AT379">
        <v>1</v>
      </c>
      <c r="AU379" s="159">
        <v>3.1709698939395599E-10</v>
      </c>
      <c r="AV379">
        <v>1</v>
      </c>
      <c r="AW379" t="s">
        <v>5671</v>
      </c>
      <c r="AX379" t="s">
        <v>5672</v>
      </c>
      <c r="AY379">
        <v>1</v>
      </c>
      <c r="AZ379" s="159">
        <v>2.2720623188169999E-7</v>
      </c>
      <c r="BA379">
        <v>1</v>
      </c>
      <c r="BB379" t="s">
        <v>5673</v>
      </c>
      <c r="BC379" t="s">
        <v>5674</v>
      </c>
      <c r="BD379">
        <v>1</v>
      </c>
      <c r="BE379">
        <v>2.2056897972988899E-4</v>
      </c>
      <c r="BF379">
        <v>1</v>
      </c>
      <c r="BG379" t="s">
        <v>5675</v>
      </c>
      <c r="BH379" t="s">
        <v>5676</v>
      </c>
      <c r="BI379">
        <v>1</v>
      </c>
      <c r="BJ379" s="159">
        <v>3.1510766710576302E-5</v>
      </c>
      <c r="BK379">
        <v>1</v>
      </c>
      <c r="BL379" t="s">
        <v>5677</v>
      </c>
      <c r="BM379" t="s">
        <v>5678</v>
      </c>
      <c r="BN379">
        <v>1</v>
      </c>
      <c r="BO379">
        <v>2.5057354837447699E-4</v>
      </c>
      <c r="BP379">
        <v>1</v>
      </c>
      <c r="BQ379" t="s">
        <v>5679</v>
      </c>
      <c r="BR379" t="s">
        <v>5680</v>
      </c>
      <c r="BS379">
        <v>1</v>
      </c>
      <c r="BT379">
        <v>6.7674437134599098E-3</v>
      </c>
      <c r="BU379">
        <v>1</v>
      </c>
      <c r="BV379" t="s">
        <v>5681</v>
      </c>
      <c r="BW379" t="s">
        <v>5682</v>
      </c>
      <c r="BX379">
        <v>1</v>
      </c>
      <c r="BY379" s="159">
        <v>6.8471382679897403E-6</v>
      </c>
      <c r="BZ379">
        <v>1</v>
      </c>
      <c r="CA379" t="s">
        <v>5683</v>
      </c>
      <c r="CB379" t="s">
        <v>5684</v>
      </c>
      <c r="CC379">
        <v>1</v>
      </c>
      <c r="CD379" s="159">
        <v>3.1994000544019899E-11</v>
      </c>
      <c r="CE379">
        <v>1</v>
      </c>
      <c r="CF379" t="s">
        <v>5685</v>
      </c>
      <c r="CG379" t="s">
        <v>5686</v>
      </c>
      <c r="CH379">
        <v>1</v>
      </c>
      <c r="CI379" s="159">
        <v>1.9295896468493102E-5</v>
      </c>
      <c r="CJ379">
        <v>1</v>
      </c>
      <c r="CK379" t="s">
        <v>5687</v>
      </c>
      <c r="CL379" t="s">
        <v>5688</v>
      </c>
      <c r="CM379">
        <v>1</v>
      </c>
      <c r="CN379">
        <v>8.1072261462398296E-3</v>
      </c>
      <c r="CO379">
        <v>1</v>
      </c>
      <c r="CP379" t="s">
        <v>5689</v>
      </c>
      <c r="CQ379" t="s">
        <v>5690</v>
      </c>
      <c r="CR379">
        <v>1</v>
      </c>
      <c r="CS379" s="159">
        <v>4.5533093272199801E-6</v>
      </c>
      <c r="CT379">
        <v>1</v>
      </c>
      <c r="CU379" t="s">
        <v>5691</v>
      </c>
      <c r="CV379" t="s">
        <v>5692</v>
      </c>
      <c r="CW379">
        <v>1</v>
      </c>
      <c r="CX379" s="159">
        <v>1.33730931317264E-5</v>
      </c>
      <c r="CY379">
        <v>1</v>
      </c>
      <c r="CZ379" t="s">
        <v>5693</v>
      </c>
      <c r="DA379" t="s">
        <v>5694</v>
      </c>
      <c r="DB379">
        <v>1</v>
      </c>
      <c r="DC379" s="159">
        <v>1.2258052913274599E-7</v>
      </c>
      <c r="DD379">
        <v>1</v>
      </c>
      <c r="DE379" t="s">
        <v>5695</v>
      </c>
      <c r="DF379" t="s">
        <v>5696</v>
      </c>
      <c r="DG379">
        <v>1</v>
      </c>
      <c r="DH379">
        <v>4.1941652612976698E-3</v>
      </c>
      <c r="DI379">
        <v>1</v>
      </c>
      <c r="DJ379" t="s">
        <v>5697</v>
      </c>
      <c r="DK379" t="s">
        <v>5698</v>
      </c>
      <c r="DL379">
        <v>1</v>
      </c>
      <c r="DM379" s="159">
        <v>3.2918084956250701E-7</v>
      </c>
      <c r="DN379">
        <v>1</v>
      </c>
      <c r="DO379" t="s">
        <v>5699</v>
      </c>
      <c r="DP379" t="s">
        <v>5700</v>
      </c>
      <c r="DQ379">
        <v>1</v>
      </c>
      <c r="DR379">
        <v>8.5924123658915198E-4</v>
      </c>
      <c r="DS379">
        <v>1</v>
      </c>
      <c r="DT379" t="s">
        <v>5701</v>
      </c>
      <c r="DU379" t="s">
        <v>5702</v>
      </c>
      <c r="DV379">
        <v>1</v>
      </c>
      <c r="DW379">
        <v>7.8515824720544697E-4</v>
      </c>
      <c r="DX379">
        <v>1</v>
      </c>
      <c r="DY379" t="s">
        <v>5703</v>
      </c>
      <c r="DZ379" t="s">
        <v>5704</v>
      </c>
      <c r="EA379">
        <v>1</v>
      </c>
      <c r="EB379" s="159">
        <v>2.26299384745312E-18</v>
      </c>
      <c r="EC379">
        <v>1</v>
      </c>
      <c r="ED379" t="s">
        <v>5705</v>
      </c>
      <c r="EE379" t="s">
        <v>5706</v>
      </c>
      <c r="EF379">
        <v>1</v>
      </c>
      <c r="EG379" s="159">
        <v>1.6837541660612901E-6</v>
      </c>
      <c r="EH379">
        <v>1</v>
      </c>
      <c r="EI379" t="s">
        <v>5707</v>
      </c>
      <c r="EJ379" t="s">
        <v>5708</v>
      </c>
      <c r="EK379">
        <v>1</v>
      </c>
      <c r="EL379" s="159">
        <v>3.44510615772654E-6</v>
      </c>
      <c r="EM379">
        <v>1</v>
      </c>
      <c r="EN379" t="s">
        <v>5709</v>
      </c>
      <c r="EO379" t="s">
        <v>5710</v>
      </c>
      <c r="EP379">
        <v>1</v>
      </c>
      <c r="EQ379">
        <v>1.89448715220078E-2</v>
      </c>
      <c r="ER379">
        <v>1</v>
      </c>
      <c r="ES379" t="s">
        <v>5711</v>
      </c>
      <c r="ET379" t="s">
        <v>5712</v>
      </c>
      <c r="EU379">
        <v>1</v>
      </c>
      <c r="EV379" s="159">
        <v>2.6873397862248301E-7</v>
      </c>
      <c r="EW379">
        <v>1</v>
      </c>
      <c r="EX379" t="s">
        <v>5713</v>
      </c>
      <c r="EY379" t="s">
        <v>5714</v>
      </c>
      <c r="EZ379">
        <v>1</v>
      </c>
      <c r="FA379">
        <v>1.2536026500665699E-3</v>
      </c>
      <c r="FB379">
        <v>1</v>
      </c>
      <c r="FC379" t="s">
        <v>5715</v>
      </c>
      <c r="FD379" t="s">
        <v>5716</v>
      </c>
      <c r="FE379">
        <v>1</v>
      </c>
      <c r="FF379" s="159">
        <v>1.04863796194568E-7</v>
      </c>
      <c r="FG379">
        <v>1</v>
      </c>
      <c r="FH379" t="s">
        <v>5717</v>
      </c>
      <c r="FI379" t="s">
        <v>5718</v>
      </c>
      <c r="FJ379">
        <v>1</v>
      </c>
      <c r="FK379">
        <v>6.3462105840206198E-4</v>
      </c>
      <c r="FL379">
        <v>1</v>
      </c>
      <c r="FM379" t="s">
        <v>5719</v>
      </c>
      <c r="FN379" t="s">
        <v>5720</v>
      </c>
      <c r="FO379">
        <v>1</v>
      </c>
      <c r="FP379" s="159">
        <v>4.3738025910660002E-9</v>
      </c>
      <c r="FQ379">
        <v>1</v>
      </c>
      <c r="FR379" t="s">
        <v>5721</v>
      </c>
      <c r="FS379" t="s">
        <v>5722</v>
      </c>
      <c r="FT379">
        <v>1</v>
      </c>
      <c r="FU379">
        <v>0.91678487518031304</v>
      </c>
      <c r="FV379">
        <v>1</v>
      </c>
      <c r="FW379" t="s">
        <v>5723</v>
      </c>
      <c r="FX379" t="s">
        <v>5724</v>
      </c>
      <c r="FY379">
        <v>1</v>
      </c>
      <c r="FZ379">
        <v>1.0342117410715401E-2</v>
      </c>
      <c r="GA379">
        <v>1</v>
      </c>
      <c r="GB379" t="s">
        <v>5725</v>
      </c>
      <c r="GC379" t="s">
        <v>5726</v>
      </c>
      <c r="GD379">
        <v>1</v>
      </c>
      <c r="GE379">
        <v>8.6882084424457699E-4</v>
      </c>
    </row>
    <row r="380" spans="1:277">
      <c r="A380" t="str">
        <f>[1]Overview!E461</f>
        <v>a663209</v>
      </c>
      <c r="B380" t="str">
        <f>IF([1]Overview!W461&lt;&gt;"",[1]Overview!W461,"")</f>
        <v/>
      </c>
      <c r="C380" t="str">
        <f>[1]Overview!B461</f>
        <v>6632.09: Sonstige Dienstleistungen im Unterhaltungs- und Kulturbereich</v>
      </c>
      <c r="D380" s="159">
        <f>5.94290024606893E-07*0.928077957606505</f>
        <v>5.5154747226308481E-7</v>
      </c>
      <c r="F380">
        <f>[1]Overview!S461</f>
        <v>0</v>
      </c>
      <c r="H380">
        <v>1</v>
      </c>
      <c r="I380" t="s">
        <v>5565</v>
      </c>
      <c r="J380" t="s">
        <v>5566</v>
      </c>
      <c r="K380">
        <v>1</v>
      </c>
      <c r="L380" s="159">
        <v>1.10941623849508E-5</v>
      </c>
      <c r="M380">
        <v>1</v>
      </c>
      <c r="N380" t="s">
        <v>5567</v>
      </c>
      <c r="O380" t="s">
        <v>5568</v>
      </c>
      <c r="P380">
        <v>1</v>
      </c>
      <c r="Q380" s="159">
        <v>3.9159786364922799E-5</v>
      </c>
      <c r="R380">
        <v>1</v>
      </c>
      <c r="S380" t="s">
        <v>5569</v>
      </c>
      <c r="T380" t="s">
        <v>5570</v>
      </c>
      <c r="U380">
        <v>1</v>
      </c>
      <c r="V380" s="159">
        <v>9.05783623174713E-7</v>
      </c>
      <c r="W380">
        <v>1</v>
      </c>
      <c r="X380" t="s">
        <v>5571</v>
      </c>
      <c r="Y380" t="s">
        <v>5572</v>
      </c>
      <c r="Z380">
        <v>1</v>
      </c>
      <c r="AA380">
        <v>6.4836127436655299E-3</v>
      </c>
      <c r="AB380">
        <v>1</v>
      </c>
      <c r="AC380" t="s">
        <v>5573</v>
      </c>
      <c r="AD380" t="s">
        <v>5574</v>
      </c>
      <c r="AE380">
        <v>1</v>
      </c>
      <c r="AF380" s="159">
        <v>6.9381291823406496E-5</v>
      </c>
      <c r="AG380">
        <v>1</v>
      </c>
      <c r="AH380" t="s">
        <v>5575</v>
      </c>
      <c r="AI380" t="s">
        <v>5576</v>
      </c>
      <c r="AJ380">
        <v>1</v>
      </c>
      <c r="AK380">
        <v>2.4902324138012799E-3</v>
      </c>
      <c r="AL380">
        <v>1</v>
      </c>
      <c r="AM380" t="s">
        <v>5577</v>
      </c>
      <c r="AN380" t="s">
        <v>5578</v>
      </c>
      <c r="AO380">
        <v>1</v>
      </c>
      <c r="AP380" s="159">
        <v>8.1426186810615804E-7</v>
      </c>
      <c r="AQ380">
        <v>1</v>
      </c>
      <c r="AR380" t="s">
        <v>5579</v>
      </c>
      <c r="AS380" t="s">
        <v>5580</v>
      </c>
      <c r="AT380">
        <v>1</v>
      </c>
      <c r="AU380" s="159">
        <v>1.7910322461369099E-5</v>
      </c>
      <c r="AV380">
        <v>1</v>
      </c>
      <c r="AW380" t="s">
        <v>5581</v>
      </c>
      <c r="AX380" t="s">
        <v>5582</v>
      </c>
      <c r="AY380">
        <v>1</v>
      </c>
      <c r="AZ380">
        <v>9.6297480381576201E-4</v>
      </c>
      <c r="BA380">
        <v>1</v>
      </c>
      <c r="BB380" t="s">
        <v>5583</v>
      </c>
      <c r="BC380" t="s">
        <v>5584</v>
      </c>
      <c r="BD380">
        <v>1</v>
      </c>
      <c r="BE380" s="159">
        <v>2.4097288426493502E-7</v>
      </c>
      <c r="BF380">
        <v>1</v>
      </c>
      <c r="BG380" t="s">
        <v>5585</v>
      </c>
      <c r="BH380" t="s">
        <v>5586</v>
      </c>
      <c r="BI380">
        <v>1</v>
      </c>
      <c r="BJ380" s="159">
        <v>1.95659104118895E-7</v>
      </c>
      <c r="BK380">
        <v>1</v>
      </c>
      <c r="BL380" t="s">
        <v>5587</v>
      </c>
      <c r="BM380" t="s">
        <v>5588</v>
      </c>
      <c r="BN380">
        <v>1</v>
      </c>
      <c r="BO380" s="159">
        <v>1.54662804516644E-6</v>
      </c>
      <c r="BP380">
        <v>1</v>
      </c>
      <c r="BQ380" t="s">
        <v>5589</v>
      </c>
      <c r="BR380" t="s">
        <v>5590</v>
      </c>
      <c r="BS380">
        <v>1</v>
      </c>
      <c r="BT380">
        <v>1.6560410884091799E-4</v>
      </c>
      <c r="BU380">
        <v>1</v>
      </c>
      <c r="BV380" t="s">
        <v>5591</v>
      </c>
      <c r="BW380" t="s">
        <v>5592</v>
      </c>
      <c r="BX380">
        <v>1</v>
      </c>
      <c r="BY380" s="159">
        <v>6.0516465413851501E-6</v>
      </c>
      <c r="BZ380">
        <v>1</v>
      </c>
      <c r="CA380" t="s">
        <v>5593</v>
      </c>
      <c r="CB380" t="s">
        <v>5594</v>
      </c>
      <c r="CC380">
        <v>1</v>
      </c>
      <c r="CD380">
        <v>9.3641346473886597E-4</v>
      </c>
      <c r="CE380">
        <v>1</v>
      </c>
      <c r="CF380" t="s">
        <v>5595</v>
      </c>
      <c r="CG380" t="s">
        <v>5596</v>
      </c>
      <c r="CH380">
        <v>1</v>
      </c>
      <c r="CI380">
        <v>2.0581264134224599E-2</v>
      </c>
      <c r="CJ380">
        <v>1</v>
      </c>
      <c r="CK380" t="s">
        <v>5597</v>
      </c>
      <c r="CL380" t="s">
        <v>5598</v>
      </c>
      <c r="CM380">
        <v>1</v>
      </c>
      <c r="CN380">
        <v>4.3323371357114899E-4</v>
      </c>
      <c r="CO380">
        <v>1</v>
      </c>
      <c r="CP380" t="s">
        <v>5599</v>
      </c>
      <c r="CQ380" t="s">
        <v>5600</v>
      </c>
      <c r="CR380">
        <v>1</v>
      </c>
      <c r="CS380">
        <v>9.0679210508327695E-4</v>
      </c>
      <c r="CT380">
        <v>1</v>
      </c>
      <c r="CU380" t="s">
        <v>5601</v>
      </c>
      <c r="CV380" t="s">
        <v>5602</v>
      </c>
      <c r="CW380">
        <v>1</v>
      </c>
      <c r="CX380">
        <v>2.73371120833451E-4</v>
      </c>
      <c r="CY380">
        <v>1</v>
      </c>
      <c r="CZ380" t="s">
        <v>5603</v>
      </c>
      <c r="DA380" t="s">
        <v>5604</v>
      </c>
      <c r="DB380">
        <v>1</v>
      </c>
      <c r="DC380" s="159">
        <v>1.04122501645062E-6</v>
      </c>
      <c r="DD380">
        <v>1</v>
      </c>
      <c r="DE380" t="s">
        <v>5605</v>
      </c>
      <c r="DF380" t="s">
        <v>5606</v>
      </c>
      <c r="DG380">
        <v>1</v>
      </c>
      <c r="DH380" s="159">
        <v>6.6587395944715499E-9</v>
      </c>
      <c r="DI380">
        <v>1</v>
      </c>
      <c r="DJ380" t="s">
        <v>5607</v>
      </c>
      <c r="DK380" t="s">
        <v>5608</v>
      </c>
      <c r="DL380">
        <v>1</v>
      </c>
      <c r="DM380" s="159">
        <v>1.5437732587054699E-6</v>
      </c>
      <c r="DN380">
        <v>1</v>
      </c>
      <c r="DO380" t="s">
        <v>5609</v>
      </c>
      <c r="DP380" t="s">
        <v>5610</v>
      </c>
      <c r="DQ380">
        <v>1</v>
      </c>
      <c r="DR380" s="159">
        <v>2.3237904093705199E-5</v>
      </c>
      <c r="DS380">
        <v>1</v>
      </c>
      <c r="DT380" t="s">
        <v>5611</v>
      </c>
      <c r="DU380" t="s">
        <v>5612</v>
      </c>
      <c r="DV380">
        <v>1</v>
      </c>
      <c r="DW380" s="159">
        <v>1.6468536988271099E-7</v>
      </c>
      <c r="DX380">
        <v>1</v>
      </c>
      <c r="DY380" t="s">
        <v>5613</v>
      </c>
      <c r="DZ380" t="s">
        <v>5614</v>
      </c>
      <c r="EA380">
        <v>1</v>
      </c>
      <c r="EB380" s="159">
        <v>3.6361640418173298E-7</v>
      </c>
      <c r="EC380">
        <v>1</v>
      </c>
      <c r="ED380" t="s">
        <v>5615</v>
      </c>
      <c r="EE380" t="s">
        <v>5616</v>
      </c>
      <c r="EF380">
        <v>1</v>
      </c>
      <c r="EG380">
        <v>1.27201911606295E-2</v>
      </c>
      <c r="EH380">
        <v>1</v>
      </c>
      <c r="EI380" t="s">
        <v>5617</v>
      </c>
      <c r="EJ380" t="s">
        <v>5618</v>
      </c>
      <c r="EK380">
        <v>1</v>
      </c>
      <c r="EL380" s="159">
        <v>3.9429106831954197E-6</v>
      </c>
      <c r="EM380">
        <v>1</v>
      </c>
      <c r="EN380" t="s">
        <v>5619</v>
      </c>
      <c r="EO380" t="s">
        <v>5620</v>
      </c>
      <c r="EP380">
        <v>1</v>
      </c>
      <c r="EQ380">
        <v>1.24062650706864E-3</v>
      </c>
      <c r="ER380">
        <v>1</v>
      </c>
      <c r="ES380" t="s">
        <v>5621</v>
      </c>
      <c r="ET380" t="s">
        <v>5622</v>
      </c>
      <c r="EU380">
        <v>1</v>
      </c>
      <c r="EV380">
        <v>2.6337418050926598E-4</v>
      </c>
      <c r="EW380">
        <v>1</v>
      </c>
      <c r="EX380" t="s">
        <v>5623</v>
      </c>
      <c r="EY380" t="s">
        <v>5624</v>
      </c>
      <c r="EZ380">
        <v>1</v>
      </c>
      <c r="FA380" s="159">
        <v>2.57175045585771E-5</v>
      </c>
      <c r="FB380">
        <v>1</v>
      </c>
      <c r="FC380" t="s">
        <v>5625</v>
      </c>
      <c r="FD380" t="s">
        <v>5626</v>
      </c>
      <c r="FE380">
        <v>1</v>
      </c>
      <c r="FF380">
        <v>0.93600128859838705</v>
      </c>
      <c r="FG380">
        <v>1</v>
      </c>
      <c r="FH380" t="s">
        <v>5627</v>
      </c>
      <c r="FI380" t="s">
        <v>5628</v>
      </c>
      <c r="FJ380">
        <v>1</v>
      </c>
      <c r="FK380" s="159">
        <v>1.7693671389830101E-6</v>
      </c>
      <c r="FL380">
        <v>1</v>
      </c>
      <c r="FM380" t="s">
        <v>5629</v>
      </c>
      <c r="FN380" t="s">
        <v>5630</v>
      </c>
      <c r="FO380">
        <v>1</v>
      </c>
      <c r="FP380">
        <v>1.09394018608417E-4</v>
      </c>
      <c r="FQ380">
        <v>1</v>
      </c>
      <c r="FR380" t="s">
        <v>5631</v>
      </c>
      <c r="FS380" t="s">
        <v>5632</v>
      </c>
      <c r="FT380">
        <v>1</v>
      </c>
      <c r="FU380" s="159">
        <v>1.23042655029097E-5</v>
      </c>
      <c r="FV380">
        <v>1</v>
      </c>
      <c r="FW380" t="s">
        <v>5633</v>
      </c>
      <c r="FX380" t="s">
        <v>5634</v>
      </c>
      <c r="FY380">
        <v>1</v>
      </c>
      <c r="FZ380" s="159">
        <v>4.1999442573867103E-5</v>
      </c>
      <c r="GA380">
        <v>1</v>
      </c>
      <c r="GB380" t="s">
        <v>5635</v>
      </c>
      <c r="GC380" t="s">
        <v>5636</v>
      </c>
      <c r="GD380">
        <v>1</v>
      </c>
      <c r="GE380">
        <v>2.19573074952209E-4</v>
      </c>
      <c r="GF380">
        <v>1</v>
      </c>
      <c r="GG380" t="s">
        <v>5637</v>
      </c>
      <c r="GH380" t="s">
        <v>5638</v>
      </c>
      <c r="GI380">
        <v>1</v>
      </c>
      <c r="GJ380" s="159">
        <v>2.3569846126203601E-5</v>
      </c>
      <c r="GK380">
        <v>1</v>
      </c>
      <c r="GL380" t="s">
        <v>5639</v>
      </c>
      <c r="GM380" t="s">
        <v>5640</v>
      </c>
      <c r="GN380">
        <v>1</v>
      </c>
      <c r="GO380">
        <v>6.9232222223013697E-3</v>
      </c>
      <c r="GP380">
        <v>1</v>
      </c>
      <c r="GQ380" t="s">
        <v>5641</v>
      </c>
      <c r="GR380" t="s">
        <v>5642</v>
      </c>
      <c r="GS380">
        <v>1</v>
      </c>
      <c r="GT380" s="159">
        <v>6.1422584258095898E-6</v>
      </c>
      <c r="GU380">
        <v>1</v>
      </c>
      <c r="GV380" t="s">
        <v>5643</v>
      </c>
      <c r="GW380" t="s">
        <v>5644</v>
      </c>
      <c r="GX380">
        <v>1</v>
      </c>
      <c r="GY380" s="159">
        <v>7.1821369800234797E-7</v>
      </c>
      <c r="GZ380">
        <v>1</v>
      </c>
      <c r="HA380" t="s">
        <v>5645</v>
      </c>
      <c r="HB380" t="s">
        <v>5646</v>
      </c>
      <c r="HC380">
        <v>1</v>
      </c>
      <c r="HD380">
        <v>3.2280647051431801E-3</v>
      </c>
      <c r="HE380">
        <v>1</v>
      </c>
      <c r="HF380" t="s">
        <v>5647</v>
      </c>
      <c r="HG380" t="s">
        <v>5648</v>
      </c>
      <c r="HH380">
        <v>1</v>
      </c>
      <c r="HI380">
        <v>2.1514630286383901E-4</v>
      </c>
      <c r="HJ380">
        <v>1</v>
      </c>
      <c r="HK380" t="s">
        <v>5649</v>
      </c>
      <c r="HL380" t="s">
        <v>5650</v>
      </c>
      <c r="HM380">
        <v>1</v>
      </c>
      <c r="HN380">
        <v>5.5527122498561397E-3</v>
      </c>
      <c r="HO380">
        <v>1</v>
      </c>
      <c r="HP380" t="s">
        <v>5651</v>
      </c>
      <c r="HQ380" t="s">
        <v>5652</v>
      </c>
      <c r="HR380">
        <v>1</v>
      </c>
      <c r="HS380" s="159">
        <v>1.0008675255639601E-6</v>
      </c>
      <c r="HT380">
        <v>1</v>
      </c>
      <c r="HU380" t="s">
        <v>5653</v>
      </c>
      <c r="HV380" t="s">
        <v>5654</v>
      </c>
      <c r="HW380">
        <v>1</v>
      </c>
      <c r="HX380" s="159">
        <v>2.0853168886004799E-6</v>
      </c>
    </row>
    <row r="381" spans="1:277">
      <c r="A381" t="str">
        <f>[1]Overview!E462</f>
        <v>a6633</v>
      </c>
      <c r="B381" t="str">
        <f>IF([1]Overview!W462&lt;&gt;"",[1]Overview!W462,"")</f>
        <v/>
      </c>
      <c r="C381" t="str">
        <f>[1]Overview!B462</f>
        <v>6633: Spieleinsätze</v>
      </c>
      <c r="D381" s="159">
        <f>5.94290024606893E-07*0.928077957606505</f>
        <v>5.5154747226308481E-7</v>
      </c>
      <c r="F381">
        <f>[1]Overview!S462</f>
        <v>0</v>
      </c>
      <c r="H381">
        <v>1</v>
      </c>
      <c r="I381" t="s">
        <v>5565</v>
      </c>
      <c r="J381" t="s">
        <v>5566</v>
      </c>
      <c r="K381">
        <v>1</v>
      </c>
      <c r="L381" s="159">
        <v>1.10941623849508E-5</v>
      </c>
      <c r="M381">
        <v>1</v>
      </c>
      <c r="N381" t="s">
        <v>5567</v>
      </c>
      <c r="O381" t="s">
        <v>5568</v>
      </c>
      <c r="P381">
        <v>1</v>
      </c>
      <c r="Q381" s="159">
        <v>3.9159786364922799E-5</v>
      </c>
      <c r="R381">
        <v>1</v>
      </c>
      <c r="S381" t="s">
        <v>5569</v>
      </c>
      <c r="T381" t="s">
        <v>5570</v>
      </c>
      <c r="U381">
        <v>1</v>
      </c>
      <c r="V381" s="159">
        <v>9.05783623174713E-7</v>
      </c>
      <c r="W381">
        <v>1</v>
      </c>
      <c r="X381" t="s">
        <v>5571</v>
      </c>
      <c r="Y381" t="s">
        <v>5572</v>
      </c>
      <c r="Z381">
        <v>1</v>
      </c>
      <c r="AA381">
        <v>6.4836127436655299E-3</v>
      </c>
      <c r="AB381">
        <v>1</v>
      </c>
      <c r="AC381" t="s">
        <v>5573</v>
      </c>
      <c r="AD381" t="s">
        <v>5574</v>
      </c>
      <c r="AE381">
        <v>1</v>
      </c>
      <c r="AF381" s="159">
        <v>6.9381291823406496E-5</v>
      </c>
      <c r="AG381">
        <v>1</v>
      </c>
      <c r="AH381" t="s">
        <v>5575</v>
      </c>
      <c r="AI381" t="s">
        <v>5576</v>
      </c>
      <c r="AJ381">
        <v>1</v>
      </c>
      <c r="AK381">
        <v>2.4902324138012799E-3</v>
      </c>
      <c r="AL381">
        <v>1</v>
      </c>
      <c r="AM381" t="s">
        <v>5577</v>
      </c>
      <c r="AN381" t="s">
        <v>5578</v>
      </c>
      <c r="AO381">
        <v>1</v>
      </c>
      <c r="AP381" s="159">
        <v>8.1426186810615804E-7</v>
      </c>
      <c r="AQ381">
        <v>1</v>
      </c>
      <c r="AR381" t="s">
        <v>5579</v>
      </c>
      <c r="AS381" t="s">
        <v>5580</v>
      </c>
      <c r="AT381">
        <v>1</v>
      </c>
      <c r="AU381" s="159">
        <v>1.7910322461369099E-5</v>
      </c>
      <c r="AV381">
        <v>1</v>
      </c>
      <c r="AW381" t="s">
        <v>5581</v>
      </c>
      <c r="AX381" t="s">
        <v>5582</v>
      </c>
      <c r="AY381">
        <v>1</v>
      </c>
      <c r="AZ381">
        <v>9.6297480381576201E-4</v>
      </c>
      <c r="BA381">
        <v>1</v>
      </c>
      <c r="BB381" t="s">
        <v>5583</v>
      </c>
      <c r="BC381" t="s">
        <v>5584</v>
      </c>
      <c r="BD381">
        <v>1</v>
      </c>
      <c r="BE381" s="159">
        <v>2.4097288426493502E-7</v>
      </c>
      <c r="BF381">
        <v>1</v>
      </c>
      <c r="BG381" t="s">
        <v>5585</v>
      </c>
      <c r="BH381" t="s">
        <v>5586</v>
      </c>
      <c r="BI381">
        <v>1</v>
      </c>
      <c r="BJ381" s="159">
        <v>1.95659104118895E-7</v>
      </c>
      <c r="BK381">
        <v>1</v>
      </c>
      <c r="BL381" t="s">
        <v>5587</v>
      </c>
      <c r="BM381" t="s">
        <v>5588</v>
      </c>
      <c r="BN381">
        <v>1</v>
      </c>
      <c r="BO381" s="159">
        <v>1.54662804516644E-6</v>
      </c>
      <c r="BP381">
        <v>1</v>
      </c>
      <c r="BQ381" t="s">
        <v>5589</v>
      </c>
      <c r="BR381" t="s">
        <v>5590</v>
      </c>
      <c r="BS381">
        <v>1</v>
      </c>
      <c r="BT381">
        <v>1.6560410884091799E-4</v>
      </c>
      <c r="BU381">
        <v>1</v>
      </c>
      <c r="BV381" t="s">
        <v>5591</v>
      </c>
      <c r="BW381" t="s">
        <v>5592</v>
      </c>
      <c r="BX381">
        <v>1</v>
      </c>
      <c r="BY381" s="159">
        <v>6.0516465413851501E-6</v>
      </c>
      <c r="BZ381">
        <v>1</v>
      </c>
      <c r="CA381" t="s">
        <v>5593</v>
      </c>
      <c r="CB381" t="s">
        <v>5594</v>
      </c>
      <c r="CC381">
        <v>1</v>
      </c>
      <c r="CD381">
        <v>9.3641346473886597E-4</v>
      </c>
      <c r="CE381">
        <v>1</v>
      </c>
      <c r="CF381" t="s">
        <v>5595</v>
      </c>
      <c r="CG381" t="s">
        <v>5596</v>
      </c>
      <c r="CH381">
        <v>1</v>
      </c>
      <c r="CI381">
        <v>2.0581264134224599E-2</v>
      </c>
      <c r="CJ381">
        <v>1</v>
      </c>
      <c r="CK381" t="s">
        <v>5597</v>
      </c>
      <c r="CL381" t="s">
        <v>5598</v>
      </c>
      <c r="CM381">
        <v>1</v>
      </c>
      <c r="CN381">
        <v>4.3323371357114899E-4</v>
      </c>
      <c r="CO381">
        <v>1</v>
      </c>
      <c r="CP381" t="s">
        <v>5599</v>
      </c>
      <c r="CQ381" t="s">
        <v>5600</v>
      </c>
      <c r="CR381">
        <v>1</v>
      </c>
      <c r="CS381">
        <v>9.0679210508327695E-4</v>
      </c>
      <c r="CT381">
        <v>1</v>
      </c>
      <c r="CU381" t="s">
        <v>5601</v>
      </c>
      <c r="CV381" t="s">
        <v>5602</v>
      </c>
      <c r="CW381">
        <v>1</v>
      </c>
      <c r="CX381">
        <v>2.73371120833451E-4</v>
      </c>
      <c r="CY381">
        <v>1</v>
      </c>
      <c r="CZ381" t="s">
        <v>5603</v>
      </c>
      <c r="DA381" t="s">
        <v>5604</v>
      </c>
      <c r="DB381">
        <v>1</v>
      </c>
      <c r="DC381" s="159">
        <v>1.04122501645062E-6</v>
      </c>
      <c r="DD381">
        <v>1</v>
      </c>
      <c r="DE381" t="s">
        <v>5605</v>
      </c>
      <c r="DF381" t="s">
        <v>5606</v>
      </c>
      <c r="DG381">
        <v>1</v>
      </c>
      <c r="DH381" s="159">
        <v>6.6587395944715499E-9</v>
      </c>
      <c r="DI381">
        <v>1</v>
      </c>
      <c r="DJ381" t="s">
        <v>5607</v>
      </c>
      <c r="DK381" t="s">
        <v>5608</v>
      </c>
      <c r="DL381">
        <v>1</v>
      </c>
      <c r="DM381" s="159">
        <v>1.5437732587054699E-6</v>
      </c>
      <c r="DN381">
        <v>1</v>
      </c>
      <c r="DO381" t="s">
        <v>5609</v>
      </c>
      <c r="DP381" t="s">
        <v>5610</v>
      </c>
      <c r="DQ381">
        <v>1</v>
      </c>
      <c r="DR381" s="159">
        <v>2.3237904093705199E-5</v>
      </c>
      <c r="DS381">
        <v>1</v>
      </c>
      <c r="DT381" t="s">
        <v>5611</v>
      </c>
      <c r="DU381" t="s">
        <v>5612</v>
      </c>
      <c r="DV381">
        <v>1</v>
      </c>
      <c r="DW381" s="159">
        <v>1.6468536988271099E-7</v>
      </c>
      <c r="DX381">
        <v>1</v>
      </c>
      <c r="DY381" t="s">
        <v>5613</v>
      </c>
      <c r="DZ381" t="s">
        <v>5614</v>
      </c>
      <c r="EA381">
        <v>1</v>
      </c>
      <c r="EB381" s="159">
        <v>3.6361640418173298E-7</v>
      </c>
      <c r="EC381">
        <v>1</v>
      </c>
      <c r="ED381" t="s">
        <v>5615</v>
      </c>
      <c r="EE381" t="s">
        <v>5616</v>
      </c>
      <c r="EF381">
        <v>1</v>
      </c>
      <c r="EG381">
        <v>1.27201911606295E-2</v>
      </c>
      <c r="EH381">
        <v>1</v>
      </c>
      <c r="EI381" t="s">
        <v>5617</v>
      </c>
      <c r="EJ381" t="s">
        <v>5618</v>
      </c>
      <c r="EK381">
        <v>1</v>
      </c>
      <c r="EL381" s="159">
        <v>3.9429106831954197E-6</v>
      </c>
      <c r="EM381">
        <v>1</v>
      </c>
      <c r="EN381" t="s">
        <v>5619</v>
      </c>
      <c r="EO381" t="s">
        <v>5620</v>
      </c>
      <c r="EP381">
        <v>1</v>
      </c>
      <c r="EQ381">
        <v>1.24062650706864E-3</v>
      </c>
      <c r="ER381">
        <v>1</v>
      </c>
      <c r="ES381" t="s">
        <v>5621</v>
      </c>
      <c r="ET381" t="s">
        <v>5622</v>
      </c>
      <c r="EU381">
        <v>1</v>
      </c>
      <c r="EV381">
        <v>2.6337418050926598E-4</v>
      </c>
      <c r="EW381">
        <v>1</v>
      </c>
      <c r="EX381" t="s">
        <v>5623</v>
      </c>
      <c r="EY381" t="s">
        <v>5624</v>
      </c>
      <c r="EZ381">
        <v>1</v>
      </c>
      <c r="FA381" s="159">
        <v>2.57175045585771E-5</v>
      </c>
      <c r="FB381">
        <v>1</v>
      </c>
      <c r="FC381" t="s">
        <v>5625</v>
      </c>
      <c r="FD381" t="s">
        <v>5626</v>
      </c>
      <c r="FE381">
        <v>1</v>
      </c>
      <c r="FF381">
        <v>0.93600128859838705</v>
      </c>
      <c r="FG381">
        <v>1</v>
      </c>
      <c r="FH381" t="s">
        <v>5627</v>
      </c>
      <c r="FI381" t="s">
        <v>5628</v>
      </c>
      <c r="FJ381">
        <v>1</v>
      </c>
      <c r="FK381" s="159">
        <v>1.7693671389830101E-6</v>
      </c>
      <c r="FL381">
        <v>1</v>
      </c>
      <c r="FM381" t="s">
        <v>5629</v>
      </c>
      <c r="FN381" t="s">
        <v>5630</v>
      </c>
      <c r="FO381">
        <v>1</v>
      </c>
      <c r="FP381">
        <v>1.09394018608417E-4</v>
      </c>
      <c r="FQ381">
        <v>1</v>
      </c>
      <c r="FR381" t="s">
        <v>5631</v>
      </c>
      <c r="FS381" t="s">
        <v>5632</v>
      </c>
      <c r="FT381">
        <v>1</v>
      </c>
      <c r="FU381" s="159">
        <v>1.23042655029097E-5</v>
      </c>
      <c r="FV381">
        <v>1</v>
      </c>
      <c r="FW381" t="s">
        <v>5633</v>
      </c>
      <c r="FX381" t="s">
        <v>5634</v>
      </c>
      <c r="FY381">
        <v>1</v>
      </c>
      <c r="FZ381" s="159">
        <v>4.1999442573867103E-5</v>
      </c>
      <c r="GA381">
        <v>1</v>
      </c>
      <c r="GB381" t="s">
        <v>5635</v>
      </c>
      <c r="GC381" t="s">
        <v>5636</v>
      </c>
      <c r="GD381">
        <v>1</v>
      </c>
      <c r="GE381">
        <v>2.19573074952209E-4</v>
      </c>
      <c r="GF381">
        <v>1</v>
      </c>
      <c r="GG381" t="s">
        <v>5637</v>
      </c>
      <c r="GH381" t="s">
        <v>5638</v>
      </c>
      <c r="GI381">
        <v>1</v>
      </c>
      <c r="GJ381" s="159">
        <v>2.3569846126203601E-5</v>
      </c>
      <c r="GK381">
        <v>1</v>
      </c>
      <c r="GL381" t="s">
        <v>5639</v>
      </c>
      <c r="GM381" t="s">
        <v>5640</v>
      </c>
      <c r="GN381">
        <v>1</v>
      </c>
      <c r="GO381">
        <v>6.9232222223013697E-3</v>
      </c>
      <c r="GP381">
        <v>1</v>
      </c>
      <c r="GQ381" t="s">
        <v>5641</v>
      </c>
      <c r="GR381" t="s">
        <v>5642</v>
      </c>
      <c r="GS381">
        <v>1</v>
      </c>
      <c r="GT381" s="159">
        <v>6.1422584258095898E-6</v>
      </c>
      <c r="GU381">
        <v>1</v>
      </c>
      <c r="GV381" t="s">
        <v>5643</v>
      </c>
      <c r="GW381" t="s">
        <v>5644</v>
      </c>
      <c r="GX381">
        <v>1</v>
      </c>
      <c r="GY381" s="159">
        <v>7.1821369800234797E-7</v>
      </c>
      <c r="GZ381">
        <v>1</v>
      </c>
      <c r="HA381" t="s">
        <v>5645</v>
      </c>
      <c r="HB381" t="s">
        <v>5646</v>
      </c>
      <c r="HC381">
        <v>1</v>
      </c>
      <c r="HD381">
        <v>3.2280647051431801E-3</v>
      </c>
      <c r="HE381">
        <v>1</v>
      </c>
      <c r="HF381" t="s">
        <v>5647</v>
      </c>
      <c r="HG381" t="s">
        <v>5648</v>
      </c>
      <c r="HH381">
        <v>1</v>
      </c>
      <c r="HI381">
        <v>2.1514630286383901E-4</v>
      </c>
      <c r="HJ381">
        <v>1</v>
      </c>
      <c r="HK381" t="s">
        <v>5649</v>
      </c>
      <c r="HL381" t="s">
        <v>5650</v>
      </c>
      <c r="HM381">
        <v>1</v>
      </c>
      <c r="HN381">
        <v>5.5527122498561397E-3</v>
      </c>
      <c r="HO381">
        <v>1</v>
      </c>
      <c r="HP381" t="s">
        <v>5651</v>
      </c>
      <c r="HQ381" t="s">
        <v>5652</v>
      </c>
      <c r="HR381">
        <v>1</v>
      </c>
      <c r="HS381" s="159">
        <v>1.0008675255639601E-6</v>
      </c>
      <c r="HT381">
        <v>1</v>
      </c>
      <c r="HU381" t="s">
        <v>5653</v>
      </c>
      <c r="HV381" t="s">
        <v>5654</v>
      </c>
      <c r="HW381">
        <v>1</v>
      </c>
      <c r="HX381" s="159">
        <v>2.0853168886004799E-6</v>
      </c>
    </row>
    <row r="382" spans="1:277">
      <c r="A382" t="str">
        <f>[1]Overview!E463</f>
        <v>a663300</v>
      </c>
      <c r="B382" t="str">
        <f>IF([1]Overview!W463&lt;&gt;"",[1]Overview!W463,"")</f>
        <v/>
      </c>
      <c r="C382" t="str">
        <f>[1]Overview!B463</f>
        <v>6633.00: Spieleinsätze (Lotto und andere Spiele)</v>
      </c>
      <c r="D382" t="str">
        <f>IF(B382&lt;&gt;"",1,"")</f>
        <v/>
      </c>
      <c r="F382">
        <f>[1]Overview!S463</f>
        <v>-1</v>
      </c>
    </row>
    <row r="383" spans="1:277">
      <c r="A383" t="str">
        <f>[1]Overview!E464</f>
        <v>a664</v>
      </c>
      <c r="B383" t="str">
        <f>IF([1]Overview!W464&lt;&gt;"",[1]Overview!W464,"")</f>
        <v/>
      </c>
      <c r="C383" s="160" t="str">
        <f>[1]Overview!B464</f>
        <v>664: Bücher, Presseerzeugnisse und Papeteriewaren</v>
      </c>
      <c r="D383" t="str">
        <f>IF(B383&lt;&gt;"",1,"")</f>
        <v/>
      </c>
      <c r="F383">
        <f>[1]Overview!S464</f>
        <v>-1</v>
      </c>
    </row>
    <row r="384" spans="1:277">
      <c r="A384" t="str">
        <f>[1]Overview!E465</f>
        <v>a6641</v>
      </c>
      <c r="B384" t="str">
        <f>IF([1]Overview!W465&lt;&gt;"",[1]Overview!W465,"")</f>
        <v/>
      </c>
      <c r="C384" t="str">
        <f>[1]Overview!B465</f>
        <v>6641: Bücher und Broschüren</v>
      </c>
      <c r="D384" s="159">
        <f>5.94290024606893E-07*0.837008838250685</f>
        <v>4.9742600308018647E-7</v>
      </c>
      <c r="F384">
        <f>[1]Overview!S465</f>
        <v>0</v>
      </c>
      <c r="H384">
        <v>1</v>
      </c>
      <c r="I384" t="s">
        <v>5093</v>
      </c>
      <c r="J384" t="s">
        <v>5094</v>
      </c>
      <c r="K384">
        <v>1</v>
      </c>
      <c r="L384" s="159">
        <v>1.4601616577866E-5</v>
      </c>
      <c r="M384">
        <v>1</v>
      </c>
      <c r="N384" t="s">
        <v>5095</v>
      </c>
      <c r="O384" t="s">
        <v>5096</v>
      </c>
      <c r="P384">
        <v>1</v>
      </c>
      <c r="Q384">
        <v>4.8166190264841899E-4</v>
      </c>
      <c r="R384">
        <v>1</v>
      </c>
      <c r="S384" t="s">
        <v>5097</v>
      </c>
      <c r="T384" t="s">
        <v>5098</v>
      </c>
      <c r="U384">
        <v>1</v>
      </c>
      <c r="V384" s="159">
        <v>2.77916969048107E-5</v>
      </c>
      <c r="W384">
        <v>1</v>
      </c>
      <c r="X384" t="s">
        <v>5099</v>
      </c>
      <c r="Y384" t="s">
        <v>5100</v>
      </c>
      <c r="Z384">
        <v>1</v>
      </c>
      <c r="AA384">
        <v>1.01726820829213E-4</v>
      </c>
      <c r="AB384">
        <v>1</v>
      </c>
      <c r="AC384" t="s">
        <v>5101</v>
      </c>
      <c r="AD384" t="s">
        <v>5102</v>
      </c>
      <c r="AE384">
        <v>1</v>
      </c>
      <c r="AF384" s="159">
        <v>1.7909244051034201E-5</v>
      </c>
      <c r="AG384">
        <v>1</v>
      </c>
      <c r="AH384" t="s">
        <v>5103</v>
      </c>
      <c r="AI384" t="s">
        <v>5104</v>
      </c>
      <c r="AJ384">
        <v>1</v>
      </c>
      <c r="AK384" s="159">
        <v>1.98918349652164E-5</v>
      </c>
      <c r="AL384">
        <v>1</v>
      </c>
      <c r="AM384" t="s">
        <v>5105</v>
      </c>
      <c r="AN384" t="s">
        <v>5106</v>
      </c>
      <c r="AO384">
        <v>1</v>
      </c>
      <c r="AP384" s="159">
        <v>4.6631936148385801E-7</v>
      </c>
      <c r="AQ384">
        <v>1</v>
      </c>
      <c r="AR384" t="s">
        <v>5107</v>
      </c>
      <c r="AS384" t="s">
        <v>5108</v>
      </c>
      <c r="AT384">
        <v>1</v>
      </c>
      <c r="AU384" s="159">
        <v>3.06415940867956E-5</v>
      </c>
      <c r="AV384">
        <v>1</v>
      </c>
      <c r="AW384" t="s">
        <v>5109</v>
      </c>
      <c r="AX384" t="s">
        <v>5110</v>
      </c>
      <c r="AY384">
        <v>1</v>
      </c>
      <c r="AZ384" s="159">
        <v>2.7604462171615501E-5</v>
      </c>
      <c r="BA384">
        <v>1</v>
      </c>
      <c r="BB384" t="s">
        <v>5111</v>
      </c>
      <c r="BC384" t="s">
        <v>5112</v>
      </c>
      <c r="BD384">
        <v>1</v>
      </c>
      <c r="BE384" s="159">
        <v>2.9293299949586902E-4</v>
      </c>
      <c r="BF384">
        <v>1</v>
      </c>
      <c r="BG384" t="s">
        <v>5113</v>
      </c>
      <c r="BH384" t="s">
        <v>5114</v>
      </c>
      <c r="BI384">
        <v>1</v>
      </c>
      <c r="BJ384">
        <v>3.0867948643044E-4</v>
      </c>
      <c r="BK384">
        <v>1</v>
      </c>
      <c r="BL384" t="s">
        <v>5115</v>
      </c>
      <c r="BM384" t="s">
        <v>5116</v>
      </c>
      <c r="BN384">
        <v>1</v>
      </c>
      <c r="BO384" s="159">
        <v>1.20941079922447E-5</v>
      </c>
      <c r="BP384">
        <v>1</v>
      </c>
      <c r="BQ384" t="s">
        <v>5117</v>
      </c>
      <c r="BR384" t="s">
        <v>5118</v>
      </c>
      <c r="BS384">
        <v>1</v>
      </c>
      <c r="BT384" s="159">
        <v>2.76700849363613E-5</v>
      </c>
      <c r="BU384">
        <v>1</v>
      </c>
      <c r="BV384" t="s">
        <v>5119</v>
      </c>
      <c r="BW384" t="s">
        <v>5120</v>
      </c>
      <c r="BX384">
        <v>1</v>
      </c>
      <c r="BY384" s="159">
        <v>4.7752755033461201E-5</v>
      </c>
      <c r="BZ384">
        <v>1</v>
      </c>
      <c r="CA384" t="s">
        <v>5121</v>
      </c>
      <c r="CB384" t="s">
        <v>5122</v>
      </c>
      <c r="CC384">
        <v>1</v>
      </c>
      <c r="CD384" s="159">
        <v>1.89270198147283E-3</v>
      </c>
      <c r="CE384">
        <v>1</v>
      </c>
      <c r="CF384" t="s">
        <v>5123</v>
      </c>
      <c r="CG384" t="s">
        <v>5124</v>
      </c>
      <c r="CH384">
        <v>1</v>
      </c>
      <c r="CI384" s="159">
        <v>1.5606640576844801E-7</v>
      </c>
      <c r="CJ384">
        <v>1</v>
      </c>
      <c r="CK384" t="s">
        <v>5125</v>
      </c>
      <c r="CL384" t="s">
        <v>5126</v>
      </c>
      <c r="CM384">
        <v>1</v>
      </c>
      <c r="CN384" s="159">
        <v>2.5278740031721199E-5</v>
      </c>
      <c r="CO384">
        <v>1</v>
      </c>
      <c r="CP384" t="s">
        <v>5127</v>
      </c>
      <c r="CQ384" t="s">
        <v>5128</v>
      </c>
      <c r="CR384">
        <v>1</v>
      </c>
      <c r="CS384" s="159">
        <v>6.96315676312082E-7</v>
      </c>
      <c r="CT384">
        <v>1</v>
      </c>
      <c r="CU384" t="s">
        <v>5129</v>
      </c>
      <c r="CV384" t="s">
        <v>5130</v>
      </c>
      <c r="CW384">
        <v>1</v>
      </c>
      <c r="CX384">
        <v>5.9851379989816296E-4</v>
      </c>
      <c r="CY384">
        <v>1</v>
      </c>
      <c r="CZ384" t="s">
        <v>5131</v>
      </c>
      <c r="DA384" t="s">
        <v>5132</v>
      </c>
      <c r="DB384">
        <v>1</v>
      </c>
      <c r="DC384" s="159">
        <v>1.4227300260843E-5</v>
      </c>
      <c r="DD384">
        <v>1</v>
      </c>
      <c r="DE384" t="s">
        <v>5133</v>
      </c>
      <c r="DF384" t="s">
        <v>5134</v>
      </c>
      <c r="DG384">
        <v>1</v>
      </c>
      <c r="DH384">
        <v>1.5994220937482701E-4</v>
      </c>
      <c r="DI384">
        <v>1</v>
      </c>
      <c r="DJ384" t="s">
        <v>5135</v>
      </c>
      <c r="DK384" t="s">
        <v>5136</v>
      </c>
      <c r="DL384">
        <v>1</v>
      </c>
      <c r="DM384" s="159">
        <v>7.9212665547148296E-4</v>
      </c>
      <c r="DN384">
        <v>1</v>
      </c>
      <c r="DO384" t="s">
        <v>5137</v>
      </c>
      <c r="DP384" t="s">
        <v>5138</v>
      </c>
      <c r="DQ384">
        <v>1</v>
      </c>
      <c r="DR384" s="159">
        <v>2.9817278004964399E-6</v>
      </c>
      <c r="DS384">
        <v>1</v>
      </c>
      <c r="DT384" t="s">
        <v>5139</v>
      </c>
      <c r="DU384" t="s">
        <v>5140</v>
      </c>
      <c r="DV384">
        <v>1</v>
      </c>
      <c r="DW384" s="159">
        <v>6.8994260383163704E-6</v>
      </c>
      <c r="DX384">
        <v>1</v>
      </c>
      <c r="DY384" t="s">
        <v>5141</v>
      </c>
      <c r="DZ384" t="s">
        <v>5142</v>
      </c>
      <c r="EA384">
        <v>1</v>
      </c>
      <c r="EB384" s="159">
        <v>1.47951642722955E-4</v>
      </c>
      <c r="EC384">
        <v>1</v>
      </c>
      <c r="ED384" t="s">
        <v>5143</v>
      </c>
      <c r="EE384" t="s">
        <v>5144</v>
      </c>
      <c r="EF384">
        <v>1</v>
      </c>
      <c r="EG384">
        <v>0.82193350920869801</v>
      </c>
      <c r="EH384">
        <v>1</v>
      </c>
      <c r="EI384" t="s">
        <v>5145</v>
      </c>
      <c r="EJ384" t="s">
        <v>5146</v>
      </c>
      <c r="EK384">
        <v>1</v>
      </c>
      <c r="EL384" s="159">
        <v>1.0355840905573701E-6</v>
      </c>
      <c r="EM384">
        <v>1</v>
      </c>
      <c r="EN384" t="s">
        <v>5147</v>
      </c>
      <c r="EO384" t="s">
        <v>5148</v>
      </c>
      <c r="EP384">
        <v>1</v>
      </c>
      <c r="EQ384">
        <v>1.0505685430003901E-3</v>
      </c>
      <c r="ER384">
        <v>1</v>
      </c>
      <c r="ES384" t="s">
        <v>5149</v>
      </c>
      <c r="ET384" t="s">
        <v>5150</v>
      </c>
      <c r="EU384">
        <v>1</v>
      </c>
      <c r="EV384">
        <v>4.0493323430757198E-2</v>
      </c>
      <c r="EW384">
        <v>1</v>
      </c>
      <c r="EX384" t="s">
        <v>5151</v>
      </c>
      <c r="EY384" t="s">
        <v>5152</v>
      </c>
      <c r="EZ384">
        <v>1</v>
      </c>
      <c r="FA384">
        <v>1.7448409214159801E-4</v>
      </c>
      <c r="FB384">
        <v>1</v>
      </c>
      <c r="FC384" t="s">
        <v>5153</v>
      </c>
      <c r="FD384" t="s">
        <v>5154</v>
      </c>
      <c r="FE384">
        <v>1</v>
      </c>
      <c r="FF384">
        <v>0.129495335586786</v>
      </c>
      <c r="FG384">
        <v>1</v>
      </c>
      <c r="FH384" t="s">
        <v>5155</v>
      </c>
      <c r="FI384" t="s">
        <v>5156</v>
      </c>
      <c r="FJ384">
        <v>1</v>
      </c>
      <c r="FK384" s="159">
        <v>5.0859882819489601E-6</v>
      </c>
      <c r="FL384">
        <v>1</v>
      </c>
      <c r="FM384" t="s">
        <v>5157</v>
      </c>
      <c r="FN384" t="s">
        <v>5158</v>
      </c>
      <c r="FO384">
        <v>1</v>
      </c>
      <c r="FP384" s="159">
        <v>9.6430342873826401E-5</v>
      </c>
      <c r="FQ384">
        <v>1</v>
      </c>
      <c r="FR384" t="s">
        <v>5159</v>
      </c>
      <c r="FS384" t="s">
        <v>5160</v>
      </c>
      <c r="FT384">
        <v>1</v>
      </c>
      <c r="FU384">
        <v>7.7310430546240498E-4</v>
      </c>
      <c r="FV384">
        <v>1</v>
      </c>
      <c r="FW384" t="s">
        <v>5161</v>
      </c>
      <c r="FX384" t="s">
        <v>5162</v>
      </c>
      <c r="FY384">
        <v>1</v>
      </c>
      <c r="FZ384" s="159">
        <v>5.8072984015319103E-6</v>
      </c>
      <c r="GA384">
        <v>1</v>
      </c>
      <c r="GB384" t="s">
        <v>5163</v>
      </c>
      <c r="GC384" t="s">
        <v>5164</v>
      </c>
      <c r="GD384">
        <v>1</v>
      </c>
      <c r="GE384" s="159">
        <v>7.5259867858992196E-5</v>
      </c>
      <c r="GF384">
        <v>1</v>
      </c>
      <c r="GG384" t="s">
        <v>5165</v>
      </c>
      <c r="GH384" t="s">
        <v>5166</v>
      </c>
      <c r="GI384">
        <v>1</v>
      </c>
      <c r="GJ384" s="159">
        <v>2.11850609370339E-5</v>
      </c>
      <c r="GK384">
        <v>1</v>
      </c>
      <c r="GL384" t="s">
        <v>5167</v>
      </c>
      <c r="GM384" t="s">
        <v>5168</v>
      </c>
      <c r="GN384">
        <v>1</v>
      </c>
      <c r="GO384">
        <v>4.2005677033353598E-4</v>
      </c>
      <c r="GP384">
        <v>1</v>
      </c>
      <c r="GQ384" t="s">
        <v>5169</v>
      </c>
      <c r="GR384" t="s">
        <v>5170</v>
      </c>
      <c r="GS384">
        <v>1</v>
      </c>
      <c r="GT384" s="159">
        <v>2.6188211239279902E-4</v>
      </c>
      <c r="GU384">
        <v>1</v>
      </c>
      <c r="GV384" t="s">
        <v>5171</v>
      </c>
      <c r="GW384" t="s">
        <v>5172</v>
      </c>
      <c r="GX384">
        <v>1</v>
      </c>
      <c r="GY384" s="159">
        <v>7.3279523854681599E-5</v>
      </c>
      <c r="GZ384">
        <v>1</v>
      </c>
      <c r="HA384" t="s">
        <v>5173</v>
      </c>
      <c r="HB384" t="s">
        <v>5174</v>
      </c>
      <c r="HC384">
        <v>1</v>
      </c>
      <c r="HD384" s="159">
        <v>8.0815686825134504E-7</v>
      </c>
      <c r="HE384">
        <v>1</v>
      </c>
      <c r="HF384" t="s">
        <v>5175</v>
      </c>
      <c r="HG384" t="s">
        <v>5176</v>
      </c>
      <c r="HH384">
        <v>1</v>
      </c>
      <c r="HI384" s="159">
        <v>5.31383156742527E-5</v>
      </c>
      <c r="HJ384">
        <v>1</v>
      </c>
      <c r="HK384" t="s">
        <v>5177</v>
      </c>
      <c r="HL384" t="s">
        <v>5178</v>
      </c>
      <c r="HM384">
        <v>1</v>
      </c>
      <c r="HN384" s="159">
        <v>4.4135892744424403E-6</v>
      </c>
      <c r="HO384">
        <v>1</v>
      </c>
      <c r="HP384" t="s">
        <v>5179</v>
      </c>
      <c r="HQ384" t="s">
        <v>5180</v>
      </c>
      <c r="HR384">
        <v>1</v>
      </c>
      <c r="HS384" s="159">
        <v>8.3914316736647293E-6</v>
      </c>
      <c r="HT384">
        <v>1</v>
      </c>
      <c r="HU384" t="s">
        <v>3022</v>
      </c>
      <c r="HV384" t="s">
        <v>3023</v>
      </c>
      <c r="HW384">
        <v>0.13410149048418604</v>
      </c>
      <c r="HX384">
        <v>0.16901447252006202</v>
      </c>
      <c r="HY384">
        <v>1</v>
      </c>
      <c r="HZ384" t="s">
        <v>3024</v>
      </c>
      <c r="IA384" t="s">
        <v>3025</v>
      </c>
      <c r="IB384">
        <v>6.0459202846855024E-3</v>
      </c>
      <c r="IC384">
        <v>0.16901447252006202</v>
      </c>
      <c r="ID384">
        <v>1</v>
      </c>
      <c r="IE384" t="s">
        <v>3026</v>
      </c>
      <c r="IF384" t="s">
        <v>3027</v>
      </c>
      <c r="IG384">
        <v>0.48517634980715318</v>
      </c>
      <c r="IH384">
        <v>0.16901447252006202</v>
      </c>
      <c r="II384">
        <v>1</v>
      </c>
      <c r="IJ384" t="s">
        <v>3028</v>
      </c>
      <c r="IK384" t="s">
        <v>3029</v>
      </c>
      <c r="IL384">
        <v>0.37467623942397527</v>
      </c>
      <c r="IM384">
        <v>0.16901447252006202</v>
      </c>
      <c r="IN384">
        <v>1</v>
      </c>
      <c r="IO384" t="s">
        <v>3030</v>
      </c>
      <c r="IP384" t="s">
        <v>3031</v>
      </c>
      <c r="IQ384">
        <v>0.1523454548262588</v>
      </c>
      <c r="IR384">
        <v>1.4988871000487921E-2</v>
      </c>
      <c r="IS384">
        <v>1</v>
      </c>
      <c r="IT384" t="s">
        <v>3032</v>
      </c>
      <c r="IU384" t="s">
        <v>3033</v>
      </c>
      <c r="IV384">
        <v>0.40618597118973421</v>
      </c>
      <c r="IW384">
        <v>1.4988871000487921E-2</v>
      </c>
      <c r="IX384">
        <v>1</v>
      </c>
      <c r="IY384" t="s">
        <v>3034</v>
      </c>
      <c r="IZ384" t="s">
        <v>3035</v>
      </c>
      <c r="JA384">
        <v>2.6360428138277162E-2</v>
      </c>
      <c r="JB384">
        <v>1.4988871000487921E-2</v>
      </c>
      <c r="JC384">
        <v>1</v>
      </c>
      <c r="JD384" t="s">
        <v>3036</v>
      </c>
      <c r="JE384" t="s">
        <v>3037</v>
      </c>
      <c r="JF384">
        <v>0.21051217573523118</v>
      </c>
      <c r="JG384">
        <v>1.4988871000487921E-2</v>
      </c>
      <c r="JH384">
        <v>1</v>
      </c>
      <c r="JI384" t="s">
        <v>3038</v>
      </c>
      <c r="JJ384" t="s">
        <v>3039</v>
      </c>
      <c r="JK384">
        <v>1.6519048596901776E-2</v>
      </c>
      <c r="JL384">
        <v>1.4988871000487921E-2</v>
      </c>
      <c r="JM384">
        <v>1</v>
      </c>
      <c r="JN384" t="s">
        <v>3040</v>
      </c>
      <c r="JO384" t="s">
        <v>3041</v>
      </c>
      <c r="JP384">
        <v>0.18807692151359676</v>
      </c>
      <c r="JQ384">
        <v>1.4988871000487921E-2</v>
      </c>
    </row>
    <row r="385" spans="1:852">
      <c r="A385" t="str">
        <f>[1]Overview!E466</f>
        <v>a664100</v>
      </c>
      <c r="B385" t="str">
        <f>IF([1]Overview!W466&lt;&gt;"",[1]Overview!W466,"")</f>
        <v/>
      </c>
      <c r="C385" t="str">
        <f>[1]Overview!B466</f>
        <v>6641.00: Bücher und Broschüren</v>
      </c>
      <c r="D385" t="str">
        <f t="shared" ref="D385:D448" si="6">IF(B385&lt;&gt;"",1,"")</f>
        <v/>
      </c>
      <c r="F385">
        <f>[1]Overview!S466</f>
        <v>-1</v>
      </c>
    </row>
    <row r="386" spans="1:852">
      <c r="A386" t="str">
        <f>[1]Overview!E467</f>
        <v>a6642</v>
      </c>
      <c r="B386" t="str">
        <f>IF([1]Overview!W467&lt;&gt;"",[1]Overview!W467,"")</f>
        <v/>
      </c>
      <c r="C386" t="str">
        <f>[1]Overview!B467</f>
        <v>6642: Zeitungen und Zeitschriften</v>
      </c>
      <c r="D386">
        <f>1/3.69*250/1000</f>
        <v>6.7750677506775075E-2</v>
      </c>
      <c r="F386">
        <f>[1]Overview!S467</f>
        <v>0</v>
      </c>
      <c r="H386">
        <v>1</v>
      </c>
      <c r="I386" t="s">
        <v>5727</v>
      </c>
      <c r="J386" t="s">
        <v>5728</v>
      </c>
      <c r="K386">
        <v>1</v>
      </c>
      <c r="L386">
        <v>1</v>
      </c>
      <c r="M386">
        <v>1</v>
      </c>
      <c r="N386" t="s">
        <v>5729</v>
      </c>
      <c r="O386" t="s">
        <v>5730</v>
      </c>
      <c r="P386">
        <v>1</v>
      </c>
      <c r="Q386">
        <v>1.2103066120041654</v>
      </c>
    </row>
    <row r="387" spans="1:852">
      <c r="A387" t="str">
        <f>[1]Overview!E468</f>
        <v>a664201</v>
      </c>
      <c r="B387" t="str">
        <f>IF([1]Overview!W468&lt;&gt;"",[1]Overview!W468,"")</f>
        <v/>
      </c>
      <c r="C387" t="str">
        <f>[1]Overview!B468</f>
        <v>6642.01: Zeitungen und Zeitschriften, Einzelausgaben</v>
      </c>
      <c r="D387" t="str">
        <f t="shared" si="6"/>
        <v/>
      </c>
      <c r="F387">
        <f>[1]Overview!S468</f>
        <v>-1</v>
      </c>
    </row>
    <row r="388" spans="1:852">
      <c r="A388" t="str">
        <f>[1]Overview!E469</f>
        <v>a664202</v>
      </c>
      <c r="B388" t="str">
        <f>IF([1]Overview!W469&lt;&gt;"",[1]Overview!W469,"")</f>
        <v/>
      </c>
      <c r="C388" t="str">
        <f>[1]Overview!B469</f>
        <v>6642.02: Zeitungen und Zeitschriften, Abonnemente</v>
      </c>
      <c r="D388" t="str">
        <f t="shared" si="6"/>
        <v/>
      </c>
      <c r="F388">
        <f>[1]Overview!S469</f>
        <v>-1</v>
      </c>
    </row>
    <row r="389" spans="1:852">
      <c r="A389" t="str">
        <f>[1]Overview!E470</f>
        <v>a6643</v>
      </c>
      <c r="B389" t="str">
        <f>IF([1]Overview!W470&lt;&gt;"",[1]Overview!W470,"")</f>
        <v/>
      </c>
      <c r="C389" t="str">
        <f>[1]Overview!B470</f>
        <v>6643: Übrige Druckerzeugnisse</v>
      </c>
      <c r="F389">
        <f>[1]Overview!S470</f>
        <v>-1</v>
      </c>
      <c r="L389" s="159"/>
      <c r="V389" s="159"/>
      <c r="AF389" s="159"/>
      <c r="AK389" s="159"/>
      <c r="AP389" s="159"/>
      <c r="AU389" s="159"/>
      <c r="AZ389" s="159"/>
      <c r="BE389" s="159"/>
      <c r="BO389" s="159"/>
      <c r="BT389" s="159"/>
      <c r="BY389" s="159"/>
      <c r="CD389" s="159"/>
      <c r="CI389" s="159"/>
      <c r="CN389" s="159"/>
      <c r="CS389" s="159"/>
      <c r="DC389" s="159"/>
      <c r="DM389" s="159"/>
      <c r="DR389" s="159"/>
      <c r="DW389" s="159"/>
      <c r="EB389" s="159"/>
      <c r="EL389" s="159"/>
      <c r="FK389" s="159"/>
      <c r="FP389" s="159"/>
      <c r="FZ389" s="159"/>
      <c r="GE389" s="159"/>
      <c r="GJ389" s="159"/>
      <c r="GT389" s="159"/>
      <c r="GY389" s="159"/>
      <c r="HD389" s="159"/>
      <c r="HI389" s="159"/>
      <c r="HN389" s="159"/>
      <c r="HS389" s="159"/>
      <c r="HX389" s="159"/>
    </row>
    <row r="390" spans="1:852">
      <c r="A390" t="str">
        <f>[1]Overview!E471</f>
        <v>a664301</v>
      </c>
      <c r="B390" t="str">
        <f>IF([1]Overview!W471&lt;&gt;"",[1]Overview!W471,"")</f>
        <v/>
      </c>
      <c r="C390" t="str">
        <f>[1]Overview!B471</f>
        <v>6643.01: Übrige Druckerzeugnisse</v>
      </c>
      <c r="D390" s="159">
        <f>5.94290024606893E-07*0.837008838250685</f>
        <v>4.9742600308018647E-7</v>
      </c>
      <c r="F390">
        <f>[1]Overview!S471</f>
        <v>0</v>
      </c>
      <c r="H390">
        <v>1</v>
      </c>
      <c r="I390" t="s">
        <v>5093</v>
      </c>
      <c r="J390" t="s">
        <v>5094</v>
      </c>
      <c r="K390">
        <v>1</v>
      </c>
      <c r="L390" s="159">
        <v>1.4601616577866E-5</v>
      </c>
      <c r="M390">
        <v>1</v>
      </c>
      <c r="N390" t="s">
        <v>5095</v>
      </c>
      <c r="O390" t="s">
        <v>5096</v>
      </c>
      <c r="P390">
        <v>1</v>
      </c>
      <c r="Q390">
        <v>4.8166190264841899E-4</v>
      </c>
      <c r="R390">
        <v>1</v>
      </c>
      <c r="S390" t="s">
        <v>5097</v>
      </c>
      <c r="T390" t="s">
        <v>5098</v>
      </c>
      <c r="U390">
        <v>1</v>
      </c>
      <c r="V390" s="159">
        <v>2.77916969048107E-5</v>
      </c>
      <c r="W390">
        <v>1</v>
      </c>
      <c r="X390" t="s">
        <v>5099</v>
      </c>
      <c r="Y390" t="s">
        <v>5100</v>
      </c>
      <c r="Z390">
        <v>1</v>
      </c>
      <c r="AA390">
        <v>1.01726820829213E-4</v>
      </c>
      <c r="AB390">
        <v>1</v>
      </c>
      <c r="AC390" t="s">
        <v>5101</v>
      </c>
      <c r="AD390" t="s">
        <v>5102</v>
      </c>
      <c r="AE390">
        <v>1</v>
      </c>
      <c r="AF390" s="159">
        <v>1.7909244051034201E-5</v>
      </c>
      <c r="AG390">
        <v>1</v>
      </c>
      <c r="AH390" t="s">
        <v>5103</v>
      </c>
      <c r="AI390" t="s">
        <v>5104</v>
      </c>
      <c r="AJ390">
        <v>1</v>
      </c>
      <c r="AK390" s="159">
        <v>1.98918349652164E-5</v>
      </c>
      <c r="AL390">
        <v>1</v>
      </c>
      <c r="AM390" t="s">
        <v>5105</v>
      </c>
      <c r="AN390" t="s">
        <v>5106</v>
      </c>
      <c r="AO390">
        <v>1</v>
      </c>
      <c r="AP390" s="159">
        <v>4.6631936148385801E-7</v>
      </c>
      <c r="AQ390">
        <v>1</v>
      </c>
      <c r="AR390" t="s">
        <v>5107</v>
      </c>
      <c r="AS390" t="s">
        <v>5108</v>
      </c>
      <c r="AT390">
        <v>1</v>
      </c>
      <c r="AU390" s="159">
        <v>3.06415940867956E-5</v>
      </c>
      <c r="AV390">
        <v>1</v>
      </c>
      <c r="AW390" t="s">
        <v>5109</v>
      </c>
      <c r="AX390" t="s">
        <v>5110</v>
      </c>
      <c r="AY390">
        <v>1</v>
      </c>
      <c r="AZ390" s="159">
        <v>2.7604462171615501E-5</v>
      </c>
      <c r="BA390">
        <v>1</v>
      </c>
      <c r="BB390" t="s">
        <v>5111</v>
      </c>
      <c r="BC390" t="s">
        <v>5112</v>
      </c>
      <c r="BD390">
        <v>1</v>
      </c>
      <c r="BE390" s="159">
        <v>2.9293299949586902E-4</v>
      </c>
      <c r="BF390">
        <v>1</v>
      </c>
      <c r="BG390" t="s">
        <v>5113</v>
      </c>
      <c r="BH390" t="s">
        <v>5114</v>
      </c>
      <c r="BI390">
        <v>1</v>
      </c>
      <c r="BJ390">
        <v>3.0867948643044E-4</v>
      </c>
      <c r="BK390">
        <v>1</v>
      </c>
      <c r="BL390" t="s">
        <v>5115</v>
      </c>
      <c r="BM390" t="s">
        <v>5116</v>
      </c>
      <c r="BN390">
        <v>1</v>
      </c>
      <c r="BO390" s="159">
        <v>1.20941079922447E-5</v>
      </c>
      <c r="BP390">
        <v>1</v>
      </c>
      <c r="BQ390" t="s">
        <v>5117</v>
      </c>
      <c r="BR390" t="s">
        <v>5118</v>
      </c>
      <c r="BS390">
        <v>1</v>
      </c>
      <c r="BT390" s="159">
        <v>2.76700849363613E-5</v>
      </c>
      <c r="BU390">
        <v>1</v>
      </c>
      <c r="BV390" t="s">
        <v>5119</v>
      </c>
      <c r="BW390" t="s">
        <v>5120</v>
      </c>
      <c r="BX390">
        <v>1</v>
      </c>
      <c r="BY390" s="159">
        <v>4.7752755033461201E-5</v>
      </c>
      <c r="BZ390">
        <v>1</v>
      </c>
      <c r="CA390" t="s">
        <v>5121</v>
      </c>
      <c r="CB390" t="s">
        <v>5122</v>
      </c>
      <c r="CC390">
        <v>1</v>
      </c>
      <c r="CD390" s="159">
        <v>1.89270198147283E-3</v>
      </c>
      <c r="CE390">
        <v>1</v>
      </c>
      <c r="CF390" t="s">
        <v>5123</v>
      </c>
      <c r="CG390" t="s">
        <v>5124</v>
      </c>
      <c r="CH390">
        <v>1</v>
      </c>
      <c r="CI390" s="159">
        <v>1.5606640576844801E-7</v>
      </c>
      <c r="CJ390">
        <v>1</v>
      </c>
      <c r="CK390" t="s">
        <v>5125</v>
      </c>
      <c r="CL390" t="s">
        <v>5126</v>
      </c>
      <c r="CM390">
        <v>1</v>
      </c>
      <c r="CN390" s="159">
        <v>2.5278740031721199E-5</v>
      </c>
      <c r="CO390">
        <v>1</v>
      </c>
      <c r="CP390" t="s">
        <v>5127</v>
      </c>
      <c r="CQ390" t="s">
        <v>5128</v>
      </c>
      <c r="CR390">
        <v>1</v>
      </c>
      <c r="CS390" s="159">
        <v>6.96315676312082E-7</v>
      </c>
      <c r="CT390">
        <v>1</v>
      </c>
      <c r="CU390" t="s">
        <v>5129</v>
      </c>
      <c r="CV390" t="s">
        <v>5130</v>
      </c>
      <c r="CW390">
        <v>1</v>
      </c>
      <c r="CX390">
        <v>5.9851379989816296E-4</v>
      </c>
      <c r="CY390">
        <v>1</v>
      </c>
      <c r="CZ390" t="s">
        <v>5131</v>
      </c>
      <c r="DA390" t="s">
        <v>5132</v>
      </c>
      <c r="DB390">
        <v>1</v>
      </c>
      <c r="DC390" s="159">
        <v>1.4227300260843E-5</v>
      </c>
      <c r="DD390">
        <v>1</v>
      </c>
      <c r="DE390" t="s">
        <v>5133</v>
      </c>
      <c r="DF390" t="s">
        <v>5134</v>
      </c>
      <c r="DG390">
        <v>1</v>
      </c>
      <c r="DH390">
        <v>1.5994220937482701E-4</v>
      </c>
      <c r="DI390">
        <v>1</v>
      </c>
      <c r="DJ390" t="s">
        <v>5135</v>
      </c>
      <c r="DK390" t="s">
        <v>5136</v>
      </c>
      <c r="DL390">
        <v>1</v>
      </c>
      <c r="DM390" s="159">
        <v>7.9212665547148296E-4</v>
      </c>
      <c r="DN390">
        <v>1</v>
      </c>
      <c r="DO390" t="s">
        <v>5137</v>
      </c>
      <c r="DP390" t="s">
        <v>5138</v>
      </c>
      <c r="DQ390">
        <v>1</v>
      </c>
      <c r="DR390" s="159">
        <v>2.9817278004964399E-6</v>
      </c>
      <c r="DS390">
        <v>1</v>
      </c>
      <c r="DT390" t="s">
        <v>5139</v>
      </c>
      <c r="DU390" t="s">
        <v>5140</v>
      </c>
      <c r="DV390">
        <v>1</v>
      </c>
      <c r="DW390" s="159">
        <v>6.8994260383163704E-6</v>
      </c>
      <c r="DX390">
        <v>1</v>
      </c>
      <c r="DY390" t="s">
        <v>5141</v>
      </c>
      <c r="DZ390" t="s">
        <v>5142</v>
      </c>
      <c r="EA390">
        <v>1</v>
      </c>
      <c r="EB390" s="159">
        <v>1.47951642722955E-4</v>
      </c>
      <c r="EC390">
        <v>1</v>
      </c>
      <c r="ED390" t="s">
        <v>5143</v>
      </c>
      <c r="EE390" t="s">
        <v>5144</v>
      </c>
      <c r="EF390">
        <v>1</v>
      </c>
      <c r="EG390">
        <v>0.82193350920869801</v>
      </c>
      <c r="EH390">
        <v>1</v>
      </c>
      <c r="EI390" t="s">
        <v>5145</v>
      </c>
      <c r="EJ390" t="s">
        <v>5146</v>
      </c>
      <c r="EK390">
        <v>1</v>
      </c>
      <c r="EL390" s="159">
        <v>1.0355840905573701E-6</v>
      </c>
      <c r="EM390">
        <v>1</v>
      </c>
      <c r="EN390" t="s">
        <v>5147</v>
      </c>
      <c r="EO390" t="s">
        <v>5148</v>
      </c>
      <c r="EP390">
        <v>1</v>
      </c>
      <c r="EQ390">
        <v>1.0505685430003901E-3</v>
      </c>
      <c r="ER390">
        <v>1</v>
      </c>
      <c r="ES390" t="s">
        <v>5149</v>
      </c>
      <c r="ET390" t="s">
        <v>5150</v>
      </c>
      <c r="EU390">
        <v>1</v>
      </c>
      <c r="EV390">
        <v>4.0493323430757198E-2</v>
      </c>
      <c r="EW390">
        <v>1</v>
      </c>
      <c r="EX390" t="s">
        <v>5151</v>
      </c>
      <c r="EY390" t="s">
        <v>5152</v>
      </c>
      <c r="EZ390">
        <v>1</v>
      </c>
      <c r="FA390">
        <v>1.7448409214159801E-4</v>
      </c>
      <c r="FB390">
        <v>1</v>
      </c>
      <c r="FC390" t="s">
        <v>5153</v>
      </c>
      <c r="FD390" t="s">
        <v>5154</v>
      </c>
      <c r="FE390">
        <v>1</v>
      </c>
      <c r="FF390">
        <v>0.129495335586786</v>
      </c>
      <c r="FG390">
        <v>1</v>
      </c>
      <c r="FH390" t="s">
        <v>5155</v>
      </c>
      <c r="FI390" t="s">
        <v>5156</v>
      </c>
      <c r="FJ390">
        <v>1</v>
      </c>
      <c r="FK390" s="159">
        <v>5.0859882819489601E-6</v>
      </c>
      <c r="FL390">
        <v>1</v>
      </c>
      <c r="FM390" t="s">
        <v>5157</v>
      </c>
      <c r="FN390" t="s">
        <v>5158</v>
      </c>
      <c r="FO390">
        <v>1</v>
      </c>
      <c r="FP390" s="159">
        <v>9.6430342873826401E-5</v>
      </c>
      <c r="FQ390">
        <v>1</v>
      </c>
      <c r="FR390" t="s">
        <v>5159</v>
      </c>
      <c r="FS390" t="s">
        <v>5160</v>
      </c>
      <c r="FT390">
        <v>1</v>
      </c>
      <c r="FU390">
        <v>7.7310430546240498E-4</v>
      </c>
      <c r="FV390">
        <v>1</v>
      </c>
      <c r="FW390" t="s">
        <v>5161</v>
      </c>
      <c r="FX390" t="s">
        <v>5162</v>
      </c>
      <c r="FY390">
        <v>1</v>
      </c>
      <c r="FZ390" s="159">
        <v>5.8072984015319103E-6</v>
      </c>
      <c r="GA390">
        <v>1</v>
      </c>
      <c r="GB390" t="s">
        <v>5163</v>
      </c>
      <c r="GC390" t="s">
        <v>5164</v>
      </c>
      <c r="GD390">
        <v>1</v>
      </c>
      <c r="GE390" s="159">
        <v>7.5259867858992196E-5</v>
      </c>
      <c r="GF390">
        <v>1</v>
      </c>
      <c r="GG390" t="s">
        <v>5165</v>
      </c>
      <c r="GH390" t="s">
        <v>5166</v>
      </c>
      <c r="GI390">
        <v>1</v>
      </c>
      <c r="GJ390" s="159">
        <v>2.11850609370339E-5</v>
      </c>
      <c r="GK390">
        <v>1</v>
      </c>
      <c r="GL390" t="s">
        <v>5167</v>
      </c>
      <c r="GM390" t="s">
        <v>5168</v>
      </c>
      <c r="GN390">
        <v>1</v>
      </c>
      <c r="GO390">
        <v>4.2005677033353598E-4</v>
      </c>
      <c r="GP390">
        <v>1</v>
      </c>
      <c r="GQ390" t="s">
        <v>5169</v>
      </c>
      <c r="GR390" t="s">
        <v>5170</v>
      </c>
      <c r="GS390">
        <v>1</v>
      </c>
      <c r="GT390" s="159">
        <v>2.6188211239279902E-4</v>
      </c>
      <c r="GU390">
        <v>1</v>
      </c>
      <c r="GV390" t="s">
        <v>5171</v>
      </c>
      <c r="GW390" t="s">
        <v>5172</v>
      </c>
      <c r="GX390">
        <v>1</v>
      </c>
      <c r="GY390" s="159">
        <v>7.3279523854681599E-5</v>
      </c>
      <c r="GZ390">
        <v>1</v>
      </c>
      <c r="HA390" t="s">
        <v>5173</v>
      </c>
      <c r="HB390" t="s">
        <v>5174</v>
      </c>
      <c r="HC390">
        <v>1</v>
      </c>
      <c r="HD390" s="159">
        <v>8.0815686825134504E-7</v>
      </c>
      <c r="HE390">
        <v>1</v>
      </c>
      <c r="HF390" t="s">
        <v>5175</v>
      </c>
      <c r="HG390" t="s">
        <v>5176</v>
      </c>
      <c r="HH390">
        <v>1</v>
      </c>
      <c r="HI390" s="159">
        <v>5.31383156742527E-5</v>
      </c>
      <c r="HJ390">
        <v>1</v>
      </c>
      <c r="HK390" t="s">
        <v>5177</v>
      </c>
      <c r="HL390" t="s">
        <v>5178</v>
      </c>
      <c r="HM390">
        <v>1</v>
      </c>
      <c r="HN390" s="159">
        <v>4.4135892744424403E-6</v>
      </c>
      <c r="HO390">
        <v>1</v>
      </c>
      <c r="HP390" t="s">
        <v>5179</v>
      </c>
      <c r="HQ390" t="s">
        <v>5180</v>
      </c>
      <c r="HR390">
        <v>1</v>
      </c>
      <c r="HS390" s="159">
        <v>8.3914316736647293E-6</v>
      </c>
      <c r="HT390">
        <v>1</v>
      </c>
      <c r="HU390" t="s">
        <v>3022</v>
      </c>
      <c r="HV390" t="s">
        <v>3023</v>
      </c>
      <c r="HW390">
        <v>0.13410149048418604</v>
      </c>
      <c r="HX390">
        <v>0.16901447252006202</v>
      </c>
      <c r="HY390">
        <v>1</v>
      </c>
      <c r="HZ390" t="s">
        <v>3024</v>
      </c>
      <c r="IA390" t="s">
        <v>3025</v>
      </c>
      <c r="IB390">
        <v>6.0459202846855024E-3</v>
      </c>
      <c r="IC390">
        <v>0.16901447252006202</v>
      </c>
      <c r="ID390">
        <v>1</v>
      </c>
      <c r="IE390" t="s">
        <v>3026</v>
      </c>
      <c r="IF390" t="s">
        <v>3027</v>
      </c>
      <c r="IG390">
        <v>0.48517634980715318</v>
      </c>
      <c r="IH390">
        <v>0.16901447252006202</v>
      </c>
      <c r="II390">
        <v>1</v>
      </c>
      <c r="IJ390" t="s">
        <v>3028</v>
      </c>
      <c r="IK390" t="s">
        <v>3029</v>
      </c>
      <c r="IL390">
        <v>0.37467623942397527</v>
      </c>
      <c r="IM390">
        <v>0.16901447252006202</v>
      </c>
      <c r="IN390">
        <v>1</v>
      </c>
      <c r="IO390" t="s">
        <v>3030</v>
      </c>
      <c r="IP390" t="s">
        <v>3031</v>
      </c>
      <c r="IQ390">
        <v>0.1523454548262588</v>
      </c>
      <c r="IR390">
        <v>1.4988871000487921E-2</v>
      </c>
      <c r="IS390">
        <v>1</v>
      </c>
      <c r="IT390" t="s">
        <v>3032</v>
      </c>
      <c r="IU390" t="s">
        <v>3033</v>
      </c>
      <c r="IV390">
        <v>0.40618597118973421</v>
      </c>
      <c r="IW390">
        <v>1.4988871000487921E-2</v>
      </c>
      <c r="IX390">
        <v>1</v>
      </c>
      <c r="IY390" t="s">
        <v>3034</v>
      </c>
      <c r="IZ390" t="s">
        <v>3035</v>
      </c>
      <c r="JA390">
        <v>2.6360428138277162E-2</v>
      </c>
      <c r="JB390">
        <v>1.4988871000487921E-2</v>
      </c>
      <c r="JC390">
        <v>1</v>
      </c>
      <c r="JD390" t="s">
        <v>3036</v>
      </c>
      <c r="JE390" t="s">
        <v>3037</v>
      </c>
      <c r="JF390">
        <v>0.21051217573523118</v>
      </c>
      <c r="JG390">
        <v>1.4988871000487921E-2</v>
      </c>
      <c r="JH390">
        <v>1</v>
      </c>
      <c r="JI390" t="s">
        <v>3038</v>
      </c>
      <c r="JJ390" t="s">
        <v>3039</v>
      </c>
      <c r="JK390">
        <v>1.6519048596901776E-2</v>
      </c>
      <c r="JL390">
        <v>1.4988871000487921E-2</v>
      </c>
      <c r="JM390">
        <v>1</v>
      </c>
      <c r="JN390" t="s">
        <v>3040</v>
      </c>
      <c r="JO390" t="s">
        <v>3041</v>
      </c>
      <c r="JP390">
        <v>0.18807692151359676</v>
      </c>
      <c r="JQ390">
        <v>1.4988871000487921E-2</v>
      </c>
    </row>
    <row r="391" spans="1:852">
      <c r="A391" t="str">
        <f>[1]Overview!E472</f>
        <v>a664302</v>
      </c>
      <c r="B391" t="str">
        <f>IF([1]Overview!W472&lt;&gt;"",[1]Overview!W472,"")</f>
        <v/>
      </c>
      <c r="C391" t="str">
        <f>[1]Overview!B472</f>
        <v>6643.02: Schreib- und Zeichenmaterial</v>
      </c>
      <c r="D391" s="159">
        <f>5.94290024606893E-07*0.637172435764033</f>
        <v>3.7866522252904113E-7</v>
      </c>
      <c r="F391">
        <f>[1]Overview!S472</f>
        <v>0</v>
      </c>
      <c r="H391">
        <v>1</v>
      </c>
      <c r="I391" s="166" t="s">
        <v>3780</v>
      </c>
      <c r="J391" t="s">
        <v>3781</v>
      </c>
      <c r="K391">
        <v>1</v>
      </c>
      <c r="L391">
        <v>4.53777401823669E-4</v>
      </c>
      <c r="M391">
        <v>1</v>
      </c>
      <c r="N391" t="s">
        <v>3782</v>
      </c>
      <c r="O391" t="s">
        <v>3783</v>
      </c>
      <c r="P391">
        <v>1</v>
      </c>
      <c r="Q391">
        <v>8.9505647757235796E-2</v>
      </c>
      <c r="R391">
        <v>1</v>
      </c>
      <c r="S391" t="s">
        <v>3784</v>
      </c>
      <c r="T391" t="s">
        <v>3785</v>
      </c>
      <c r="U391">
        <v>1</v>
      </c>
      <c r="V391">
        <v>3.9904110026700301E-2</v>
      </c>
      <c r="W391">
        <v>1</v>
      </c>
      <c r="X391" t="s">
        <v>3786</v>
      </c>
      <c r="Y391" t="s">
        <v>3787</v>
      </c>
      <c r="Z391">
        <v>1</v>
      </c>
      <c r="AA391">
        <v>2.9333719440589401E-3</v>
      </c>
      <c r="AB391">
        <v>1</v>
      </c>
      <c r="AC391" t="s">
        <v>3788</v>
      </c>
      <c r="AD391" t="s">
        <v>3789</v>
      </c>
      <c r="AE391">
        <v>1</v>
      </c>
      <c r="AF391">
        <v>8.8640423229655693E-2</v>
      </c>
      <c r="AG391">
        <v>1</v>
      </c>
      <c r="AH391" t="s">
        <v>3790</v>
      </c>
      <c r="AI391" t="s">
        <v>3791</v>
      </c>
      <c r="AJ391">
        <v>1</v>
      </c>
      <c r="AK391" s="159">
        <v>3.8682349477992299E-7</v>
      </c>
      <c r="AL391">
        <v>1</v>
      </c>
      <c r="AM391" t="s">
        <v>3792</v>
      </c>
      <c r="AN391" t="s">
        <v>3793</v>
      </c>
      <c r="AO391">
        <v>1</v>
      </c>
      <c r="AP391">
        <v>1.0297083014276899E-3</v>
      </c>
      <c r="AQ391">
        <v>1</v>
      </c>
      <c r="AR391" t="s">
        <v>3794</v>
      </c>
      <c r="AS391" t="s">
        <v>3795</v>
      </c>
      <c r="AT391">
        <v>1</v>
      </c>
      <c r="AU391">
        <v>9.6922033558762401E-4</v>
      </c>
      <c r="AV391">
        <v>1</v>
      </c>
      <c r="AW391" t="s">
        <v>3796</v>
      </c>
      <c r="AX391" t="s">
        <v>3797</v>
      </c>
      <c r="AY391">
        <v>1</v>
      </c>
      <c r="AZ391" s="159">
        <v>9.8468978095414902E-5</v>
      </c>
      <c r="BA391">
        <v>1</v>
      </c>
      <c r="BB391" t="s">
        <v>3798</v>
      </c>
      <c r="BC391" t="s">
        <v>3799</v>
      </c>
      <c r="BD391">
        <v>1</v>
      </c>
      <c r="BE391">
        <v>1.1946692578818601E-4</v>
      </c>
      <c r="BF391">
        <v>1</v>
      </c>
      <c r="BG391" t="s">
        <v>3800</v>
      </c>
      <c r="BH391" t="s">
        <v>3801</v>
      </c>
      <c r="BI391">
        <v>1</v>
      </c>
      <c r="BJ391" s="159">
        <v>2.7294503255314899E-6</v>
      </c>
      <c r="BK391">
        <v>1</v>
      </c>
      <c r="BL391" t="s">
        <v>3802</v>
      </c>
      <c r="BM391" t="s">
        <v>3803</v>
      </c>
      <c r="BN391">
        <v>1</v>
      </c>
      <c r="BO391">
        <v>0.103146122793646</v>
      </c>
      <c r="BP391">
        <v>1</v>
      </c>
      <c r="BQ391" t="s">
        <v>3804</v>
      </c>
      <c r="BR391" t="s">
        <v>3805</v>
      </c>
      <c r="BS391">
        <v>1</v>
      </c>
      <c r="BT391">
        <v>2.2982266952862301E-2</v>
      </c>
      <c r="BU391">
        <v>1</v>
      </c>
      <c r="BV391" t="s">
        <v>3806</v>
      </c>
      <c r="BW391" t="s">
        <v>3807</v>
      </c>
      <c r="BX391">
        <v>1</v>
      </c>
      <c r="BY391" s="159">
        <v>1.5215068595310699E-6</v>
      </c>
      <c r="BZ391">
        <v>1</v>
      </c>
      <c r="CA391" t="s">
        <v>3808</v>
      </c>
      <c r="CB391" t="s">
        <v>3809</v>
      </c>
      <c r="CC391">
        <v>1</v>
      </c>
      <c r="CD391">
        <v>2.4468607627274302E-3</v>
      </c>
      <c r="CE391">
        <v>1</v>
      </c>
      <c r="CF391" t="s">
        <v>3810</v>
      </c>
      <c r="CG391" t="s">
        <v>3811</v>
      </c>
      <c r="CH391">
        <v>1</v>
      </c>
      <c r="CI391" s="159">
        <v>6.8887892638593202E-5</v>
      </c>
      <c r="CJ391">
        <v>1</v>
      </c>
      <c r="CK391" t="s">
        <v>3812</v>
      </c>
      <c r="CL391" t="s">
        <v>3813</v>
      </c>
      <c r="CM391">
        <v>1</v>
      </c>
      <c r="CN391">
        <v>6.2935662494540301E-4</v>
      </c>
      <c r="CO391">
        <v>1</v>
      </c>
      <c r="CP391" t="s">
        <v>3814</v>
      </c>
      <c r="CQ391" t="s">
        <v>3815</v>
      </c>
      <c r="CR391">
        <v>1</v>
      </c>
      <c r="CS391">
        <v>7.5874882304813199E-4</v>
      </c>
      <c r="CT391">
        <v>1</v>
      </c>
      <c r="CU391" t="s">
        <v>3816</v>
      </c>
      <c r="CV391" t="s">
        <v>3817</v>
      </c>
      <c r="CW391">
        <v>1</v>
      </c>
      <c r="CX391">
        <v>5.2716593857970503E-3</v>
      </c>
      <c r="CY391">
        <v>1</v>
      </c>
      <c r="CZ391" t="s">
        <v>3818</v>
      </c>
      <c r="DA391" t="s">
        <v>3819</v>
      </c>
      <c r="DB391">
        <v>1</v>
      </c>
      <c r="DC391">
        <v>3.2684610455395202E-4</v>
      </c>
      <c r="DD391">
        <v>1</v>
      </c>
      <c r="DE391" t="s">
        <v>3820</v>
      </c>
      <c r="DF391" t="s">
        <v>3821</v>
      </c>
      <c r="DG391">
        <v>1</v>
      </c>
      <c r="DH391">
        <v>2.4892366692327701E-2</v>
      </c>
      <c r="DI391">
        <v>1</v>
      </c>
      <c r="DJ391" t="s">
        <v>3822</v>
      </c>
      <c r="DK391" t="s">
        <v>3823</v>
      </c>
      <c r="DL391">
        <v>1</v>
      </c>
      <c r="DM391">
        <v>7.5016817095788198E-3</v>
      </c>
      <c r="DN391">
        <v>1</v>
      </c>
      <c r="DO391" t="s">
        <v>3824</v>
      </c>
      <c r="DP391" t="s">
        <v>3825</v>
      </c>
      <c r="DQ391">
        <v>1</v>
      </c>
      <c r="DR391">
        <v>6.4625792417480701E-4</v>
      </c>
      <c r="DS391">
        <v>1</v>
      </c>
      <c r="DT391" t="s">
        <v>3826</v>
      </c>
      <c r="DU391" t="s">
        <v>3827</v>
      </c>
      <c r="DV391">
        <v>1</v>
      </c>
      <c r="DW391" s="159">
        <v>4.08296364816317E-5</v>
      </c>
      <c r="DX391">
        <v>1</v>
      </c>
      <c r="DY391" t="s">
        <v>3828</v>
      </c>
      <c r="DZ391" t="s">
        <v>3829</v>
      </c>
      <c r="EA391">
        <v>1</v>
      </c>
      <c r="EB391">
        <v>5.5576980421935601E-3</v>
      </c>
      <c r="EC391">
        <v>1</v>
      </c>
      <c r="ED391" t="s">
        <v>3830</v>
      </c>
      <c r="EE391" t="s">
        <v>3831</v>
      </c>
      <c r="EF391">
        <v>1</v>
      </c>
      <c r="EG391">
        <v>3.78377260998E-3</v>
      </c>
      <c r="EH391">
        <v>1</v>
      </c>
      <c r="EI391" t="s">
        <v>3832</v>
      </c>
      <c r="EJ391" t="s">
        <v>3833</v>
      </c>
      <c r="EK391">
        <v>1</v>
      </c>
      <c r="EL391">
        <v>0.36500361780914597</v>
      </c>
      <c r="EM391">
        <v>1</v>
      </c>
      <c r="EN391" t="s">
        <v>3834</v>
      </c>
      <c r="EO391" t="s">
        <v>3835</v>
      </c>
      <c r="EP391">
        <v>1</v>
      </c>
      <c r="EQ391">
        <v>7.6048042852671E-4</v>
      </c>
      <c r="ER391">
        <v>1</v>
      </c>
      <c r="ES391" t="s">
        <v>3836</v>
      </c>
      <c r="ET391" t="s">
        <v>3837</v>
      </c>
      <c r="EU391">
        <v>1</v>
      </c>
      <c r="EV391">
        <v>8.7759773033336196E-4</v>
      </c>
      <c r="EW391">
        <v>1</v>
      </c>
      <c r="EX391" t="s">
        <v>3838</v>
      </c>
      <c r="EY391" t="s">
        <v>3839</v>
      </c>
      <c r="EZ391">
        <v>1</v>
      </c>
      <c r="FA391">
        <v>1.0487152888078799E-3</v>
      </c>
      <c r="FB391">
        <v>1</v>
      </c>
      <c r="FC391" t="s">
        <v>3840</v>
      </c>
      <c r="FD391" t="s">
        <v>3841</v>
      </c>
      <c r="FE391">
        <v>1</v>
      </c>
      <c r="FF391">
        <v>7.3446128310635499E-3</v>
      </c>
      <c r="FG391">
        <v>1</v>
      </c>
      <c r="FH391" t="s">
        <v>3842</v>
      </c>
      <c r="FI391" t="s">
        <v>3843</v>
      </c>
      <c r="FJ391">
        <v>1</v>
      </c>
      <c r="FK391" s="159">
        <v>6.3576794436549301E-7</v>
      </c>
      <c r="FL391">
        <v>1</v>
      </c>
      <c r="FM391" t="s">
        <v>3844</v>
      </c>
      <c r="FN391" t="s">
        <v>3845</v>
      </c>
      <c r="FO391">
        <v>1</v>
      </c>
      <c r="FP391">
        <v>5.2913332897485397E-4</v>
      </c>
      <c r="FQ391">
        <v>1</v>
      </c>
      <c r="FR391" t="s">
        <v>3846</v>
      </c>
      <c r="FS391" t="s">
        <v>3847</v>
      </c>
      <c r="FT391">
        <v>1</v>
      </c>
      <c r="FU391">
        <v>2.4500466953599701E-3</v>
      </c>
      <c r="FV391">
        <v>1</v>
      </c>
      <c r="FW391" t="s">
        <v>3848</v>
      </c>
      <c r="FX391" t="s">
        <v>3849</v>
      </c>
      <c r="FY391">
        <v>1</v>
      </c>
      <c r="FZ391">
        <v>1.4250894580109001E-3</v>
      </c>
      <c r="GA391">
        <v>1</v>
      </c>
      <c r="GB391" t="s">
        <v>3850</v>
      </c>
      <c r="GC391" t="s">
        <v>3851</v>
      </c>
      <c r="GD391">
        <v>1</v>
      </c>
      <c r="GE391">
        <v>4.8438353222116396E-3</v>
      </c>
      <c r="GF391">
        <v>1</v>
      </c>
      <c r="GG391" t="s">
        <v>3852</v>
      </c>
      <c r="GH391" t="s">
        <v>3853</v>
      </c>
      <c r="GI391">
        <v>1</v>
      </c>
      <c r="GJ391">
        <v>7.8691523037226208E-3</v>
      </c>
      <c r="GK391">
        <v>1</v>
      </c>
      <c r="GL391" t="s">
        <v>3854</v>
      </c>
      <c r="GM391" t="s">
        <v>3855</v>
      </c>
      <c r="GN391">
        <v>1</v>
      </c>
      <c r="GO391">
        <v>4.5270978102644899E-3</v>
      </c>
      <c r="GP391">
        <v>1</v>
      </c>
      <c r="GQ391" t="s">
        <v>3856</v>
      </c>
      <c r="GR391" t="s">
        <v>3857</v>
      </c>
      <c r="GS391">
        <v>1</v>
      </c>
      <c r="GT391">
        <v>1.4211602535776899E-4</v>
      </c>
      <c r="GU391">
        <v>1</v>
      </c>
      <c r="GV391" t="s">
        <v>3858</v>
      </c>
      <c r="GW391" t="s">
        <v>3859</v>
      </c>
      <c r="GX391">
        <v>1</v>
      </c>
      <c r="GY391">
        <v>6.4180753461462398E-3</v>
      </c>
      <c r="GZ391">
        <v>1</v>
      </c>
      <c r="HA391" t="s">
        <v>3860</v>
      </c>
      <c r="HB391" t="s">
        <v>3861</v>
      </c>
      <c r="HC391">
        <v>1</v>
      </c>
      <c r="HD391">
        <v>1.88147098501114E-3</v>
      </c>
      <c r="HE391">
        <v>1</v>
      </c>
      <c r="HF391" t="s">
        <v>3862</v>
      </c>
      <c r="HG391" t="s">
        <v>3863</v>
      </c>
      <c r="HH391">
        <v>1</v>
      </c>
      <c r="HI391">
        <v>5.3900253747337301E-4</v>
      </c>
      <c r="HJ391">
        <v>1</v>
      </c>
      <c r="HK391" t="s">
        <v>3864</v>
      </c>
      <c r="HL391" t="s">
        <v>3865</v>
      </c>
      <c r="HM391">
        <v>1</v>
      </c>
      <c r="HN391">
        <v>3.7772240850078999E-2</v>
      </c>
      <c r="HO391">
        <v>1</v>
      </c>
      <c r="HP391" t="s">
        <v>3866</v>
      </c>
      <c r="HQ391" t="s">
        <v>3867</v>
      </c>
      <c r="HR391">
        <v>1</v>
      </c>
      <c r="HS391">
        <v>0.101753386861862</v>
      </c>
      <c r="HT391">
        <v>1</v>
      </c>
      <c r="HU391" t="s">
        <v>3868</v>
      </c>
      <c r="HV391" t="s">
        <v>3869</v>
      </c>
      <c r="HW391">
        <v>1</v>
      </c>
      <c r="HX391">
        <v>3.3018809895403499E-3</v>
      </c>
      <c r="HY391">
        <v>1</v>
      </c>
      <c r="HZ391" t="s">
        <v>3870</v>
      </c>
      <c r="IA391" t="s">
        <v>3871</v>
      </c>
      <c r="IB391">
        <v>1</v>
      </c>
      <c r="IC391">
        <v>4.4025554297579601E-2</v>
      </c>
      <c r="ID391">
        <v>1</v>
      </c>
      <c r="IE391" t="s">
        <v>3872</v>
      </c>
      <c r="IF391" t="s">
        <v>3873</v>
      </c>
      <c r="IG391">
        <v>1</v>
      </c>
      <c r="IH391">
        <v>5.9617858603312301E-4</v>
      </c>
      <c r="II391">
        <v>1</v>
      </c>
      <c r="IJ391" t="s">
        <v>3874</v>
      </c>
      <c r="IK391" t="s">
        <v>3875</v>
      </c>
      <c r="IL391">
        <v>1</v>
      </c>
      <c r="IM391">
        <v>5.1778901105404996E-3</v>
      </c>
      <c r="IN391">
        <v>1</v>
      </c>
      <c r="IO391" t="s">
        <v>3022</v>
      </c>
      <c r="IP391" t="s">
        <v>3023</v>
      </c>
      <c r="IQ391">
        <v>0.13410149048418604</v>
      </c>
      <c r="IR391">
        <v>0.50371609605720391</v>
      </c>
      <c r="IS391">
        <v>1</v>
      </c>
      <c r="IT391" t="s">
        <v>3024</v>
      </c>
      <c r="IU391" t="s">
        <v>3025</v>
      </c>
      <c r="IV391">
        <v>6.0459202846855024E-3</v>
      </c>
      <c r="IW391">
        <v>0.50371609605720391</v>
      </c>
      <c r="IX391">
        <v>1</v>
      </c>
      <c r="IY391" t="s">
        <v>3026</v>
      </c>
      <c r="IZ391" t="s">
        <v>3027</v>
      </c>
      <c r="JA391">
        <v>0.48517634980715318</v>
      </c>
      <c r="JB391">
        <v>0.50371609605720391</v>
      </c>
      <c r="JC391">
        <v>1</v>
      </c>
      <c r="JD391" t="s">
        <v>3028</v>
      </c>
      <c r="JE391" t="s">
        <v>3029</v>
      </c>
      <c r="JF391">
        <v>0.37467623942397527</v>
      </c>
      <c r="JG391">
        <v>0.50371609605720391</v>
      </c>
      <c r="JH391">
        <v>1</v>
      </c>
      <c r="JI391" t="s">
        <v>3030</v>
      </c>
      <c r="JJ391" t="s">
        <v>3031</v>
      </c>
      <c r="JK391">
        <v>0.1523454548262588</v>
      </c>
      <c r="JL391">
        <v>4.4671532988620144E-2</v>
      </c>
      <c r="JM391">
        <v>1</v>
      </c>
      <c r="JN391" t="s">
        <v>3032</v>
      </c>
      <c r="JO391" t="s">
        <v>3033</v>
      </c>
      <c r="JP391">
        <v>0.40618597118973421</v>
      </c>
      <c r="JQ391">
        <v>4.4671532988620144E-2</v>
      </c>
      <c r="JR391">
        <v>1</v>
      </c>
      <c r="JS391" t="s">
        <v>3034</v>
      </c>
      <c r="JT391" t="s">
        <v>3035</v>
      </c>
      <c r="JU391">
        <v>2.6360428138277162E-2</v>
      </c>
      <c r="JV391">
        <v>4.4671532988620144E-2</v>
      </c>
      <c r="JW391">
        <v>1</v>
      </c>
      <c r="JX391" t="s">
        <v>3036</v>
      </c>
      <c r="JY391" t="s">
        <v>3037</v>
      </c>
      <c r="JZ391">
        <v>0.21051217573523118</v>
      </c>
      <c r="KA391">
        <v>4.4671532988620144E-2</v>
      </c>
      <c r="KB391">
        <v>1</v>
      </c>
      <c r="KC391" t="s">
        <v>3038</v>
      </c>
      <c r="KD391" t="s">
        <v>3039</v>
      </c>
      <c r="KE391">
        <v>1.6519048596901776E-2</v>
      </c>
      <c r="KF391">
        <v>4.4671532988620144E-2</v>
      </c>
      <c r="KG391">
        <v>1</v>
      </c>
      <c r="KH391" t="s">
        <v>3040</v>
      </c>
      <c r="KI391" t="s">
        <v>3041</v>
      </c>
      <c r="KJ391">
        <v>0.18807692151359676</v>
      </c>
      <c r="KK391">
        <v>4.4671532988620144E-2</v>
      </c>
    </row>
    <row r="392" spans="1:852">
      <c r="A392" t="str">
        <f>[1]Overview!E473</f>
        <v>a665</v>
      </c>
      <c r="B392" t="str">
        <f>IF([1]Overview!W473&lt;&gt;"",[1]Overview!W473,"")</f>
        <v/>
      </c>
      <c r="C392" t="str">
        <f>[1]Overview!B473</f>
        <v>665: Pauschalreisen</v>
      </c>
      <c r="D392" t="str">
        <f t="shared" si="6"/>
        <v/>
      </c>
      <c r="F392">
        <f>[1]Overview!S473</f>
        <v>-1</v>
      </c>
    </row>
    <row r="393" spans="1:852">
      <c r="A393" t="str">
        <f>[1]Overview!E474</f>
        <v>a6650</v>
      </c>
      <c r="B393" t="str">
        <f>IF([1]Overview!W474&lt;&gt;"",[1]Overview!W474,"")</f>
        <v/>
      </c>
      <c r="C393" t="str">
        <f>[1]Overview!B474</f>
        <v>6650: Pauschalreisen</v>
      </c>
      <c r="D393" t="str">
        <f t="shared" si="6"/>
        <v/>
      </c>
      <c r="F393">
        <f>[1]Overview!S474</f>
        <v>-1</v>
      </c>
    </row>
    <row r="394" spans="1:852" s="160" customFormat="1">
      <c r="A394" s="160" t="str">
        <f>[1]Overview!E475</f>
        <v>a665000</v>
      </c>
      <c r="B394" s="160" t="str">
        <f>IF([1]Overview!W475&lt;&gt;"",[1]Overview!W475,"")</f>
        <v/>
      </c>
      <c r="C394" s="160" t="str">
        <f>[1]Overview!B475</f>
        <v>6650.00: Pauschalreisen</v>
      </c>
      <c r="D394" s="167">
        <f>5.94290024606893E-07*(0.0559963955059239*0.995974371419949+0.714633019455883*0.94273285693593+0.147604496192179*1+0.0817660888460134*1)</f>
        <v>5.6983474521496475E-7</v>
      </c>
      <c r="F394" s="160">
        <f>[1]Overview!S475</f>
        <v>0</v>
      </c>
      <c r="H394" s="160">
        <v>1</v>
      </c>
      <c r="I394" s="160" t="s">
        <v>5731</v>
      </c>
      <c r="J394" s="160" t="s">
        <v>5732</v>
      </c>
      <c r="K394" s="160">
        <v>5.5996395505923897E-2</v>
      </c>
      <c r="L394" s="167">
        <v>5.8427343356675997E-6</v>
      </c>
      <c r="M394" s="160">
        <v>1</v>
      </c>
      <c r="N394" s="160" t="s">
        <v>5733</v>
      </c>
      <c r="O394" s="160" t="s">
        <v>5734</v>
      </c>
      <c r="P394" s="160">
        <v>5.5996395505923897E-2</v>
      </c>
      <c r="Q394" s="167">
        <v>6.8722187881145304E-5</v>
      </c>
      <c r="R394" s="160">
        <v>1</v>
      </c>
      <c r="S394" s="160" t="s">
        <v>5735</v>
      </c>
      <c r="T394" s="160" t="s">
        <v>5736</v>
      </c>
      <c r="U394" s="160">
        <v>5.5996395505923897E-2</v>
      </c>
      <c r="V394" s="167">
        <v>9.97977162566409E-7</v>
      </c>
      <c r="W394" s="160">
        <v>1</v>
      </c>
      <c r="X394" s="160" t="s">
        <v>5737</v>
      </c>
      <c r="Y394" s="160" t="s">
        <v>5738</v>
      </c>
      <c r="Z394" s="160">
        <v>5.5996395505923897E-2</v>
      </c>
      <c r="AA394" s="160">
        <v>3.1842334318780502E-4</v>
      </c>
      <c r="AB394" s="160">
        <v>1</v>
      </c>
      <c r="AC394" s="160" t="s">
        <v>5739</v>
      </c>
      <c r="AD394" s="160" t="s">
        <v>5740</v>
      </c>
      <c r="AE394" s="160">
        <v>5.5996395505923897E-2</v>
      </c>
      <c r="AF394" s="160">
        <v>3.3294831635531301E-3</v>
      </c>
      <c r="AG394" s="160">
        <v>1</v>
      </c>
      <c r="AH394" s="160" t="s">
        <v>5741</v>
      </c>
      <c r="AI394" s="160" t="s">
        <v>5742</v>
      </c>
      <c r="AJ394" s="160">
        <v>5.5996395505923897E-2</v>
      </c>
      <c r="AK394" s="160">
        <v>1.34155438533245E-2</v>
      </c>
      <c r="AL394" s="160">
        <v>1</v>
      </c>
      <c r="AM394" s="160" t="s">
        <v>5743</v>
      </c>
      <c r="AN394" s="160" t="s">
        <v>5744</v>
      </c>
      <c r="AO394" s="160">
        <v>5.5996395505923897E-2</v>
      </c>
      <c r="AP394" s="160">
        <v>6.8254944837896196E-4</v>
      </c>
      <c r="AQ394" s="160">
        <v>1</v>
      </c>
      <c r="AR394" s="160" t="s">
        <v>5745</v>
      </c>
      <c r="AS394" s="160" t="s">
        <v>5746</v>
      </c>
      <c r="AT394" s="160">
        <v>5.5996395505923897E-2</v>
      </c>
      <c r="AU394" s="160">
        <v>9.8396018114603103E-3</v>
      </c>
      <c r="AV394" s="160">
        <v>1</v>
      </c>
      <c r="AW394" s="160" t="s">
        <v>5747</v>
      </c>
      <c r="AX394" s="160" t="s">
        <v>5748</v>
      </c>
      <c r="AY394" s="160">
        <v>5.5996395505923897E-2</v>
      </c>
      <c r="AZ394" s="167">
        <v>6.5782727634593601E-6</v>
      </c>
      <c r="BA394" s="160">
        <v>1</v>
      </c>
      <c r="BB394" s="160" t="s">
        <v>5749</v>
      </c>
      <c r="BC394" s="160" t="s">
        <v>5750</v>
      </c>
      <c r="BD394" s="160">
        <v>5.5996395505923897E-2</v>
      </c>
      <c r="BE394" s="167">
        <v>3.5871167621536501E-7</v>
      </c>
      <c r="BF394" s="160">
        <v>1</v>
      </c>
      <c r="BG394" s="160" t="s">
        <v>5751</v>
      </c>
      <c r="BH394" s="160" t="s">
        <v>5752</v>
      </c>
      <c r="BI394" s="160">
        <v>5.5996395505923897E-2</v>
      </c>
      <c r="BJ394" s="160">
        <v>2.7888765145014402E-3</v>
      </c>
      <c r="BK394" s="160">
        <v>1</v>
      </c>
      <c r="BL394" s="160" t="s">
        <v>5753</v>
      </c>
      <c r="BM394" s="160" t="s">
        <v>5754</v>
      </c>
      <c r="BN394" s="160">
        <v>5.5996395505923897E-2</v>
      </c>
      <c r="BO394" s="167">
        <v>4.7147700541617501E-5</v>
      </c>
      <c r="BP394" s="160">
        <v>1</v>
      </c>
      <c r="BQ394" s="160" t="s">
        <v>5755</v>
      </c>
      <c r="BR394" s="160" t="s">
        <v>5756</v>
      </c>
      <c r="BS394" s="160">
        <v>5.5996395505923897E-2</v>
      </c>
      <c r="BT394" s="167">
        <v>2.5286924943476699E-6</v>
      </c>
      <c r="BU394" s="160">
        <v>1</v>
      </c>
      <c r="BV394" s="160" t="s">
        <v>5757</v>
      </c>
      <c r="BW394" s="160" t="s">
        <v>5758</v>
      </c>
      <c r="BX394" s="160">
        <v>5.5996395505923897E-2</v>
      </c>
      <c r="BY394" s="160">
        <v>1.9915983122731901E-4</v>
      </c>
      <c r="BZ394" s="160">
        <v>1</v>
      </c>
      <c r="CA394" s="160" t="s">
        <v>5759</v>
      </c>
      <c r="CB394" s="160" t="s">
        <v>5760</v>
      </c>
      <c r="CC394" s="160">
        <v>5.5996395505923897E-2</v>
      </c>
      <c r="CD394" s="160">
        <v>8.6745977682412803E-4</v>
      </c>
      <c r="CE394" s="160">
        <v>1</v>
      </c>
      <c r="CF394" s="160" t="s">
        <v>5761</v>
      </c>
      <c r="CG394" s="160" t="s">
        <v>5762</v>
      </c>
      <c r="CH394" s="160">
        <v>5.5996395505923897E-2</v>
      </c>
      <c r="CI394" s="167">
        <v>3.6065023647412297E-5</v>
      </c>
      <c r="CJ394" s="160">
        <v>1</v>
      </c>
      <c r="CK394" s="160" t="s">
        <v>5763</v>
      </c>
      <c r="CL394" s="160" t="s">
        <v>5764</v>
      </c>
      <c r="CM394" s="160">
        <v>5.5996395505923897E-2</v>
      </c>
      <c r="CN394" s="167">
        <v>2.8339964893037398E-5</v>
      </c>
      <c r="CO394" s="160">
        <v>1</v>
      </c>
      <c r="CP394" s="160" t="s">
        <v>5765</v>
      </c>
      <c r="CQ394" s="160" t="s">
        <v>5766</v>
      </c>
      <c r="CR394" s="160">
        <v>5.5996395505923897E-2</v>
      </c>
      <c r="CS394" s="160">
        <v>0.88403823013845295</v>
      </c>
      <c r="CT394" s="160">
        <v>1</v>
      </c>
      <c r="CU394" s="160" t="s">
        <v>5767</v>
      </c>
      <c r="CV394" s="160" t="s">
        <v>5768</v>
      </c>
      <c r="CW394" s="160">
        <v>5.5996395505923897E-2</v>
      </c>
      <c r="CX394" s="167">
        <v>6.0474791926793203E-5</v>
      </c>
      <c r="CY394" s="160">
        <v>1</v>
      </c>
      <c r="CZ394" s="160" t="s">
        <v>5769</v>
      </c>
      <c r="DA394" s="160" t="s">
        <v>5770</v>
      </c>
      <c r="DB394" s="160">
        <v>5.5996395505923897E-2</v>
      </c>
      <c r="DC394" s="167">
        <v>4.6628913995667997E-5</v>
      </c>
      <c r="DD394" s="160">
        <v>1</v>
      </c>
      <c r="DE394" s="160" t="s">
        <v>5771</v>
      </c>
      <c r="DF394" s="160" t="s">
        <v>5772</v>
      </c>
      <c r="DG394" s="160">
        <v>5.5996395505923897E-2</v>
      </c>
      <c r="DH394" s="167">
        <v>6.7759202867778099E-6</v>
      </c>
      <c r="DI394" s="160">
        <v>1</v>
      </c>
      <c r="DJ394" s="160" t="s">
        <v>5773</v>
      </c>
      <c r="DK394" s="160" t="s">
        <v>5774</v>
      </c>
      <c r="DL394" s="160">
        <v>5.5996395505923897E-2</v>
      </c>
      <c r="DM394" s="160">
        <v>1.7889244741650799E-3</v>
      </c>
      <c r="DN394" s="160">
        <v>1</v>
      </c>
      <c r="DO394" s="160" t="s">
        <v>5775</v>
      </c>
      <c r="DP394" s="160" t="s">
        <v>5776</v>
      </c>
      <c r="DQ394" s="160">
        <v>5.5996395505923897E-2</v>
      </c>
      <c r="DR394" s="167">
        <v>2.4103250105919502E-6</v>
      </c>
      <c r="DS394" s="160">
        <v>1</v>
      </c>
      <c r="DT394" s="160" t="s">
        <v>5777</v>
      </c>
      <c r="DU394" s="160" t="s">
        <v>5778</v>
      </c>
      <c r="DV394" s="160">
        <v>5.5996395505923897E-2</v>
      </c>
      <c r="DW394" s="167">
        <v>8.4810599857862194E-6</v>
      </c>
      <c r="DX394" s="160">
        <v>1</v>
      </c>
      <c r="DY394" s="160" t="s">
        <v>5779</v>
      </c>
      <c r="DZ394" s="160" t="s">
        <v>5780</v>
      </c>
      <c r="EA394" s="160">
        <v>5.5996395505923897E-2</v>
      </c>
      <c r="EB394" s="167">
        <v>2.7312323014444401E-5</v>
      </c>
      <c r="EC394" s="160">
        <v>1</v>
      </c>
      <c r="ED394" s="160" t="s">
        <v>5781</v>
      </c>
      <c r="EE394" s="160" t="s">
        <v>5782</v>
      </c>
      <c r="EF394" s="160">
        <v>5.5996395505923897E-2</v>
      </c>
      <c r="EG394" s="167">
        <v>3.77489631542899E-7</v>
      </c>
      <c r="EH394" s="160">
        <v>1</v>
      </c>
      <c r="EI394" s="160" t="s">
        <v>5783</v>
      </c>
      <c r="EJ394" s="160" t="s">
        <v>5784</v>
      </c>
      <c r="EK394" s="160">
        <v>5.5996395505923897E-2</v>
      </c>
      <c r="EL394" s="160">
        <v>1.6632472237179899E-4</v>
      </c>
      <c r="EM394" s="160">
        <v>1</v>
      </c>
      <c r="EN394" s="160" t="s">
        <v>5785</v>
      </c>
      <c r="EO394" s="160" t="s">
        <v>5786</v>
      </c>
      <c r="EP394" s="160">
        <v>5.5996395505923897E-2</v>
      </c>
      <c r="EQ394" s="160">
        <v>9.4244711906704595E-4</v>
      </c>
      <c r="ER394" s="160">
        <v>1</v>
      </c>
      <c r="ES394" s="160" t="s">
        <v>5787</v>
      </c>
      <c r="ET394" s="160" t="s">
        <v>5788</v>
      </c>
      <c r="EU394" s="160">
        <v>5.5996395505923897E-2</v>
      </c>
      <c r="EV394" s="167">
        <v>4.1055516523370701E-7</v>
      </c>
      <c r="EW394" s="160">
        <v>1</v>
      </c>
      <c r="EX394" s="160" t="s">
        <v>5789</v>
      </c>
      <c r="EY394" s="160" t="s">
        <v>5790</v>
      </c>
      <c r="EZ394" s="160">
        <v>5.5996395505923897E-2</v>
      </c>
      <c r="FA394" s="160">
        <v>1.08825499514806E-3</v>
      </c>
      <c r="FB394" s="160">
        <v>1</v>
      </c>
      <c r="FC394" s="160" t="s">
        <v>5791</v>
      </c>
      <c r="FD394" s="160" t="s">
        <v>5792</v>
      </c>
      <c r="FE394" s="160">
        <v>5.5996395505923897E-2</v>
      </c>
      <c r="FF394" s="160">
        <v>1.00229026745956E-2</v>
      </c>
      <c r="FG394" s="160">
        <v>1</v>
      </c>
      <c r="FH394" s="160" t="s">
        <v>5793</v>
      </c>
      <c r="FI394" s="160" t="s">
        <v>5794</v>
      </c>
      <c r="FJ394" s="160">
        <v>5.5996395505923897E-2</v>
      </c>
      <c r="FK394" s="160">
        <v>1.18874316403671E-2</v>
      </c>
      <c r="FL394" s="160">
        <v>1</v>
      </c>
      <c r="FM394" s="160" t="s">
        <v>5795</v>
      </c>
      <c r="FN394" s="160" t="s">
        <v>5796</v>
      </c>
      <c r="FO394" s="160">
        <v>5.5996395505923897E-2</v>
      </c>
      <c r="FP394" s="160">
        <v>6.2644921857162401E-3</v>
      </c>
      <c r="FQ394" s="160">
        <v>1</v>
      </c>
      <c r="FR394" s="160" t="s">
        <v>5797</v>
      </c>
      <c r="FS394" s="160" t="s">
        <v>5798</v>
      </c>
      <c r="FT394" s="160">
        <v>5.5996395505923897E-2</v>
      </c>
      <c r="FU394" s="160">
        <v>8.9055104490549306E-3</v>
      </c>
      <c r="FV394" s="160">
        <v>1</v>
      </c>
      <c r="FW394" s="160" t="s">
        <v>5799</v>
      </c>
      <c r="FX394" s="160" t="s">
        <v>5800</v>
      </c>
      <c r="FY394" s="160">
        <v>5.5996395505923897E-2</v>
      </c>
      <c r="FZ394" s="167">
        <v>1.18539096660368E-5</v>
      </c>
      <c r="GA394" s="160">
        <v>1</v>
      </c>
      <c r="GB394" s="160" t="s">
        <v>5801</v>
      </c>
      <c r="GC394" s="160" t="s">
        <v>5802</v>
      </c>
      <c r="GD394" s="160">
        <v>5.5996395505923897E-2</v>
      </c>
      <c r="GE394" s="167">
        <v>2.21247687079225E-7</v>
      </c>
      <c r="GF394" s="160">
        <v>1</v>
      </c>
      <c r="GG394" s="160" t="s">
        <v>5803</v>
      </c>
      <c r="GH394" s="160" t="s">
        <v>5804</v>
      </c>
      <c r="GI394" s="160">
        <v>5.5996395505923897E-2</v>
      </c>
      <c r="GJ394" s="167">
        <v>3.15150952701762E-7</v>
      </c>
      <c r="GK394" s="160">
        <v>1</v>
      </c>
      <c r="GL394" s="160" t="s">
        <v>5805</v>
      </c>
      <c r="GM394" s="160" t="s">
        <v>5806</v>
      </c>
      <c r="GN394" s="160">
        <v>5.5996395505923897E-2</v>
      </c>
      <c r="GO394" s="160">
        <v>2.8022016001750502E-4</v>
      </c>
      <c r="GP394" s="160">
        <v>1</v>
      </c>
      <c r="GQ394" s="160" t="s">
        <v>5807</v>
      </c>
      <c r="GR394" s="160" t="s">
        <v>5808</v>
      </c>
      <c r="GS394" s="160">
        <v>5.5996395505923897E-2</v>
      </c>
      <c r="GT394" s="160">
        <v>7.1243569052193102E-3</v>
      </c>
      <c r="GU394" s="160">
        <v>1</v>
      </c>
      <c r="GV394" s="160" t="s">
        <v>5809</v>
      </c>
      <c r="GW394" s="160" t="s">
        <v>5810</v>
      </c>
      <c r="GX394" s="160">
        <v>5.5996395505923897E-2</v>
      </c>
      <c r="GY394" s="160">
        <v>2.09663483191714E-4</v>
      </c>
      <c r="GZ394" s="160">
        <v>1</v>
      </c>
      <c r="HA394" s="160" t="s">
        <v>5811</v>
      </c>
      <c r="HB394" s="160" t="s">
        <v>5812</v>
      </c>
      <c r="HC394" s="160">
        <v>5.5996395505923897E-2</v>
      </c>
      <c r="HD394" s="167">
        <v>7.0443015365210895E-7</v>
      </c>
      <c r="HE394" s="160">
        <v>1</v>
      </c>
      <c r="HF394" s="160" t="s">
        <v>5813</v>
      </c>
      <c r="HG394" s="160" t="s">
        <v>5814</v>
      </c>
      <c r="HH394" s="160">
        <v>5.5996395505923897E-2</v>
      </c>
      <c r="HI394" s="167">
        <v>3.4124401213815501E-5</v>
      </c>
      <c r="HJ394" s="160">
        <v>1</v>
      </c>
      <c r="HK394" s="160" t="s">
        <v>5815</v>
      </c>
      <c r="HL394" s="160" t="s">
        <v>5816</v>
      </c>
      <c r="HM394" s="160">
        <v>5.5996395505923897E-2</v>
      </c>
      <c r="HN394" s="167">
        <v>4.1395365482699399E-7</v>
      </c>
      <c r="HO394" s="160">
        <v>1</v>
      </c>
      <c r="HP394" s="160" t="s">
        <v>5817</v>
      </c>
      <c r="HQ394" s="160" t="s">
        <v>5818</v>
      </c>
      <c r="HR394" s="160">
        <v>5.5996395505923897E-2</v>
      </c>
      <c r="HS394" s="160">
        <v>5.49885579428094E-3</v>
      </c>
      <c r="HT394" s="160">
        <v>1</v>
      </c>
      <c r="HU394" s="160" t="s">
        <v>5819</v>
      </c>
      <c r="HV394" s="160" t="s">
        <v>5820</v>
      </c>
      <c r="HW394" s="160">
        <v>5.5996395505923897E-2</v>
      </c>
      <c r="HX394" s="160">
        <v>1.6382415618507801E-2</v>
      </c>
      <c r="HY394" s="160">
        <v>1</v>
      </c>
      <c r="HZ394" s="160" t="s">
        <v>5821</v>
      </c>
      <c r="IA394" s="160" t="s">
        <v>5822</v>
      </c>
      <c r="IB394" s="160">
        <v>5.5996395505923897E-2</v>
      </c>
      <c r="IC394" s="160">
        <v>1.3561786159645201E-2</v>
      </c>
      <c r="ID394" s="160">
        <v>1</v>
      </c>
      <c r="IE394" s="160" t="s">
        <v>3042</v>
      </c>
      <c r="IF394" s="160" t="s">
        <v>3043</v>
      </c>
      <c r="IG394" s="160">
        <v>0.71463301945588298</v>
      </c>
      <c r="IH394" s="160">
        <v>3.2725927723736802E-3</v>
      </c>
      <c r="II394" s="160">
        <v>1</v>
      </c>
      <c r="IJ394" s="160" t="s">
        <v>3044</v>
      </c>
      <c r="IK394" s="160" t="s">
        <v>3045</v>
      </c>
      <c r="IL394" s="160">
        <v>0.71463301945588298</v>
      </c>
      <c r="IM394" s="160">
        <v>1.56248838334502E-2</v>
      </c>
      <c r="IN394" s="160">
        <v>1</v>
      </c>
      <c r="IO394" s="160" t="s">
        <v>3046</v>
      </c>
      <c r="IP394" s="160" t="s">
        <v>3047</v>
      </c>
      <c r="IQ394" s="160">
        <v>0.71463301945588298</v>
      </c>
      <c r="IR394" s="160">
        <v>4.0307009766180598E-3</v>
      </c>
      <c r="IS394" s="160">
        <v>1</v>
      </c>
      <c r="IT394" s="160" t="s">
        <v>3048</v>
      </c>
      <c r="IU394" s="160" t="s">
        <v>3049</v>
      </c>
      <c r="IV394" s="160">
        <v>0.71463301945588298</v>
      </c>
      <c r="IW394" s="167">
        <v>2.20148926292409E-7</v>
      </c>
      <c r="IX394" s="160">
        <v>1</v>
      </c>
      <c r="IY394" s="160" t="s">
        <v>3050</v>
      </c>
      <c r="IZ394" s="160" t="s">
        <v>3051</v>
      </c>
      <c r="JA394" s="160">
        <v>0.71463301945588298</v>
      </c>
      <c r="JB394" s="160">
        <v>7.8366888230686702E-2</v>
      </c>
      <c r="JC394" s="160">
        <v>1</v>
      </c>
      <c r="JD394" s="160" t="s">
        <v>3052</v>
      </c>
      <c r="JE394" s="160" t="s">
        <v>3053</v>
      </c>
      <c r="JF394" s="160">
        <v>0.71463301945588298</v>
      </c>
      <c r="JG394" s="160">
        <v>3.0388525975506502E-2</v>
      </c>
      <c r="JH394" s="160">
        <v>1</v>
      </c>
      <c r="JI394" s="160" t="s">
        <v>3054</v>
      </c>
      <c r="JJ394" s="160" t="s">
        <v>3055</v>
      </c>
      <c r="JK394" s="160">
        <v>0.71463301945588298</v>
      </c>
      <c r="JL394" s="167">
        <v>2.3022683744319999E-7</v>
      </c>
      <c r="JM394" s="160">
        <v>1</v>
      </c>
      <c r="JN394" s="160" t="s">
        <v>3056</v>
      </c>
      <c r="JO394" s="160" t="s">
        <v>3057</v>
      </c>
      <c r="JP394" s="160">
        <v>0.71463301945588298</v>
      </c>
      <c r="JQ394" s="160">
        <v>2.2249018192639702E-2</v>
      </c>
      <c r="JR394" s="160">
        <v>1</v>
      </c>
      <c r="JS394" s="160" t="s">
        <v>3058</v>
      </c>
      <c r="JT394" s="160" t="s">
        <v>3059</v>
      </c>
      <c r="JU394" s="160">
        <v>0.71463301945588298</v>
      </c>
      <c r="JV394" s="167">
        <v>2.3364636704420801E-7</v>
      </c>
      <c r="JW394" s="160">
        <v>1</v>
      </c>
      <c r="JX394" s="160" t="s">
        <v>3060</v>
      </c>
      <c r="JY394" s="160" t="s">
        <v>3061</v>
      </c>
      <c r="JZ394" s="160">
        <v>0.71463301945588298</v>
      </c>
      <c r="KA394" s="167">
        <v>9.5514881581212006E-6</v>
      </c>
      <c r="KB394" s="160">
        <v>1</v>
      </c>
      <c r="KC394" s="160" t="s">
        <v>3062</v>
      </c>
      <c r="KD394" s="160" t="s">
        <v>3063</v>
      </c>
      <c r="KE394" s="160">
        <v>0.71463301945588298</v>
      </c>
      <c r="KF394" s="160">
        <v>3.4530682128013399E-4</v>
      </c>
      <c r="KG394" s="160">
        <v>1</v>
      </c>
      <c r="KH394" s="160" t="s">
        <v>3064</v>
      </c>
      <c r="KI394" s="160" t="s">
        <v>3065</v>
      </c>
      <c r="KJ394" s="160">
        <v>0.71463301945588298</v>
      </c>
      <c r="KK394" s="160">
        <v>1.66979676184975E-3</v>
      </c>
      <c r="KL394" s="160">
        <v>1</v>
      </c>
      <c r="KM394" s="160" t="s">
        <v>3066</v>
      </c>
      <c r="KN394" s="160" t="s">
        <v>3067</v>
      </c>
      <c r="KO394" s="160">
        <v>0.71463301945588298</v>
      </c>
      <c r="KP394" s="167">
        <v>2.03900249922513E-7</v>
      </c>
      <c r="KQ394" s="160">
        <v>1</v>
      </c>
      <c r="KR394" s="160" t="s">
        <v>3068</v>
      </c>
      <c r="KS394" s="160" t="s">
        <v>3069</v>
      </c>
      <c r="KT394" s="160">
        <v>0.71463301945588298</v>
      </c>
      <c r="KU394" s="160">
        <v>2.1629190564911201E-4</v>
      </c>
      <c r="KV394" s="160">
        <v>1</v>
      </c>
      <c r="KW394" s="160" t="s">
        <v>3070</v>
      </c>
      <c r="KX394" s="160" t="s">
        <v>3071</v>
      </c>
      <c r="KY394" s="160">
        <v>0.71463301945588298</v>
      </c>
      <c r="KZ394" s="167">
        <v>4.7923724938116703E-6</v>
      </c>
      <c r="LA394" s="160">
        <v>1</v>
      </c>
      <c r="LB394" s="160" t="s">
        <v>3072</v>
      </c>
      <c r="LC394" s="160" t="s">
        <v>3073</v>
      </c>
      <c r="LD394" s="160">
        <v>0.71463301945588298</v>
      </c>
      <c r="LE394" s="160">
        <v>1.4909763849878101E-3</v>
      </c>
      <c r="LF394" s="160">
        <v>1</v>
      </c>
      <c r="LG394" s="160" t="s">
        <v>3074</v>
      </c>
      <c r="LH394" s="160" t="s">
        <v>3075</v>
      </c>
      <c r="LI394" s="160">
        <v>0.71463301945588298</v>
      </c>
      <c r="LJ394" s="167">
        <v>1.51139579548066E-6</v>
      </c>
      <c r="LK394" s="160">
        <v>1</v>
      </c>
      <c r="LL394" s="160" t="s">
        <v>3076</v>
      </c>
      <c r="LM394" s="160" t="s">
        <v>3077</v>
      </c>
      <c r="LN394" s="160">
        <v>0.71463301945588298</v>
      </c>
      <c r="LO394" s="160">
        <v>0.81222688780392704</v>
      </c>
      <c r="LP394" s="160">
        <v>1</v>
      </c>
      <c r="LQ394" s="160" t="s">
        <v>3078</v>
      </c>
      <c r="LR394" s="160" t="s">
        <v>3079</v>
      </c>
      <c r="LS394" s="160">
        <v>0.71463301945588298</v>
      </c>
      <c r="LT394" s="167">
        <v>1.9663814936126E-7</v>
      </c>
      <c r="LU394" s="160">
        <v>1</v>
      </c>
      <c r="LV394" s="160" t="s">
        <v>3080</v>
      </c>
      <c r="LW394" s="160" t="s">
        <v>3081</v>
      </c>
      <c r="LX394" s="160">
        <v>0.71463301945588298</v>
      </c>
      <c r="LY394" s="160">
        <v>9.5513144977376805E-4</v>
      </c>
      <c r="LZ394" s="160">
        <v>1</v>
      </c>
      <c r="MA394" s="160" t="s">
        <v>3082</v>
      </c>
      <c r="MB394" s="160" t="s">
        <v>3083</v>
      </c>
      <c r="MC394" s="160">
        <v>0.71463301945588298</v>
      </c>
      <c r="MD394" s="167">
        <v>3.8822456793569098E-5</v>
      </c>
      <c r="ME394" s="160">
        <v>1</v>
      </c>
      <c r="MF394" s="160" t="s">
        <v>3084</v>
      </c>
      <c r="MG394" s="160" t="s">
        <v>3085</v>
      </c>
      <c r="MH394" s="160">
        <v>0.71463301945588298</v>
      </c>
      <c r="MI394" s="160">
        <v>2.6859799556093701E-3</v>
      </c>
      <c r="MJ394" s="160">
        <v>1</v>
      </c>
      <c r="MK394" s="160" t="s">
        <v>3086</v>
      </c>
      <c r="ML394" s="160" t="s">
        <v>3087</v>
      </c>
      <c r="MM394" s="160">
        <v>0.71463301945588298</v>
      </c>
      <c r="MN394" s="167">
        <v>3.6808969870858501E-5</v>
      </c>
      <c r="MO394" s="160">
        <v>1</v>
      </c>
      <c r="MP394" s="160" t="s">
        <v>3088</v>
      </c>
      <c r="MQ394" s="160" t="s">
        <v>3089</v>
      </c>
      <c r="MR394" s="160">
        <v>0.71463301945588298</v>
      </c>
      <c r="MS394" s="167">
        <v>6.55336484489932E-7</v>
      </c>
      <c r="MT394" s="160">
        <v>1</v>
      </c>
      <c r="MU394" s="160" t="s">
        <v>3090</v>
      </c>
      <c r="MV394" s="160" t="s">
        <v>3091</v>
      </c>
      <c r="MW394" s="160">
        <v>0.71463301945588298</v>
      </c>
      <c r="MX394" s="167">
        <v>1.8456456036549798E-5</v>
      </c>
      <c r="MY394" s="160">
        <v>1</v>
      </c>
      <c r="MZ394" s="160" t="s">
        <v>3092</v>
      </c>
      <c r="NA394" s="160" t="s">
        <v>3093</v>
      </c>
      <c r="NB394" s="160">
        <v>0.71463301945588298</v>
      </c>
      <c r="NC394" s="167">
        <v>2.14674005544827E-7</v>
      </c>
      <c r="ND394" s="160">
        <v>1</v>
      </c>
      <c r="NE394" s="160" t="s">
        <v>3094</v>
      </c>
      <c r="NF394" s="160" t="s">
        <v>3095</v>
      </c>
      <c r="NG394" s="160">
        <v>0.71463301945588298</v>
      </c>
      <c r="NH394" s="167">
        <v>2.7619692002974598E-6</v>
      </c>
      <c r="NI394" s="160">
        <v>1</v>
      </c>
      <c r="NJ394" s="160" t="s">
        <v>3096</v>
      </c>
      <c r="NK394" s="160" t="s">
        <v>3097</v>
      </c>
      <c r="NL394" s="160">
        <v>0.71463301945588298</v>
      </c>
      <c r="NM394" s="167">
        <v>8.1891927464519499E-7</v>
      </c>
      <c r="NN394" s="160">
        <v>1</v>
      </c>
      <c r="NO394" s="160" t="s">
        <v>3098</v>
      </c>
      <c r="NP394" s="160" t="s">
        <v>3099</v>
      </c>
      <c r="NQ394" s="160">
        <v>0.71463301945588298</v>
      </c>
      <c r="NR394" s="167">
        <v>1.58214051750742E-5</v>
      </c>
      <c r="NS394" s="160">
        <v>1</v>
      </c>
      <c r="NT394" s="160" t="s">
        <v>3100</v>
      </c>
      <c r="NU394" s="160" t="s">
        <v>3101</v>
      </c>
      <c r="NV394" s="160">
        <v>0.71463301945588298</v>
      </c>
      <c r="NW394" s="160">
        <v>9.2210462344140195E-3</v>
      </c>
      <c r="NX394" s="160">
        <v>1</v>
      </c>
      <c r="NY394" s="160" t="s">
        <v>3102</v>
      </c>
      <c r="NZ394" s="160" t="s">
        <v>3103</v>
      </c>
      <c r="OA394" s="160">
        <v>0.71463301945588298</v>
      </c>
      <c r="OB394" s="167">
        <v>1.3701643441232E-5</v>
      </c>
      <c r="OC394" s="160">
        <v>1</v>
      </c>
      <c r="OD394" s="160" t="s">
        <v>3104</v>
      </c>
      <c r="OE394" s="160" t="s">
        <v>3105</v>
      </c>
      <c r="OF394" s="160">
        <v>0.71463301945588298</v>
      </c>
      <c r="OG394" s="160">
        <v>4.9025566487060704E-3</v>
      </c>
      <c r="OH394" s="160">
        <v>1</v>
      </c>
      <c r="OI394" s="160" t="s">
        <v>3106</v>
      </c>
      <c r="OJ394" s="160" t="s">
        <v>3107</v>
      </c>
      <c r="OK394" s="160">
        <v>0.71463301945588298</v>
      </c>
      <c r="OL394" s="167">
        <v>6.02381844031122E-6</v>
      </c>
      <c r="OM394" s="160">
        <v>1</v>
      </c>
      <c r="ON394" s="160" t="s">
        <v>3108</v>
      </c>
      <c r="OO394" s="160" t="s">
        <v>3109</v>
      </c>
      <c r="OP394" s="160">
        <v>0.71463301945588298</v>
      </c>
      <c r="OQ394" s="167">
        <v>2.2274522215463501E-7</v>
      </c>
      <c r="OR394" s="160">
        <v>1</v>
      </c>
      <c r="OS394" s="160" t="s">
        <v>3110</v>
      </c>
      <c r="OT394" s="160" t="s">
        <v>3111</v>
      </c>
      <c r="OU394" s="160">
        <v>0.71463301945588298</v>
      </c>
      <c r="OV394" s="160">
        <v>9.3015134677998596E-4</v>
      </c>
      <c r="OW394" s="160">
        <v>1</v>
      </c>
      <c r="OX394" s="160" t="s">
        <v>3112</v>
      </c>
      <c r="OY394" s="160" t="s">
        <v>3113</v>
      </c>
      <c r="OZ394" s="160">
        <v>0.71463301945588298</v>
      </c>
      <c r="PA394" s="167">
        <v>3.6015478543523798E-7</v>
      </c>
      <c r="PB394" s="160">
        <v>1</v>
      </c>
      <c r="PC394" s="160" t="s">
        <v>3114</v>
      </c>
      <c r="PD394" s="160" t="s">
        <v>3115</v>
      </c>
      <c r="PE394" s="160">
        <v>0.71463301945588298</v>
      </c>
      <c r="PF394" s="160">
        <v>1.6797056253866401E-4</v>
      </c>
      <c r="PG394" s="160">
        <v>1</v>
      </c>
      <c r="PH394" s="160" t="s">
        <v>3116</v>
      </c>
      <c r="PI394" s="160" t="s">
        <v>3117</v>
      </c>
      <c r="PJ394" s="160">
        <v>0.71463301945588298</v>
      </c>
      <c r="PK394" s="167">
        <v>3.1780981581118702E-8</v>
      </c>
      <c r="PL394" s="160">
        <v>1</v>
      </c>
      <c r="PM394" s="160" t="s">
        <v>3118</v>
      </c>
      <c r="PN394" s="160" t="s">
        <v>3119</v>
      </c>
      <c r="PO394" s="160">
        <v>0.71463301945588298</v>
      </c>
      <c r="PP394" s="167">
        <v>3.94194711554001E-6</v>
      </c>
      <c r="PQ394" s="160">
        <v>1</v>
      </c>
      <c r="PR394" s="160" t="s">
        <v>3120</v>
      </c>
      <c r="PS394" s="160" t="s">
        <v>3121</v>
      </c>
      <c r="PT394" s="160">
        <v>0.71463301945588298</v>
      </c>
      <c r="PU394" s="167">
        <v>4.9517700481718701E-6</v>
      </c>
      <c r="PV394" s="160">
        <v>1</v>
      </c>
      <c r="PW394" s="160" t="s">
        <v>3122</v>
      </c>
      <c r="PX394" s="160" t="s">
        <v>3123</v>
      </c>
      <c r="PY394" s="160">
        <v>0.71463301945588298</v>
      </c>
      <c r="PZ394" s="167">
        <v>7.5087822945134203E-7</v>
      </c>
      <c r="QA394" s="160">
        <v>1</v>
      </c>
      <c r="QB394" s="160" t="s">
        <v>3124</v>
      </c>
      <c r="QC394" s="160" t="s">
        <v>3125</v>
      </c>
      <c r="QD394" s="160">
        <v>0.71463301945588298</v>
      </c>
      <c r="QE394" s="160">
        <v>2.65928180618077E-3</v>
      </c>
      <c r="QF394" s="160">
        <v>1</v>
      </c>
      <c r="QG394" s="160" t="s">
        <v>3126</v>
      </c>
      <c r="QH394" s="160" t="s">
        <v>3127</v>
      </c>
      <c r="QI394" s="160">
        <v>0.71463301945588298</v>
      </c>
      <c r="QJ394" s="167">
        <v>2.00726175856226E-7</v>
      </c>
      <c r="QK394" s="160">
        <v>1</v>
      </c>
      <c r="QL394" s="160" t="s">
        <v>3128</v>
      </c>
      <c r="QM394" s="160" t="s">
        <v>3129</v>
      </c>
      <c r="QN394" s="160">
        <v>0.71463301945588298</v>
      </c>
      <c r="QO394" s="167">
        <v>1.41302933037793E-6</v>
      </c>
      <c r="QP394" s="160">
        <v>1</v>
      </c>
      <c r="QQ394" s="160" t="s">
        <v>3130</v>
      </c>
      <c r="QR394" s="160" t="s">
        <v>3131</v>
      </c>
      <c r="QS394" s="160">
        <v>0.71463301945588298</v>
      </c>
      <c r="QT394" s="160">
        <v>2.55841981537579E-4</v>
      </c>
      <c r="QU394" s="160">
        <v>1</v>
      </c>
      <c r="QV394" s="160" t="s">
        <v>3132</v>
      </c>
      <c r="QW394" s="160" t="s">
        <v>3133</v>
      </c>
      <c r="QX394" s="160">
        <v>0.71463301945588298</v>
      </c>
      <c r="QY394" s="160">
        <v>6.4452832255549903E-4</v>
      </c>
      <c r="QZ394" s="160">
        <v>1</v>
      </c>
      <c r="RA394" s="160" t="s">
        <v>3134</v>
      </c>
      <c r="RB394" s="160" t="s">
        <v>3135</v>
      </c>
      <c r="RC394" s="160">
        <v>0.71463301945588298</v>
      </c>
      <c r="RD394" s="160">
        <v>7.5327435353464197E-3</v>
      </c>
      <c r="RE394" s="160">
        <v>1</v>
      </c>
      <c r="RF394" s="160" t="s">
        <v>4672</v>
      </c>
      <c r="RG394" s="160" t="s">
        <v>4673</v>
      </c>
      <c r="RH394" s="160">
        <v>0.147604496192179</v>
      </c>
      <c r="RI394" s="167">
        <v>9.7199775384234205E-6</v>
      </c>
      <c r="RJ394" s="160">
        <v>1</v>
      </c>
      <c r="RK394" s="160" t="s">
        <v>4674</v>
      </c>
      <c r="RL394" s="160" t="s">
        <v>4675</v>
      </c>
      <c r="RM394" s="160">
        <v>0.147604496192179</v>
      </c>
      <c r="RN394" s="160">
        <v>4.87945986355253E-4</v>
      </c>
      <c r="RO394" s="160">
        <v>1</v>
      </c>
      <c r="RP394" s="160" t="s">
        <v>4676</v>
      </c>
      <c r="RQ394" s="160" t="s">
        <v>4677</v>
      </c>
      <c r="RR394" s="160">
        <v>0.147604496192179</v>
      </c>
      <c r="RS394" s="167">
        <v>4.3378802462149502E-5</v>
      </c>
      <c r="RT394" s="160">
        <v>1</v>
      </c>
      <c r="RU394" s="160" t="s">
        <v>4678</v>
      </c>
      <c r="RV394" s="160" t="s">
        <v>4679</v>
      </c>
      <c r="RW394" s="160">
        <v>0.147604496192179</v>
      </c>
      <c r="RX394" s="167">
        <v>4.9847752160242597E-5</v>
      </c>
      <c r="RY394" s="160">
        <v>1</v>
      </c>
      <c r="RZ394" s="160" t="s">
        <v>4680</v>
      </c>
      <c r="SA394" s="160" t="s">
        <v>4681</v>
      </c>
      <c r="SB394" s="160">
        <v>0.147604496192179</v>
      </c>
      <c r="SC394" s="167">
        <v>2.6945294633836899E-6</v>
      </c>
      <c r="SD394" s="160">
        <v>1</v>
      </c>
      <c r="SE394" s="160" t="s">
        <v>4682</v>
      </c>
      <c r="SF394" s="160" t="s">
        <v>4683</v>
      </c>
      <c r="SG394" s="160">
        <v>0.147604496192179</v>
      </c>
      <c r="SH394" s="167">
        <v>2.8765544187084499E-9</v>
      </c>
      <c r="SI394" s="160">
        <v>1</v>
      </c>
      <c r="SJ394" s="160" t="s">
        <v>4684</v>
      </c>
      <c r="SK394" s="160" t="s">
        <v>4685</v>
      </c>
      <c r="SL394" s="160">
        <v>0.147604496192179</v>
      </c>
      <c r="SM394" s="167">
        <v>1.5585570414103101E-6</v>
      </c>
      <c r="SN394" s="160">
        <v>1</v>
      </c>
      <c r="SO394" s="160" t="s">
        <v>4686</v>
      </c>
      <c r="SP394" s="160" t="s">
        <v>4687</v>
      </c>
      <c r="SQ394" s="160">
        <v>0.147604496192179</v>
      </c>
      <c r="SR394" s="160">
        <v>5.7935815433069202E-3</v>
      </c>
      <c r="SS394" s="160">
        <v>1</v>
      </c>
      <c r="ST394" s="160" t="s">
        <v>4688</v>
      </c>
      <c r="SU394" s="160" t="s">
        <v>4689</v>
      </c>
      <c r="SV394" s="160">
        <v>0.147604496192179</v>
      </c>
      <c r="SW394" s="167">
        <v>5.3877816626419902E-10</v>
      </c>
      <c r="SX394" s="160">
        <v>1</v>
      </c>
      <c r="SY394" s="160" t="s">
        <v>3032</v>
      </c>
      <c r="SZ394" s="160" t="s">
        <v>4690</v>
      </c>
      <c r="TA394" s="160">
        <v>0.147604496192179</v>
      </c>
      <c r="TB394" s="160">
        <v>0.83029683514254804</v>
      </c>
      <c r="TC394" s="160">
        <v>1</v>
      </c>
      <c r="TD394" s="160" t="s">
        <v>4691</v>
      </c>
      <c r="TE394" s="160" t="s">
        <v>4692</v>
      </c>
      <c r="TF394" s="160">
        <v>0.147604496192179</v>
      </c>
      <c r="TG394" s="167">
        <v>2.2236883069753802E-6</v>
      </c>
      <c r="TH394" s="160">
        <v>1</v>
      </c>
      <c r="TI394" s="160" t="s">
        <v>4693</v>
      </c>
      <c r="TJ394" s="160" t="s">
        <v>4694</v>
      </c>
      <c r="TK394" s="160">
        <v>0.147604496192179</v>
      </c>
      <c r="TL394" s="160">
        <v>1.17352279851296E-4</v>
      </c>
      <c r="TM394" s="160">
        <v>1</v>
      </c>
      <c r="TN394" s="160" t="s">
        <v>4695</v>
      </c>
      <c r="TO394" s="160" t="s">
        <v>4696</v>
      </c>
      <c r="TP394" s="160">
        <v>0.147604496192179</v>
      </c>
      <c r="TQ394" s="167">
        <v>6.5822702942166206E-8</v>
      </c>
      <c r="TR394" s="160">
        <v>1</v>
      </c>
      <c r="TS394" s="160" t="s">
        <v>4697</v>
      </c>
      <c r="TT394" s="160" t="s">
        <v>4698</v>
      </c>
      <c r="TU394" s="160">
        <v>0.147604496192179</v>
      </c>
      <c r="TV394" s="167">
        <v>7.8711732000837693E-6</v>
      </c>
      <c r="TW394" s="160">
        <v>1</v>
      </c>
      <c r="TX394" s="160" t="s">
        <v>4699</v>
      </c>
      <c r="TY394" s="160" t="s">
        <v>4700</v>
      </c>
      <c r="TZ394" s="160">
        <v>0.147604496192179</v>
      </c>
      <c r="UA394" s="167">
        <v>5.4473090196017401E-5</v>
      </c>
      <c r="UB394" s="160">
        <v>1</v>
      </c>
      <c r="UC394" s="160" t="s">
        <v>4701</v>
      </c>
      <c r="UD394" s="160" t="s">
        <v>4702</v>
      </c>
      <c r="UE394" s="160">
        <v>0.147604496192179</v>
      </c>
      <c r="UF394" s="167">
        <v>8.8972907173062799E-6</v>
      </c>
      <c r="UG394" s="160">
        <v>1</v>
      </c>
      <c r="UH394" s="160" t="s">
        <v>4703</v>
      </c>
      <c r="UI394" s="160" t="s">
        <v>4704</v>
      </c>
      <c r="UJ394" s="160">
        <v>0.147604496192179</v>
      </c>
      <c r="UK394" s="167">
        <v>2.9465855470315598E-5</v>
      </c>
      <c r="UL394" s="160">
        <v>1</v>
      </c>
      <c r="UM394" s="160" t="s">
        <v>4705</v>
      </c>
      <c r="UN394" s="160" t="s">
        <v>4706</v>
      </c>
      <c r="UO394" s="160">
        <v>0.147604496192179</v>
      </c>
      <c r="UP394" s="160">
        <v>4.56596902032303E-4</v>
      </c>
      <c r="UQ394" s="160">
        <v>1</v>
      </c>
      <c r="UR394" s="160" t="s">
        <v>4707</v>
      </c>
      <c r="US394" s="160" t="s">
        <v>4708</v>
      </c>
      <c r="UT394" s="160">
        <v>0.147604496192179</v>
      </c>
      <c r="UU394" s="167">
        <v>1.73757731127896E-6</v>
      </c>
      <c r="UV394" s="160">
        <v>1</v>
      </c>
      <c r="UW394" s="160" t="s">
        <v>4709</v>
      </c>
      <c r="UX394" s="160" t="s">
        <v>4710</v>
      </c>
      <c r="UY394" s="160">
        <v>0.147604496192179</v>
      </c>
      <c r="UZ394" s="167">
        <v>3.9024308637799401E-7</v>
      </c>
      <c r="VA394" s="160">
        <v>1</v>
      </c>
      <c r="VB394" s="160" t="s">
        <v>4711</v>
      </c>
      <c r="VC394" s="160" t="s">
        <v>4712</v>
      </c>
      <c r="VD394" s="160">
        <v>0.147604496192179</v>
      </c>
      <c r="VE394" s="160">
        <v>2.5521717485785001E-4</v>
      </c>
      <c r="VF394" s="160">
        <v>1</v>
      </c>
      <c r="VG394" s="160" t="s">
        <v>4713</v>
      </c>
      <c r="VH394" s="160" t="s">
        <v>4714</v>
      </c>
      <c r="VI394" s="160">
        <v>0.147604496192179</v>
      </c>
      <c r="VJ394" s="167">
        <v>6.2090033918956697E-5</v>
      </c>
      <c r="VK394" s="160">
        <v>1</v>
      </c>
      <c r="VL394" s="160" t="s">
        <v>4715</v>
      </c>
      <c r="VM394" s="160" t="s">
        <v>4716</v>
      </c>
      <c r="VN394" s="160">
        <v>0.147604496192179</v>
      </c>
      <c r="VO394" s="167">
        <v>1.1456289625808099E-8</v>
      </c>
      <c r="VP394" s="160">
        <v>1</v>
      </c>
      <c r="VQ394" s="160" t="s">
        <v>4717</v>
      </c>
      <c r="VR394" s="160" t="s">
        <v>4718</v>
      </c>
      <c r="VS394" s="160">
        <v>0.147604496192179</v>
      </c>
      <c r="VT394" s="160">
        <v>3.9120685744484002E-4</v>
      </c>
      <c r="VU394" s="160">
        <v>1</v>
      </c>
      <c r="VV394" s="160" t="s">
        <v>4719</v>
      </c>
      <c r="VW394" s="160" t="s">
        <v>4720</v>
      </c>
      <c r="VX394" s="160">
        <v>0.147604496192179</v>
      </c>
      <c r="VY394" s="167">
        <v>4.5239580411732402E-6</v>
      </c>
      <c r="VZ394" s="160">
        <v>1</v>
      </c>
      <c r="WA394" s="160" t="s">
        <v>4721</v>
      </c>
      <c r="WB394" s="160" t="s">
        <v>4722</v>
      </c>
      <c r="WC394" s="160">
        <v>0.147604496192179</v>
      </c>
      <c r="WD394" s="167">
        <v>1.20750059777185E-5</v>
      </c>
      <c r="WE394" s="160">
        <v>1</v>
      </c>
      <c r="WF394" s="160" t="s">
        <v>4723</v>
      </c>
      <c r="WG394" s="160" t="s">
        <v>4724</v>
      </c>
      <c r="WH394" s="160">
        <v>0.147604496192179</v>
      </c>
      <c r="WI394" s="167">
        <v>4.2802786457047897E-6</v>
      </c>
      <c r="WJ394" s="160">
        <v>1</v>
      </c>
      <c r="WK394" s="160" t="s">
        <v>4725</v>
      </c>
      <c r="WL394" s="160" t="s">
        <v>4726</v>
      </c>
      <c r="WM394" s="160">
        <v>0.147604496192179</v>
      </c>
      <c r="WN394" s="160">
        <v>2.3518707161904401E-4</v>
      </c>
      <c r="WO394" s="160">
        <v>1</v>
      </c>
      <c r="WP394" s="160" t="s">
        <v>4727</v>
      </c>
      <c r="WQ394" s="160" t="s">
        <v>4728</v>
      </c>
      <c r="WR394" s="160">
        <v>0.147604496192179</v>
      </c>
      <c r="WS394" s="167">
        <v>4.1011275398343898E-5</v>
      </c>
      <c r="WT394" s="160">
        <v>1</v>
      </c>
      <c r="WU394" s="160" t="s">
        <v>4729</v>
      </c>
      <c r="WV394" s="160" t="s">
        <v>4730</v>
      </c>
      <c r="WW394" s="160">
        <v>0.147604496192179</v>
      </c>
      <c r="WX394" s="167">
        <v>1.6409727943570901E-6</v>
      </c>
      <c r="WY394" s="160">
        <v>1</v>
      </c>
      <c r="WZ394" s="160" t="s">
        <v>4731</v>
      </c>
      <c r="XA394" s="160" t="s">
        <v>4732</v>
      </c>
      <c r="XB394" s="160">
        <v>0.147604496192179</v>
      </c>
      <c r="XC394" s="160">
        <v>0.161394439760077</v>
      </c>
      <c r="XD394" s="160">
        <v>1</v>
      </c>
      <c r="XE394" s="160" t="s">
        <v>4733</v>
      </c>
      <c r="XF394" s="160" t="s">
        <v>4734</v>
      </c>
      <c r="XG394" s="160">
        <v>0.147604496192179</v>
      </c>
      <c r="XH394" s="167">
        <v>1.8375244251352101E-5</v>
      </c>
      <c r="XI394" s="160">
        <v>1</v>
      </c>
      <c r="XJ394" s="160" t="s">
        <v>4735</v>
      </c>
      <c r="XK394" s="160" t="s">
        <v>4736</v>
      </c>
      <c r="XL394" s="160">
        <v>0.147604496192179</v>
      </c>
      <c r="XM394" s="167">
        <v>6.5783982613951298E-6</v>
      </c>
      <c r="XN394" s="160">
        <v>1</v>
      </c>
      <c r="XO394" s="160" t="s">
        <v>4737</v>
      </c>
      <c r="XP394" s="160" t="s">
        <v>4738</v>
      </c>
      <c r="XQ394" s="160">
        <v>0.147604496192179</v>
      </c>
      <c r="XR394" s="167">
        <v>1.5012012593329801E-5</v>
      </c>
      <c r="XS394" s="160">
        <v>1</v>
      </c>
      <c r="XT394" s="160" t="s">
        <v>4739</v>
      </c>
      <c r="XU394" s="160" t="s">
        <v>4740</v>
      </c>
      <c r="XV394" s="160">
        <v>0.147604496192179</v>
      </c>
      <c r="XW394" s="160">
        <v>1.1092233814425499E-4</v>
      </c>
      <c r="XX394" s="160">
        <v>1</v>
      </c>
      <c r="XY394" s="160" t="s">
        <v>4741</v>
      </c>
      <c r="XZ394" s="160" t="s">
        <v>4742</v>
      </c>
      <c r="YA394" s="160">
        <v>0.147604496192179</v>
      </c>
      <c r="YB394" s="167">
        <v>2.93510432046348E-6</v>
      </c>
      <c r="YC394" s="160">
        <v>1</v>
      </c>
      <c r="YD394" s="160" t="s">
        <v>4743</v>
      </c>
      <c r="YE394" s="160" t="s">
        <v>4744</v>
      </c>
      <c r="YF394" s="160">
        <v>0.147604496192179</v>
      </c>
      <c r="YG394" s="167">
        <v>1.4963264856839799E-5</v>
      </c>
      <c r="YH394" s="160">
        <v>1</v>
      </c>
      <c r="YI394" s="160" t="s">
        <v>4745</v>
      </c>
      <c r="YJ394" s="160" t="s">
        <v>4746</v>
      </c>
      <c r="YK394" s="160">
        <v>0.147604496192179</v>
      </c>
      <c r="YL394" s="167">
        <v>6.4890163424114096E-5</v>
      </c>
      <c r="YM394" s="160">
        <v>1</v>
      </c>
      <c r="YN394" s="160" t="s">
        <v>3040</v>
      </c>
      <c r="YO394" s="160" t="s">
        <v>4747</v>
      </c>
      <c r="YP394" s="160">
        <v>8.1766088846013399E-2</v>
      </c>
      <c r="YQ394" s="160">
        <v>0.99758165150534694</v>
      </c>
      <c r="YR394" s="160">
        <v>1</v>
      </c>
      <c r="YS394" s="160" t="s">
        <v>4748</v>
      </c>
      <c r="YT394" s="160" t="s">
        <v>4749</v>
      </c>
      <c r="YU394" s="160">
        <v>8.1766088846013399E-2</v>
      </c>
      <c r="YV394" s="167">
        <v>3.22687893103032E-7</v>
      </c>
      <c r="YW394" s="160">
        <v>1</v>
      </c>
      <c r="YX394" s="160" t="s">
        <v>4750</v>
      </c>
      <c r="YY394" s="160" t="s">
        <v>4751</v>
      </c>
      <c r="YZ394" s="160">
        <v>8.1766088846013399E-2</v>
      </c>
      <c r="ZA394" s="167">
        <v>4.9689044084051298E-6</v>
      </c>
      <c r="ZB394" s="160">
        <v>1</v>
      </c>
      <c r="ZC394" s="160" t="s">
        <v>4752</v>
      </c>
      <c r="ZD394" s="160" t="s">
        <v>4753</v>
      </c>
      <c r="ZE394" s="160">
        <v>8.1766088846013399E-2</v>
      </c>
      <c r="ZF394" s="160">
        <v>3.3944044582367701E-4</v>
      </c>
      <c r="ZG394" s="160">
        <v>1</v>
      </c>
      <c r="ZH394" s="160" t="s">
        <v>4754</v>
      </c>
      <c r="ZI394" s="160" t="s">
        <v>4755</v>
      </c>
      <c r="ZJ394" s="160">
        <v>8.1766088846013399E-2</v>
      </c>
      <c r="ZK394" s="160">
        <v>1.4887235112351601E-4</v>
      </c>
      <c r="ZL394" s="160">
        <v>1</v>
      </c>
      <c r="ZM394" s="160" t="s">
        <v>4756</v>
      </c>
      <c r="ZN394" s="160" t="s">
        <v>4757</v>
      </c>
      <c r="ZO394" s="160">
        <v>8.1766088846013399E-2</v>
      </c>
      <c r="ZP394" s="167">
        <v>5.8451948354416501E-5</v>
      </c>
      <c r="ZQ394" s="160">
        <v>1</v>
      </c>
      <c r="ZR394" s="160" t="s">
        <v>4758</v>
      </c>
      <c r="ZS394" s="160" t="s">
        <v>4759</v>
      </c>
      <c r="ZT394" s="160">
        <v>8.1766088846013399E-2</v>
      </c>
      <c r="ZU394" s="167">
        <v>1.38718100071891E-6</v>
      </c>
      <c r="ZV394" s="160">
        <v>1</v>
      </c>
      <c r="ZW394" s="160" t="s">
        <v>4760</v>
      </c>
      <c r="ZX394" s="160" t="s">
        <v>4761</v>
      </c>
      <c r="ZY394" s="160">
        <v>8.1766088846013399E-2</v>
      </c>
      <c r="ZZ394" s="167">
        <v>7.2966110950443202E-5</v>
      </c>
      <c r="AAA394" s="160">
        <v>1</v>
      </c>
      <c r="AAB394" s="160" t="s">
        <v>4762</v>
      </c>
      <c r="AAC394" s="160" t="s">
        <v>4763</v>
      </c>
      <c r="AAD394" s="160">
        <v>8.1766088846013399E-2</v>
      </c>
      <c r="AAE394" s="160">
        <v>2.1095510970101E-4</v>
      </c>
      <c r="AAF394" s="160">
        <v>1</v>
      </c>
      <c r="AAG394" s="160" t="s">
        <v>4764</v>
      </c>
      <c r="AAH394" s="160" t="s">
        <v>4765</v>
      </c>
      <c r="AAI394" s="160">
        <v>8.1766088846013399E-2</v>
      </c>
      <c r="AAJ394" s="167">
        <v>1.0178446359024599E-7</v>
      </c>
      <c r="AAK394" s="160">
        <v>1</v>
      </c>
      <c r="AAL394" s="160" t="s">
        <v>4766</v>
      </c>
      <c r="AAM394" s="160" t="s">
        <v>4767</v>
      </c>
      <c r="AAN394" s="160">
        <v>8.1766088846013399E-2</v>
      </c>
      <c r="AAO394" s="167">
        <v>3.45290749761556E-7</v>
      </c>
      <c r="AAP394" s="160">
        <v>1</v>
      </c>
      <c r="AAQ394" s="160" t="s">
        <v>4768</v>
      </c>
      <c r="AAR394" s="160" t="s">
        <v>4769</v>
      </c>
      <c r="AAS394" s="160">
        <v>8.1766088846013399E-2</v>
      </c>
      <c r="AAT394" s="167">
        <v>2.11929431876011E-7</v>
      </c>
      <c r="AAU394" s="160">
        <v>1</v>
      </c>
      <c r="AAV394" s="160" t="s">
        <v>4770</v>
      </c>
      <c r="AAW394" s="160" t="s">
        <v>4771</v>
      </c>
      <c r="AAX394" s="160">
        <v>8.1766088846013399E-2</v>
      </c>
      <c r="AAY394" s="160">
        <v>1.17357736661938E-4</v>
      </c>
      <c r="AAZ394" s="160">
        <v>1</v>
      </c>
      <c r="ABA394" s="160" t="s">
        <v>4772</v>
      </c>
      <c r="ABB394" s="160" t="s">
        <v>4773</v>
      </c>
      <c r="ABC394" s="160">
        <v>8.1766088846013399E-2</v>
      </c>
      <c r="ABD394" s="167">
        <v>6.7687423902696103E-7</v>
      </c>
      <c r="ABE394" s="160">
        <v>1</v>
      </c>
      <c r="ABF394" s="160" t="s">
        <v>4774</v>
      </c>
      <c r="ABG394" s="160" t="s">
        <v>4775</v>
      </c>
      <c r="ABH394" s="160">
        <v>8.1766088846013399E-2</v>
      </c>
      <c r="ABI394" s="167">
        <v>1.42884897186108E-6</v>
      </c>
      <c r="ABJ394" s="160">
        <v>1</v>
      </c>
      <c r="ABK394" s="160" t="s">
        <v>4776</v>
      </c>
      <c r="ABL394" s="160" t="s">
        <v>4777</v>
      </c>
      <c r="ABM394" s="160">
        <v>8.1766088846013399E-2</v>
      </c>
      <c r="ABN394" s="160">
        <v>4.4720262709686099E-4</v>
      </c>
      <c r="ABO394" s="160">
        <v>1</v>
      </c>
      <c r="ABP394" s="160" t="s">
        <v>4778</v>
      </c>
      <c r="ABQ394" s="160" t="s">
        <v>4779</v>
      </c>
      <c r="ABR394" s="160">
        <v>8.1766088846013399E-2</v>
      </c>
      <c r="ABS394" s="167">
        <v>5.8402229643246604E-7</v>
      </c>
      <c r="ABT394" s="160">
        <v>1</v>
      </c>
      <c r="ABU394" s="160" t="s">
        <v>4780</v>
      </c>
      <c r="ABV394" s="160" t="s">
        <v>4781</v>
      </c>
      <c r="ABW394" s="160">
        <v>8.1766088846013399E-2</v>
      </c>
      <c r="ABX394" s="167">
        <v>4.0613638297438603E-8</v>
      </c>
      <c r="ABY394" s="160">
        <v>1</v>
      </c>
      <c r="ABZ394" s="160" t="s">
        <v>4782</v>
      </c>
      <c r="ACA394" s="160" t="s">
        <v>4783</v>
      </c>
      <c r="ACB394" s="160">
        <v>8.1766088846013399E-2</v>
      </c>
      <c r="ACC394" s="167">
        <v>8.9044855014444794E-5</v>
      </c>
      <c r="ACD394" s="160">
        <v>1</v>
      </c>
      <c r="ACE394" s="160" t="s">
        <v>4784</v>
      </c>
      <c r="ACF394" s="160" t="s">
        <v>4785</v>
      </c>
      <c r="ACG394" s="160">
        <v>8.1766088846013399E-2</v>
      </c>
      <c r="ACH394" s="167">
        <v>7.6000969943454499E-6</v>
      </c>
      <c r="ACI394" s="160">
        <v>1</v>
      </c>
      <c r="ACJ394" s="160" t="s">
        <v>4786</v>
      </c>
      <c r="ACK394" s="160" t="s">
        <v>4787</v>
      </c>
      <c r="ACL394" s="160">
        <v>8.1766088846013399E-2</v>
      </c>
      <c r="ACM394" s="160">
        <v>3.2146089874054398E-4</v>
      </c>
      <c r="ACN394" s="160">
        <v>1</v>
      </c>
      <c r="ACO394" s="160" t="s">
        <v>4788</v>
      </c>
      <c r="ACP394" s="160" t="s">
        <v>4789</v>
      </c>
      <c r="ACQ394" s="160">
        <v>8.1766088846013399E-2</v>
      </c>
      <c r="ACR394" s="167">
        <v>1.07595157310192E-6</v>
      </c>
      <c r="ACS394" s="160">
        <v>1</v>
      </c>
      <c r="ACT394" s="160" t="s">
        <v>4790</v>
      </c>
      <c r="ACU394" s="160" t="s">
        <v>4791</v>
      </c>
      <c r="ACV394" s="160">
        <v>8.1766088846013399E-2</v>
      </c>
      <c r="ACW394" s="167">
        <v>1.3144021557417399E-8</v>
      </c>
      <c r="ACX394" s="160">
        <v>1</v>
      </c>
      <c r="ACY394" s="160" t="s">
        <v>4792</v>
      </c>
      <c r="ACZ394" s="160" t="s">
        <v>4793</v>
      </c>
      <c r="ADA394" s="160">
        <v>8.1766088846013399E-2</v>
      </c>
      <c r="ADB394" s="167">
        <v>1.6095477634971401E-5</v>
      </c>
      <c r="ADC394" s="160">
        <v>1</v>
      </c>
      <c r="ADD394" s="160" t="s">
        <v>4794</v>
      </c>
      <c r="ADE394" s="160" t="s">
        <v>4795</v>
      </c>
      <c r="ADF394" s="160">
        <v>8.1766088846013399E-2</v>
      </c>
      <c r="ADG394" s="167">
        <v>1.01997130268527E-9</v>
      </c>
      <c r="ADH394" s="160">
        <v>1</v>
      </c>
      <c r="ADI394" s="160" t="s">
        <v>4796</v>
      </c>
      <c r="ADJ394" s="160" t="s">
        <v>4797</v>
      </c>
      <c r="ADK394" s="160">
        <v>8.1766088846013399E-2</v>
      </c>
      <c r="ADL394" s="167">
        <v>1.02064902981515E-5</v>
      </c>
      <c r="ADM394" s="160">
        <v>1</v>
      </c>
      <c r="ADN394" s="160" t="s">
        <v>4798</v>
      </c>
      <c r="ADO394" s="160" t="s">
        <v>4799</v>
      </c>
      <c r="ADP394" s="160">
        <v>8.1766088846013399E-2</v>
      </c>
      <c r="ADQ394" s="160">
        <v>3.4979040091281401E-4</v>
      </c>
      <c r="ADR394" s="160">
        <v>1</v>
      </c>
      <c r="ADS394" s="160" t="s">
        <v>4800</v>
      </c>
      <c r="ADT394" s="160" t="s">
        <v>4801</v>
      </c>
      <c r="ADU394" s="160">
        <v>8.1766088846013399E-2</v>
      </c>
      <c r="ADV394" s="167">
        <v>6.8646721677260699E-6</v>
      </c>
      <c r="ADW394" s="160">
        <v>1</v>
      </c>
      <c r="ADX394" s="160" t="s">
        <v>4802</v>
      </c>
      <c r="ADY394" s="160" t="s">
        <v>4803</v>
      </c>
      <c r="ADZ394" s="160">
        <v>8.1766088846013399E-2</v>
      </c>
      <c r="AEA394" s="167">
        <v>2.8710422932051402E-5</v>
      </c>
      <c r="AEB394" s="160">
        <v>1</v>
      </c>
      <c r="AEC394" s="160" t="s">
        <v>4804</v>
      </c>
      <c r="AED394" s="160" t="s">
        <v>4805</v>
      </c>
      <c r="AEE394" s="160">
        <v>8.1766088846013399E-2</v>
      </c>
      <c r="AEF394" s="167">
        <v>2.4345182064843099E-5</v>
      </c>
      <c r="AEG394" s="160">
        <v>1</v>
      </c>
      <c r="AEH394" s="160" t="s">
        <v>4806</v>
      </c>
      <c r="AEI394" s="160" t="s">
        <v>4807</v>
      </c>
      <c r="AEJ394" s="160">
        <v>8.1766088846013399E-2</v>
      </c>
      <c r="AEK394" s="167">
        <v>1.44438434074159E-7</v>
      </c>
      <c r="AEL394" s="160">
        <v>1</v>
      </c>
      <c r="AEM394" s="160" t="s">
        <v>4808</v>
      </c>
      <c r="AEN394" s="160" t="s">
        <v>4809</v>
      </c>
      <c r="AEO394" s="160">
        <v>8.1766088846013399E-2</v>
      </c>
      <c r="AEP394" s="167">
        <v>3.1929286487245797E-5</v>
      </c>
      <c r="AEQ394" s="160">
        <v>1</v>
      </c>
      <c r="AER394" s="160" t="s">
        <v>4810</v>
      </c>
      <c r="AES394" s="160" t="s">
        <v>4811</v>
      </c>
      <c r="AET394" s="160">
        <v>8.1766088846013399E-2</v>
      </c>
      <c r="AEU394" s="167">
        <v>4.84032688427525E-5</v>
      </c>
      <c r="AEV394" s="160">
        <v>1</v>
      </c>
      <c r="AEW394" s="160" t="s">
        <v>4812</v>
      </c>
      <c r="AEX394" s="160" t="s">
        <v>4813</v>
      </c>
      <c r="AEY394" s="160">
        <v>8.1766088846013399E-2</v>
      </c>
      <c r="AEZ394" s="167">
        <v>1.4853080794975201E-9</v>
      </c>
      <c r="AFA394" s="160">
        <v>1</v>
      </c>
      <c r="AFB394" s="160" t="s">
        <v>4814</v>
      </c>
      <c r="AFC394" s="160" t="s">
        <v>4815</v>
      </c>
      <c r="AFD394" s="160">
        <v>8.1766088846013399E-2</v>
      </c>
      <c r="AFE394" s="167">
        <v>6.9892325947239903E-5</v>
      </c>
      <c r="AFF394" s="160">
        <v>1</v>
      </c>
      <c r="AFG394" s="160" t="s">
        <v>4816</v>
      </c>
      <c r="AFH394" s="160" t="s">
        <v>4817</v>
      </c>
      <c r="AFI394" s="160">
        <v>8.1766088846013399E-2</v>
      </c>
      <c r="AFJ394" s="167">
        <v>1.36477259929574E-7</v>
      </c>
      <c r="AFK394" s="160">
        <v>1</v>
      </c>
      <c r="AFL394" s="160" t="s">
        <v>4818</v>
      </c>
      <c r="AFM394" s="160" t="s">
        <v>4819</v>
      </c>
      <c r="AFN394" s="160">
        <v>8.1766088846013399E-2</v>
      </c>
      <c r="AFO394" s="167">
        <v>5.3884302013935304E-6</v>
      </c>
      <c r="AFP394" s="160">
        <v>1</v>
      </c>
      <c r="AFQ394" s="160" t="s">
        <v>4820</v>
      </c>
      <c r="AFR394" s="160" t="s">
        <v>4821</v>
      </c>
      <c r="AFS394" s="160">
        <v>8.1766088846013399E-2</v>
      </c>
      <c r="AFT394" s="167">
        <v>1.9297030410882001E-6</v>
      </c>
    </row>
    <row r="395" spans="1:852">
      <c r="A395" t="str">
        <f>[1]Overview!E476</f>
        <v>a67</v>
      </c>
      <c r="B395" t="str">
        <f>IF([1]Overview!W476&lt;&gt;"",[1]Overview!W476,"")</f>
        <v/>
      </c>
      <c r="C395" t="str">
        <f>[1]Overview!B476</f>
        <v>67: Schul- und Ausbildungsgebühren</v>
      </c>
      <c r="D395" s="159">
        <f>5.94290024606893E-07*0.942689398814563</f>
        <v>5.6023090601816381E-7</v>
      </c>
      <c r="F395">
        <f>[1]Overview!S476</f>
        <v>0</v>
      </c>
      <c r="H395">
        <v>1</v>
      </c>
      <c r="I395" t="s">
        <v>5823</v>
      </c>
      <c r="J395" t="s">
        <v>5824</v>
      </c>
      <c r="K395">
        <v>1</v>
      </c>
      <c r="L395" s="159">
        <v>3.3979926972960598E-5</v>
      </c>
      <c r="M395">
        <v>1</v>
      </c>
      <c r="N395" t="s">
        <v>5825</v>
      </c>
      <c r="O395" t="s">
        <v>5826</v>
      </c>
      <c r="P395">
        <v>1</v>
      </c>
      <c r="Q395">
        <v>0.997367129067532</v>
      </c>
      <c r="R395">
        <v>1</v>
      </c>
      <c r="S395" t="s">
        <v>5827</v>
      </c>
      <c r="T395" t="s">
        <v>5828</v>
      </c>
      <c r="U395">
        <v>1</v>
      </c>
      <c r="V395" s="159">
        <v>1.5456212948394101E-6</v>
      </c>
      <c r="W395">
        <v>1</v>
      </c>
      <c r="X395" t="s">
        <v>5829</v>
      </c>
      <c r="Y395" t="s">
        <v>5830</v>
      </c>
      <c r="Z395">
        <v>1</v>
      </c>
      <c r="AA395" s="159">
        <v>6.9386248900051198E-8</v>
      </c>
      <c r="AB395">
        <v>1</v>
      </c>
      <c r="AC395" t="s">
        <v>5831</v>
      </c>
      <c r="AD395" t="s">
        <v>5832</v>
      </c>
      <c r="AE395">
        <v>1</v>
      </c>
      <c r="AF395" s="159">
        <v>2.8940292019847699E-6</v>
      </c>
      <c r="AG395">
        <v>1</v>
      </c>
      <c r="AH395" t="s">
        <v>5833</v>
      </c>
      <c r="AI395" t="s">
        <v>5834</v>
      </c>
      <c r="AJ395">
        <v>1</v>
      </c>
      <c r="AK395" s="159">
        <v>1.0818685713575099E-5</v>
      </c>
      <c r="AL395">
        <v>1</v>
      </c>
      <c r="AM395" t="s">
        <v>5835</v>
      </c>
      <c r="AN395" t="s">
        <v>5836</v>
      </c>
      <c r="AO395">
        <v>1</v>
      </c>
      <c r="AP395" s="159">
        <v>6.8699075589260897E-6</v>
      </c>
      <c r="AQ395">
        <v>1</v>
      </c>
      <c r="AR395" t="s">
        <v>5837</v>
      </c>
      <c r="AS395" t="s">
        <v>5838</v>
      </c>
      <c r="AT395">
        <v>1</v>
      </c>
      <c r="AU395" s="159">
        <v>8.7606172521868998E-5</v>
      </c>
      <c r="AV395">
        <v>1</v>
      </c>
      <c r="AW395" t="s">
        <v>5839</v>
      </c>
      <c r="AX395" t="s">
        <v>5840</v>
      </c>
      <c r="AY395">
        <v>1</v>
      </c>
      <c r="AZ395" s="159">
        <v>1.5113430292793801E-7</v>
      </c>
      <c r="BA395">
        <v>1</v>
      </c>
      <c r="BB395" t="s">
        <v>5841</v>
      </c>
      <c r="BC395" t="s">
        <v>5842</v>
      </c>
      <c r="BD395">
        <v>1</v>
      </c>
      <c r="BE395" s="159">
        <v>2.9585612750518499E-5</v>
      </c>
      <c r="BF395">
        <v>1</v>
      </c>
      <c r="BG395" t="s">
        <v>5843</v>
      </c>
      <c r="BH395" t="s">
        <v>5844</v>
      </c>
      <c r="BI395">
        <v>1</v>
      </c>
      <c r="BJ395">
        <v>2.8660913280647199E-4</v>
      </c>
      <c r="BK395">
        <v>1</v>
      </c>
      <c r="BL395" t="s">
        <v>5845</v>
      </c>
      <c r="BM395" t="s">
        <v>5846</v>
      </c>
      <c r="BN395">
        <v>1</v>
      </c>
      <c r="BO395" s="159">
        <v>2.9927849069401799E-5</v>
      </c>
      <c r="BP395">
        <v>1</v>
      </c>
      <c r="BQ395" t="s">
        <v>5847</v>
      </c>
      <c r="BR395" t="s">
        <v>5848</v>
      </c>
      <c r="BS395">
        <v>1</v>
      </c>
      <c r="BT395">
        <v>4.9071315485815E-4</v>
      </c>
      <c r="BU395">
        <v>1</v>
      </c>
      <c r="BV395" t="s">
        <v>5849</v>
      </c>
      <c r="BW395" t="s">
        <v>5850</v>
      </c>
      <c r="BX395">
        <v>1</v>
      </c>
      <c r="BY395" s="159">
        <v>1.7432766862436601E-6</v>
      </c>
      <c r="BZ395">
        <v>1</v>
      </c>
      <c r="CA395" t="s">
        <v>5851</v>
      </c>
      <c r="CB395" t="s">
        <v>5852</v>
      </c>
      <c r="CC395">
        <v>1</v>
      </c>
      <c r="CD395" s="159">
        <v>3.4758102694250701E-5</v>
      </c>
      <c r="CE395">
        <v>1</v>
      </c>
      <c r="CF395" t="s">
        <v>5853</v>
      </c>
      <c r="CG395" t="s">
        <v>5854</v>
      </c>
      <c r="CH395">
        <v>1</v>
      </c>
      <c r="CI395">
        <v>1.54886707632092E-4</v>
      </c>
      <c r="CJ395">
        <v>1</v>
      </c>
      <c r="CK395" t="s">
        <v>5855</v>
      </c>
      <c r="CL395" t="s">
        <v>5856</v>
      </c>
      <c r="CM395">
        <v>1</v>
      </c>
      <c r="CN395" s="159">
        <v>2.9608859277591402E-7</v>
      </c>
      <c r="CO395">
        <v>1</v>
      </c>
      <c r="CP395" t="s">
        <v>5857</v>
      </c>
      <c r="CQ395" t="s">
        <v>5858</v>
      </c>
      <c r="CR395">
        <v>1</v>
      </c>
      <c r="CS395" s="159">
        <v>2.4088914969164299E-8</v>
      </c>
      <c r="CT395">
        <v>1</v>
      </c>
      <c r="CU395" t="s">
        <v>5859</v>
      </c>
      <c r="CV395" t="s">
        <v>5860</v>
      </c>
      <c r="CW395">
        <v>1</v>
      </c>
      <c r="CX395" s="159">
        <v>3.7248311513252301E-6</v>
      </c>
      <c r="CY395">
        <v>1</v>
      </c>
      <c r="CZ395" t="s">
        <v>5861</v>
      </c>
      <c r="DA395" t="s">
        <v>5862</v>
      </c>
      <c r="DB395">
        <v>1</v>
      </c>
      <c r="DC395" s="159">
        <v>1.5605345098845301E-6</v>
      </c>
      <c r="DD395">
        <v>1</v>
      </c>
      <c r="DE395" t="s">
        <v>5863</v>
      </c>
      <c r="DF395" t="s">
        <v>5864</v>
      </c>
      <c r="DG395">
        <v>1</v>
      </c>
      <c r="DH395">
        <v>2.1771860473115601E-4</v>
      </c>
      <c r="DI395">
        <v>1</v>
      </c>
      <c r="DJ395" t="s">
        <v>5865</v>
      </c>
      <c r="DK395" t="s">
        <v>5866</v>
      </c>
      <c r="DL395">
        <v>1</v>
      </c>
      <c r="DM395" s="159">
        <v>1.8917976384803599E-6</v>
      </c>
      <c r="DN395">
        <v>1</v>
      </c>
      <c r="DO395" t="s">
        <v>5867</v>
      </c>
      <c r="DP395" t="s">
        <v>5868</v>
      </c>
      <c r="DQ395">
        <v>1</v>
      </c>
      <c r="DR395" s="159">
        <v>9.1069489247681106E-9</v>
      </c>
      <c r="DS395">
        <v>1</v>
      </c>
      <c r="DT395" t="s">
        <v>5869</v>
      </c>
      <c r="DU395" t="s">
        <v>5870</v>
      </c>
      <c r="DV395">
        <v>1</v>
      </c>
      <c r="DW395" s="159">
        <v>4.7203882379608699E-5</v>
      </c>
      <c r="DX395">
        <v>1</v>
      </c>
      <c r="DY395" t="s">
        <v>5871</v>
      </c>
      <c r="DZ395" t="s">
        <v>5872</v>
      </c>
      <c r="EA395">
        <v>1</v>
      </c>
      <c r="EB395" s="159">
        <v>1.83140647786679E-6</v>
      </c>
      <c r="EC395">
        <v>1</v>
      </c>
      <c r="ED395" t="s">
        <v>5873</v>
      </c>
      <c r="EE395" t="s">
        <v>5874</v>
      </c>
      <c r="EF395">
        <v>1</v>
      </c>
      <c r="EG395" s="159">
        <v>1.51467057533652E-5</v>
      </c>
      <c r="EH395">
        <v>1</v>
      </c>
      <c r="EI395" t="s">
        <v>5875</v>
      </c>
      <c r="EJ395" t="s">
        <v>5876</v>
      </c>
      <c r="EK395">
        <v>1</v>
      </c>
      <c r="EL395">
        <v>6.3330689704176903E-4</v>
      </c>
      <c r="EM395">
        <v>1</v>
      </c>
      <c r="EN395" t="s">
        <v>5877</v>
      </c>
      <c r="EO395" t="s">
        <v>5878</v>
      </c>
      <c r="EP395">
        <v>1</v>
      </c>
      <c r="EQ395" s="159">
        <v>8.4495069741269101E-7</v>
      </c>
      <c r="ER395">
        <v>1</v>
      </c>
      <c r="ES395" t="s">
        <v>5879</v>
      </c>
      <c r="ET395" t="s">
        <v>5880</v>
      </c>
      <c r="EU395">
        <v>1</v>
      </c>
      <c r="EV395">
        <v>2.33854602631486E-4</v>
      </c>
      <c r="EW395">
        <v>1</v>
      </c>
      <c r="EX395" t="s">
        <v>5881</v>
      </c>
      <c r="EY395" t="s">
        <v>5882</v>
      </c>
      <c r="EZ395">
        <v>1</v>
      </c>
      <c r="FA395" s="159">
        <v>5.6172091140907096E-7</v>
      </c>
      <c r="FB395">
        <v>1</v>
      </c>
      <c r="FC395" t="s">
        <v>5883</v>
      </c>
      <c r="FD395" t="s">
        <v>5884</v>
      </c>
      <c r="FE395">
        <v>1</v>
      </c>
      <c r="FF395" s="159">
        <v>1.30914502378511E-11</v>
      </c>
      <c r="FG395">
        <v>1</v>
      </c>
      <c r="FH395" t="s">
        <v>5885</v>
      </c>
      <c r="FI395" t="s">
        <v>5886</v>
      </c>
      <c r="FJ395">
        <v>1</v>
      </c>
      <c r="FK395">
        <v>2.8671959057569903E-4</v>
      </c>
      <c r="FL395">
        <v>1</v>
      </c>
      <c r="FM395" t="s">
        <v>5887</v>
      </c>
      <c r="FN395" t="s">
        <v>5888</v>
      </c>
      <c r="FO395">
        <v>1</v>
      </c>
      <c r="FP395" s="159">
        <v>1.6017410106263001E-5</v>
      </c>
    </row>
    <row r="396" spans="1:852">
      <c r="A396" t="str">
        <f>[1]Overview!E477</f>
        <v>a670</v>
      </c>
      <c r="B396" t="str">
        <f>IF([1]Overview!W477&lt;&gt;"",[1]Overview!W477,"")</f>
        <v/>
      </c>
      <c r="C396" t="str">
        <f>[1]Overview!B477</f>
        <v>670: Schul- und Ausbildungsgebühren</v>
      </c>
      <c r="D396" t="str">
        <f t="shared" si="6"/>
        <v/>
      </c>
      <c r="F396">
        <f>[1]Overview!S477</f>
        <v>-1</v>
      </c>
    </row>
    <row r="397" spans="1:852">
      <c r="A397" t="str">
        <f>[1]Overview!E478</f>
        <v>a6700</v>
      </c>
      <c r="B397" t="str">
        <f>IF([1]Overview!W478&lt;&gt;"",[1]Overview!W478,"")</f>
        <v/>
      </c>
      <c r="C397" t="str">
        <f>[1]Overview!B478</f>
        <v>6700: Schul- und Ausbildungsgebühren</v>
      </c>
      <c r="D397" t="str">
        <f t="shared" si="6"/>
        <v/>
      </c>
      <c r="F397">
        <f>[1]Overview!S478</f>
        <v>-1</v>
      </c>
    </row>
    <row r="398" spans="1:852">
      <c r="A398" t="str">
        <f>[1]Overview!E479</f>
        <v>a670001</v>
      </c>
      <c r="B398" t="str">
        <f>IF([1]Overview!W479&lt;&gt;"",[1]Overview!W479,"")</f>
        <v/>
      </c>
      <c r="C398" t="str">
        <f>[1]Overview!B479</f>
        <v>6700.01: Kindergarten, Primarschule, Real- und Sekundarschule (bis 9. Schuljahr)</v>
      </c>
      <c r="D398" t="str">
        <f t="shared" si="6"/>
        <v/>
      </c>
      <c r="F398">
        <f>[1]Overview!S479</f>
        <v>-1</v>
      </c>
    </row>
    <row r="399" spans="1:852">
      <c r="A399" t="str">
        <f>[1]Overview!E480</f>
        <v>a670002</v>
      </c>
      <c r="B399" t="str">
        <f>IF([1]Overview!W480&lt;&gt;"",[1]Overview!W480,"")</f>
        <v/>
      </c>
      <c r="C399" t="str">
        <f>[1]Overview!B480</f>
        <v>6700.02: Gymnasium, Berufsmatur, Berufs- und Wirtschaftsschulen, höhere Berufsbildung</v>
      </c>
      <c r="D399" t="str">
        <f t="shared" si="6"/>
        <v/>
      </c>
      <c r="F399">
        <f>[1]Overview!S480</f>
        <v>-1</v>
      </c>
    </row>
    <row r="400" spans="1:852">
      <c r="A400" t="str">
        <f>[1]Overview!E481</f>
        <v>a670003</v>
      </c>
      <c r="B400" t="str">
        <f>IF([1]Overview!W481&lt;&gt;"",[1]Overview!W481,"")</f>
        <v/>
      </c>
      <c r="C400" t="str">
        <f>[1]Overview!B481</f>
        <v>6700.03: Fachhochschule, Universität, ETH</v>
      </c>
      <c r="D400" t="str">
        <f t="shared" si="6"/>
        <v/>
      </c>
      <c r="F400">
        <f>[1]Overview!S481</f>
        <v>-1</v>
      </c>
    </row>
    <row r="401" spans="1:587">
      <c r="A401" t="str">
        <f>[1]Overview!E482</f>
        <v>a670004</v>
      </c>
      <c r="B401" t="str">
        <f>IF([1]Overview!W482&lt;&gt;"",[1]Overview!W482,"")</f>
        <v/>
      </c>
      <c r="C401" t="str">
        <f>[1]Overview!B482</f>
        <v>6700.04: Fortbildungskurse</v>
      </c>
      <c r="D401" t="str">
        <f t="shared" si="6"/>
        <v/>
      </c>
      <c r="F401">
        <f>[1]Overview!S482</f>
        <v>-1</v>
      </c>
    </row>
    <row r="402" spans="1:587">
      <c r="A402" t="str">
        <f>[1]Overview!E483</f>
        <v>a68</v>
      </c>
      <c r="B402" t="str">
        <f>IF([1]Overview!W483&lt;&gt;"",[1]Overview!W483,"")</f>
        <v/>
      </c>
      <c r="C402" t="str">
        <f>[1]Overview!B483</f>
        <v>68: Andere Waren und Dienstleistungen</v>
      </c>
      <c r="D402" t="str">
        <f t="shared" si="6"/>
        <v/>
      </c>
      <c r="F402">
        <f>[1]Overview!S483</f>
        <v>-1</v>
      </c>
    </row>
    <row r="403" spans="1:587">
      <c r="A403" t="str">
        <f>[1]Overview!E484</f>
        <v>a681</v>
      </c>
      <c r="B403" t="str">
        <f>IF([1]Overview!W484&lt;&gt;"",[1]Overview!W484,"")</f>
        <v/>
      </c>
      <c r="C403" t="str">
        <f>[1]Overview!B484</f>
        <v>681: Körperpflege</v>
      </c>
      <c r="D403" t="str">
        <f t="shared" si="6"/>
        <v/>
      </c>
      <c r="F403">
        <f>[1]Overview!S484</f>
        <v>-1</v>
      </c>
    </row>
    <row r="404" spans="1:587">
      <c r="A404" t="str">
        <f>[1]Overview!E485</f>
        <v>a6811</v>
      </c>
      <c r="B404" t="str">
        <f>IF([1]Overview!W485&lt;&gt;"",[1]Overview!W485,"")</f>
        <v/>
      </c>
      <c r="C404" t="str">
        <f>[1]Overview!B485</f>
        <v>6811: Apparate und Artikel für die Körperpflege</v>
      </c>
      <c r="D404" t="str">
        <f t="shared" si="6"/>
        <v/>
      </c>
      <c r="F404">
        <f>[1]Overview!S485</f>
        <v>-1</v>
      </c>
    </row>
    <row r="405" spans="1:587">
      <c r="A405" t="str">
        <f>[1]Overview!E486</f>
        <v>a681101</v>
      </c>
      <c r="B405" t="str">
        <f>IF([1]Overview!W486&lt;&gt;"",[1]Overview!W486,"")</f>
        <v/>
      </c>
      <c r="C405" t="str">
        <f>[1]Overview!B486</f>
        <v>6811.01: Elektrische Apparate für die Körperpflege</v>
      </c>
      <c r="D405" s="159">
        <f>5.94290024606893E-07*0.846376434372267</f>
        <v>5.029930720097888E-7</v>
      </c>
      <c r="F405">
        <f>[1]Overview!S486</f>
        <v>0</v>
      </c>
      <c r="H405">
        <v>1</v>
      </c>
      <c r="I405" s="166" t="s">
        <v>3326</v>
      </c>
      <c r="J405" t="s">
        <v>3327</v>
      </c>
      <c r="K405">
        <v>1</v>
      </c>
      <c r="L405">
        <v>1.2868022165982199E-3</v>
      </c>
      <c r="M405">
        <v>1</v>
      </c>
      <c r="N405" t="s">
        <v>3328</v>
      </c>
      <c r="O405" t="s">
        <v>3329</v>
      </c>
      <c r="P405">
        <v>1</v>
      </c>
      <c r="Q405">
        <v>6.6829486767122099E-3</v>
      </c>
      <c r="R405">
        <v>1</v>
      </c>
      <c r="S405" t="s">
        <v>3330</v>
      </c>
      <c r="T405" t="s">
        <v>3331</v>
      </c>
      <c r="U405">
        <v>1</v>
      </c>
      <c r="V405">
        <v>1.0030737440838301E-3</v>
      </c>
      <c r="W405">
        <v>1</v>
      </c>
      <c r="X405" t="s">
        <v>3332</v>
      </c>
      <c r="Y405" t="s">
        <v>3333</v>
      </c>
      <c r="Z405">
        <v>1</v>
      </c>
      <c r="AA405">
        <v>4.7282057088368001E-3</v>
      </c>
      <c r="AB405">
        <v>1</v>
      </c>
      <c r="AC405" t="s">
        <v>3334</v>
      </c>
      <c r="AD405" t="s">
        <v>3335</v>
      </c>
      <c r="AE405">
        <v>1</v>
      </c>
      <c r="AF405">
        <v>9.2316023726229002E-4</v>
      </c>
      <c r="AG405">
        <v>1</v>
      </c>
      <c r="AH405" t="s">
        <v>3336</v>
      </c>
      <c r="AI405" t="s">
        <v>3337</v>
      </c>
      <c r="AJ405">
        <v>1</v>
      </c>
      <c r="AK405">
        <v>3.9350653651474199E-4</v>
      </c>
      <c r="AL405">
        <v>1</v>
      </c>
      <c r="AM405" t="s">
        <v>3338</v>
      </c>
      <c r="AN405" t="s">
        <v>3339</v>
      </c>
      <c r="AO405">
        <v>1</v>
      </c>
      <c r="AP405">
        <v>1.7727841876261801E-4</v>
      </c>
      <c r="AQ405">
        <v>1</v>
      </c>
      <c r="AR405" t="s">
        <v>3340</v>
      </c>
      <c r="AS405" t="s">
        <v>3341</v>
      </c>
      <c r="AT405">
        <v>1</v>
      </c>
      <c r="AU405" s="159">
        <v>2.4041772268530299E-5</v>
      </c>
      <c r="AV405">
        <v>1</v>
      </c>
      <c r="AW405" t="s">
        <v>3342</v>
      </c>
      <c r="AX405" t="s">
        <v>3343</v>
      </c>
      <c r="AY405">
        <v>1</v>
      </c>
      <c r="AZ405">
        <v>2.0748975826340799E-3</v>
      </c>
      <c r="BA405">
        <v>1</v>
      </c>
      <c r="BB405" t="s">
        <v>3344</v>
      </c>
      <c r="BC405" t="s">
        <v>3345</v>
      </c>
      <c r="BD405">
        <v>1</v>
      </c>
      <c r="BE405">
        <v>2.75793528441165E-3</v>
      </c>
      <c r="BF405">
        <v>1</v>
      </c>
      <c r="BG405" t="s">
        <v>3346</v>
      </c>
      <c r="BH405" t="s">
        <v>3347</v>
      </c>
      <c r="BI405">
        <v>1</v>
      </c>
      <c r="BJ405">
        <v>6.0758097319367303E-4</v>
      </c>
      <c r="BK405">
        <v>1</v>
      </c>
      <c r="BL405" t="s">
        <v>3348</v>
      </c>
      <c r="BM405" t="s">
        <v>3349</v>
      </c>
      <c r="BN405">
        <v>1</v>
      </c>
      <c r="BO405">
        <v>8.2306144325566398E-4</v>
      </c>
      <c r="BP405">
        <v>1</v>
      </c>
      <c r="BQ405" t="s">
        <v>3350</v>
      </c>
      <c r="BR405" t="s">
        <v>3351</v>
      </c>
      <c r="BS405">
        <v>1</v>
      </c>
      <c r="BT405">
        <v>5.5332030722001699E-3</v>
      </c>
      <c r="BU405">
        <v>1</v>
      </c>
      <c r="BV405" t="s">
        <v>3352</v>
      </c>
      <c r="BW405" t="s">
        <v>3353</v>
      </c>
      <c r="BX405">
        <v>1</v>
      </c>
      <c r="BY405">
        <v>5.2692575359235695E-4</v>
      </c>
      <c r="BZ405">
        <v>1</v>
      </c>
      <c r="CA405" t="s">
        <v>3354</v>
      </c>
      <c r="CB405" t="s">
        <v>3355</v>
      </c>
      <c r="CC405">
        <v>1</v>
      </c>
      <c r="CD405">
        <v>4.2850799064641501E-4</v>
      </c>
      <c r="CE405">
        <v>1</v>
      </c>
      <c r="CF405" t="s">
        <v>3356</v>
      </c>
      <c r="CG405" t="s">
        <v>3357</v>
      </c>
      <c r="CH405">
        <v>1</v>
      </c>
      <c r="CI405" s="159">
        <v>7.4256928703159706E-5</v>
      </c>
      <c r="CJ405">
        <v>1</v>
      </c>
      <c r="CK405" t="s">
        <v>3358</v>
      </c>
      <c r="CL405" t="s">
        <v>3359</v>
      </c>
      <c r="CM405">
        <v>1</v>
      </c>
      <c r="CN405">
        <v>3.1449508020862103E-4</v>
      </c>
      <c r="CO405">
        <v>1</v>
      </c>
      <c r="CP405" t="s">
        <v>3360</v>
      </c>
      <c r="CQ405" t="s">
        <v>3361</v>
      </c>
      <c r="CR405">
        <v>1</v>
      </c>
      <c r="CS405">
        <v>1.1262439547979699E-3</v>
      </c>
      <c r="CT405">
        <v>1</v>
      </c>
      <c r="CU405" t="s">
        <v>3362</v>
      </c>
      <c r="CV405" t="s">
        <v>3363</v>
      </c>
      <c r="CW405">
        <v>1</v>
      </c>
      <c r="CX405">
        <v>2.61529478821975E-4</v>
      </c>
      <c r="CY405">
        <v>1</v>
      </c>
      <c r="CZ405" t="s">
        <v>3364</v>
      </c>
      <c r="DA405" t="s">
        <v>3365</v>
      </c>
      <c r="DB405">
        <v>1</v>
      </c>
      <c r="DC405">
        <v>2.2328298574453901E-2</v>
      </c>
      <c r="DD405">
        <v>1</v>
      </c>
      <c r="DE405" t="s">
        <v>3366</v>
      </c>
      <c r="DF405" t="s">
        <v>3367</v>
      </c>
      <c r="DG405">
        <v>1</v>
      </c>
      <c r="DH405">
        <v>2.0914734933576099E-3</v>
      </c>
      <c r="DI405">
        <v>1</v>
      </c>
      <c r="DJ405" t="s">
        <v>3368</v>
      </c>
      <c r="DK405" t="s">
        <v>3369</v>
      </c>
      <c r="DL405">
        <v>1</v>
      </c>
      <c r="DM405">
        <v>2.21450362761669E-4</v>
      </c>
      <c r="DN405">
        <v>1</v>
      </c>
      <c r="DO405" t="s">
        <v>3370</v>
      </c>
      <c r="DP405" t="s">
        <v>3371</v>
      </c>
      <c r="DQ405">
        <v>1</v>
      </c>
      <c r="DR405">
        <v>9.8569599131804997E-4</v>
      </c>
      <c r="DS405">
        <v>1</v>
      </c>
      <c r="DT405" t="s">
        <v>3372</v>
      </c>
      <c r="DU405" t="s">
        <v>3373</v>
      </c>
      <c r="DV405">
        <v>1</v>
      </c>
      <c r="DW405">
        <v>9.7164197959140001E-3</v>
      </c>
      <c r="DX405">
        <v>1</v>
      </c>
      <c r="DY405" t="s">
        <v>3374</v>
      </c>
      <c r="DZ405" t="s">
        <v>3375</v>
      </c>
      <c r="EA405">
        <v>1</v>
      </c>
      <c r="EB405">
        <v>8.0467003079630198E-4</v>
      </c>
      <c r="EC405">
        <v>1</v>
      </c>
      <c r="ED405" t="s">
        <v>3376</v>
      </c>
      <c r="EE405" t="s">
        <v>3377</v>
      </c>
      <c r="EF405">
        <v>1</v>
      </c>
      <c r="EG405">
        <v>0.66435858120012403</v>
      </c>
      <c r="EH405">
        <v>1</v>
      </c>
      <c r="EI405" t="s">
        <v>3378</v>
      </c>
      <c r="EJ405" t="s">
        <v>3379</v>
      </c>
      <c r="EK405">
        <v>1</v>
      </c>
      <c r="EL405" s="159">
        <v>6.2306741762639195E-5</v>
      </c>
      <c r="EM405">
        <v>1</v>
      </c>
      <c r="EN405" t="s">
        <v>3380</v>
      </c>
      <c r="EO405" t="s">
        <v>3381</v>
      </c>
      <c r="EP405">
        <v>1</v>
      </c>
      <c r="EQ405">
        <v>2.6921315555904701E-4</v>
      </c>
      <c r="ER405">
        <v>1</v>
      </c>
      <c r="ES405" t="s">
        <v>3382</v>
      </c>
      <c r="ET405" t="s">
        <v>3383</v>
      </c>
      <c r="EU405">
        <v>1</v>
      </c>
      <c r="EV405">
        <v>1.5900805677404801E-3</v>
      </c>
      <c r="EW405">
        <v>1</v>
      </c>
      <c r="EX405" t="s">
        <v>3384</v>
      </c>
      <c r="EY405" t="s">
        <v>3385</v>
      </c>
      <c r="EZ405">
        <v>1</v>
      </c>
      <c r="FA405">
        <v>0.16529793382590899</v>
      </c>
      <c r="FB405">
        <v>1</v>
      </c>
      <c r="FC405" t="s">
        <v>3386</v>
      </c>
      <c r="FD405" t="s">
        <v>3387</v>
      </c>
      <c r="FE405">
        <v>1</v>
      </c>
      <c r="FF405">
        <v>3.32056609854671E-4</v>
      </c>
      <c r="FG405">
        <v>1</v>
      </c>
      <c r="FH405" t="s">
        <v>3388</v>
      </c>
      <c r="FI405" t="s">
        <v>3389</v>
      </c>
      <c r="FJ405">
        <v>1</v>
      </c>
      <c r="FK405" s="159">
        <v>5.3027012466816898E-5</v>
      </c>
      <c r="FL405">
        <v>1</v>
      </c>
      <c r="FM405" t="s">
        <v>3390</v>
      </c>
      <c r="FN405" t="s">
        <v>3391</v>
      </c>
      <c r="FO405">
        <v>1</v>
      </c>
      <c r="FP405">
        <v>7.6774505966010597E-4</v>
      </c>
      <c r="FQ405">
        <v>1</v>
      </c>
      <c r="FR405" t="s">
        <v>3392</v>
      </c>
      <c r="FS405" t="s">
        <v>3393</v>
      </c>
      <c r="FT405">
        <v>1</v>
      </c>
      <c r="FU405">
        <v>1.30917375018646E-4</v>
      </c>
      <c r="FV405">
        <v>1</v>
      </c>
      <c r="FW405" t="s">
        <v>3394</v>
      </c>
      <c r="FX405" t="s">
        <v>3395</v>
      </c>
      <c r="FY405">
        <v>1</v>
      </c>
      <c r="FZ405">
        <v>1.5769413278581799E-3</v>
      </c>
      <c r="GA405">
        <v>1</v>
      </c>
      <c r="GB405" t="s">
        <v>3396</v>
      </c>
      <c r="GC405" t="s">
        <v>3397</v>
      </c>
      <c r="GD405">
        <v>1</v>
      </c>
      <c r="GE405">
        <v>3.9630774317233001E-3</v>
      </c>
      <c r="GF405">
        <v>1</v>
      </c>
      <c r="GG405" t="s">
        <v>3398</v>
      </c>
      <c r="GH405" t="s">
        <v>3399</v>
      </c>
      <c r="GI405">
        <v>1</v>
      </c>
      <c r="GJ405">
        <v>1.6861818183362199E-4</v>
      </c>
      <c r="GK405">
        <v>1</v>
      </c>
      <c r="GL405" t="s">
        <v>3400</v>
      </c>
      <c r="GM405" t="s">
        <v>3401</v>
      </c>
      <c r="GN405">
        <v>1</v>
      </c>
      <c r="GO405">
        <v>4.7101309003438696E-3</v>
      </c>
      <c r="GP405">
        <v>1</v>
      </c>
      <c r="GQ405" t="s">
        <v>3402</v>
      </c>
      <c r="GR405" t="s">
        <v>3403</v>
      </c>
      <c r="GS405">
        <v>1</v>
      </c>
      <c r="GT405" s="159">
        <v>1.5365169184386199E-5</v>
      </c>
      <c r="GU405">
        <v>1</v>
      </c>
      <c r="GV405" t="s">
        <v>3404</v>
      </c>
      <c r="GW405" t="s">
        <v>3405</v>
      </c>
      <c r="GX405">
        <v>1</v>
      </c>
      <c r="GY405" s="159">
        <v>1.4828329535658699E-6</v>
      </c>
      <c r="GZ405">
        <v>1</v>
      </c>
      <c r="HA405" t="s">
        <v>3406</v>
      </c>
      <c r="HB405" t="s">
        <v>3407</v>
      </c>
      <c r="HC405">
        <v>1</v>
      </c>
      <c r="HD405">
        <v>1.9617908072514199E-2</v>
      </c>
      <c r="HE405">
        <v>1</v>
      </c>
      <c r="HF405" t="s">
        <v>3408</v>
      </c>
      <c r="HG405" t="s">
        <v>3409</v>
      </c>
      <c r="HH405">
        <v>1</v>
      </c>
      <c r="HI405">
        <v>7.17838140622005E-3</v>
      </c>
      <c r="HJ405">
        <v>1</v>
      </c>
      <c r="HK405" t="s">
        <v>3410</v>
      </c>
      <c r="HL405" t="s">
        <v>3411</v>
      </c>
      <c r="HM405">
        <v>1</v>
      </c>
      <c r="HN405">
        <v>2.1323675895493501E-4</v>
      </c>
      <c r="HO405">
        <v>1</v>
      </c>
      <c r="HP405" t="s">
        <v>3412</v>
      </c>
      <c r="HQ405" t="s">
        <v>3413</v>
      </c>
      <c r="HR405">
        <v>1</v>
      </c>
      <c r="HS405">
        <v>2.2598291216231101E-3</v>
      </c>
      <c r="HT405">
        <v>1</v>
      </c>
      <c r="HU405" t="s">
        <v>3414</v>
      </c>
      <c r="HV405" t="s">
        <v>3415</v>
      </c>
      <c r="HW405">
        <v>1</v>
      </c>
      <c r="HX405" s="159">
        <v>1.7881661659987702E-5</v>
      </c>
      <c r="HY405">
        <v>1</v>
      </c>
      <c r="HZ405" t="s">
        <v>3416</v>
      </c>
      <c r="IA405" t="s">
        <v>3417</v>
      </c>
      <c r="IB405">
        <v>1</v>
      </c>
      <c r="IC405">
        <v>1.0216755274770501E-2</v>
      </c>
      <c r="ID405">
        <v>1</v>
      </c>
      <c r="IE405" t="s">
        <v>3418</v>
      </c>
      <c r="IF405" t="s">
        <v>3419</v>
      </c>
      <c r="IG405">
        <v>1</v>
      </c>
      <c r="IH405">
        <v>5.0597121755327899E-2</v>
      </c>
      <c r="II405">
        <v>1</v>
      </c>
      <c r="IJ405" t="s">
        <v>3420</v>
      </c>
      <c r="IK405" t="s">
        <v>3421</v>
      </c>
      <c r="IL405">
        <v>1</v>
      </c>
      <c r="IM405">
        <v>7.0574545482861002E-4</v>
      </c>
      <c r="IN405">
        <v>1</v>
      </c>
      <c r="IO405" t="s">
        <v>3022</v>
      </c>
      <c r="IP405" t="s">
        <v>3023</v>
      </c>
      <c r="IQ405">
        <v>0.13410149048418604</v>
      </c>
      <c r="IR405">
        <v>0.1645414711601442</v>
      </c>
      <c r="IS405">
        <v>1</v>
      </c>
      <c r="IT405" t="s">
        <v>3024</v>
      </c>
      <c r="IU405" t="s">
        <v>3025</v>
      </c>
      <c r="IV405">
        <v>6.0459202846855024E-3</v>
      </c>
      <c r="IW405">
        <v>0.1645414711601442</v>
      </c>
      <c r="IX405">
        <v>1</v>
      </c>
      <c r="IY405" t="s">
        <v>3026</v>
      </c>
      <c r="IZ405" t="s">
        <v>3027</v>
      </c>
      <c r="JA405">
        <v>0.48517634980715318</v>
      </c>
      <c r="JB405">
        <v>0.1645414711601442</v>
      </c>
      <c r="JC405">
        <v>1</v>
      </c>
      <c r="JD405" t="s">
        <v>3028</v>
      </c>
      <c r="JE405" t="s">
        <v>3029</v>
      </c>
      <c r="JF405">
        <v>0.37467623942397527</v>
      </c>
      <c r="JG405">
        <v>0.1645414711601442</v>
      </c>
      <c r="JH405">
        <v>1</v>
      </c>
      <c r="JI405" t="s">
        <v>3030</v>
      </c>
      <c r="JJ405" t="s">
        <v>3031</v>
      </c>
      <c r="JK405">
        <v>0.1523454548262588</v>
      </c>
      <c r="JL405">
        <v>1.4592187572411939E-2</v>
      </c>
      <c r="JM405">
        <v>1</v>
      </c>
      <c r="JN405" t="s">
        <v>3032</v>
      </c>
      <c r="JO405" t="s">
        <v>3033</v>
      </c>
      <c r="JP405">
        <v>0.40618597118973421</v>
      </c>
      <c r="JQ405">
        <v>1.4592187572411939E-2</v>
      </c>
      <c r="JR405">
        <v>1</v>
      </c>
      <c r="JS405" t="s">
        <v>3034</v>
      </c>
      <c r="JT405" t="s">
        <v>3035</v>
      </c>
      <c r="JU405">
        <v>2.6360428138277162E-2</v>
      </c>
      <c r="JV405">
        <v>1.4592187572411939E-2</v>
      </c>
      <c r="JW405">
        <v>1</v>
      </c>
      <c r="JX405" t="s">
        <v>3036</v>
      </c>
      <c r="JY405" t="s">
        <v>3037</v>
      </c>
      <c r="JZ405">
        <v>0.21051217573523118</v>
      </c>
      <c r="KA405">
        <v>1.4592187572411939E-2</v>
      </c>
      <c r="KB405">
        <v>1</v>
      </c>
      <c r="KC405" t="s">
        <v>3038</v>
      </c>
      <c r="KD405" t="s">
        <v>3039</v>
      </c>
      <c r="KE405">
        <v>1.6519048596901776E-2</v>
      </c>
      <c r="KF405">
        <v>1.4592187572411939E-2</v>
      </c>
      <c r="KG405">
        <v>1</v>
      </c>
      <c r="KH405" t="s">
        <v>3040</v>
      </c>
      <c r="KI405" t="s">
        <v>3041</v>
      </c>
      <c r="KJ405">
        <v>0.18807692151359676</v>
      </c>
      <c r="KK405">
        <v>1.4592187572411939E-2</v>
      </c>
    </row>
    <row r="406" spans="1:587">
      <c r="A406" t="str">
        <f>[1]Overview!E487</f>
        <v>a681102</v>
      </c>
      <c r="B406" t="str">
        <f>IF([1]Overview!W487&lt;&gt;"",[1]Overview!W487,"")</f>
        <v/>
      </c>
      <c r="C406" t="str">
        <f>[1]Overview!B487</f>
        <v>6811.02: Nichtelektrische Apparate für die Körperpflege</v>
      </c>
      <c r="D406" s="159">
        <f>5.94290024606893E-07*0.868353709359067</f>
        <v>5.1605394730248673E-7</v>
      </c>
      <c r="F406">
        <f>[1]Overview!S487</f>
        <v>0</v>
      </c>
      <c r="H406">
        <v>1</v>
      </c>
      <c r="I406" s="166" t="s">
        <v>4052</v>
      </c>
      <c r="J406" t="s">
        <v>4053</v>
      </c>
      <c r="K406">
        <v>1</v>
      </c>
      <c r="L406">
        <v>7.7518309760159498E-3</v>
      </c>
      <c r="M406">
        <v>1</v>
      </c>
      <c r="N406" t="s">
        <v>4054</v>
      </c>
      <c r="O406" t="s">
        <v>4055</v>
      </c>
      <c r="P406">
        <v>1</v>
      </c>
      <c r="Q406">
        <v>4.5342801705650203E-3</v>
      </c>
      <c r="R406">
        <v>1</v>
      </c>
      <c r="S406" t="s">
        <v>4056</v>
      </c>
      <c r="T406" t="s">
        <v>4057</v>
      </c>
      <c r="U406">
        <v>1</v>
      </c>
      <c r="V406">
        <v>1.2002525303072401E-2</v>
      </c>
      <c r="W406">
        <v>1</v>
      </c>
      <c r="X406" t="s">
        <v>4058</v>
      </c>
      <c r="Y406" t="s">
        <v>4059</v>
      </c>
      <c r="Z406">
        <v>1</v>
      </c>
      <c r="AA406">
        <v>2.1237463179902299E-4</v>
      </c>
      <c r="AB406">
        <v>1</v>
      </c>
      <c r="AC406" t="s">
        <v>4060</v>
      </c>
      <c r="AD406" t="s">
        <v>4061</v>
      </c>
      <c r="AE406">
        <v>1</v>
      </c>
      <c r="AF406">
        <v>7.1297548403931503E-3</v>
      </c>
      <c r="AG406">
        <v>1</v>
      </c>
      <c r="AH406" t="s">
        <v>4062</v>
      </c>
      <c r="AI406" t="s">
        <v>4063</v>
      </c>
      <c r="AJ406">
        <v>1</v>
      </c>
      <c r="AK406">
        <v>5.5298796387377399E-4</v>
      </c>
      <c r="AL406">
        <v>1</v>
      </c>
      <c r="AM406" t="s">
        <v>4064</v>
      </c>
      <c r="AN406" t="s">
        <v>4065</v>
      </c>
      <c r="AO406">
        <v>1</v>
      </c>
      <c r="AP406">
        <v>5.4784078612346299E-3</v>
      </c>
      <c r="AQ406">
        <v>1</v>
      </c>
      <c r="AR406" t="s">
        <v>4066</v>
      </c>
      <c r="AS406" t="s">
        <v>4067</v>
      </c>
      <c r="AT406">
        <v>1</v>
      </c>
      <c r="AU406">
        <v>2.3357219671378501E-3</v>
      </c>
      <c r="AV406">
        <v>1</v>
      </c>
      <c r="AW406" t="s">
        <v>4068</v>
      </c>
      <c r="AX406" t="s">
        <v>4069</v>
      </c>
      <c r="AY406">
        <v>1</v>
      </c>
      <c r="AZ406" s="159">
        <v>5.38618979695941E-5</v>
      </c>
      <c r="BA406">
        <v>1</v>
      </c>
      <c r="BB406" t="s">
        <v>4070</v>
      </c>
      <c r="BC406" t="s">
        <v>4071</v>
      </c>
      <c r="BD406">
        <v>1</v>
      </c>
      <c r="BE406">
        <v>1.70949732303021E-4</v>
      </c>
      <c r="BF406">
        <v>1</v>
      </c>
      <c r="BG406" t="s">
        <v>4072</v>
      </c>
      <c r="BH406" t="s">
        <v>4073</v>
      </c>
      <c r="BI406">
        <v>1</v>
      </c>
      <c r="BJ406">
        <v>8.4286410003231297E-4</v>
      </c>
      <c r="BK406">
        <v>1</v>
      </c>
      <c r="BL406" t="s">
        <v>4074</v>
      </c>
      <c r="BM406" t="s">
        <v>4075</v>
      </c>
      <c r="BN406">
        <v>1</v>
      </c>
      <c r="BO406">
        <v>3.0625768503340201E-4</v>
      </c>
      <c r="BP406">
        <v>1</v>
      </c>
      <c r="BQ406" t="s">
        <v>4076</v>
      </c>
      <c r="BR406" t="s">
        <v>4077</v>
      </c>
      <c r="BS406">
        <v>1</v>
      </c>
      <c r="BT406">
        <v>1.2872740063828399E-3</v>
      </c>
      <c r="BU406">
        <v>1</v>
      </c>
      <c r="BV406" t="s">
        <v>4078</v>
      </c>
      <c r="BW406" t="s">
        <v>4079</v>
      </c>
      <c r="BX406">
        <v>1</v>
      </c>
      <c r="BY406">
        <v>2.3167014867732301E-4</v>
      </c>
      <c r="BZ406">
        <v>1</v>
      </c>
      <c r="CA406" t="s">
        <v>4080</v>
      </c>
      <c r="CB406" t="s">
        <v>4081</v>
      </c>
      <c r="CC406">
        <v>1</v>
      </c>
      <c r="CD406">
        <v>7.9449142882755501E-3</v>
      </c>
      <c r="CE406">
        <v>1</v>
      </c>
      <c r="CF406" t="s">
        <v>4082</v>
      </c>
      <c r="CG406" t="s">
        <v>4083</v>
      </c>
      <c r="CH406">
        <v>1</v>
      </c>
      <c r="CI406">
        <v>8.0914226607318302E-4</v>
      </c>
      <c r="CJ406">
        <v>1</v>
      </c>
      <c r="CK406" t="s">
        <v>4084</v>
      </c>
      <c r="CL406" t="s">
        <v>4085</v>
      </c>
      <c r="CM406">
        <v>1</v>
      </c>
      <c r="CN406">
        <v>1.64545997655518E-3</v>
      </c>
      <c r="CO406">
        <v>1</v>
      </c>
      <c r="CP406" t="s">
        <v>4086</v>
      </c>
      <c r="CQ406" t="s">
        <v>4087</v>
      </c>
      <c r="CR406">
        <v>1</v>
      </c>
      <c r="CS406">
        <v>2.2478366697555102E-3</v>
      </c>
      <c r="CT406">
        <v>1</v>
      </c>
      <c r="CU406" t="s">
        <v>4088</v>
      </c>
      <c r="CV406" t="s">
        <v>4089</v>
      </c>
      <c r="CW406">
        <v>1</v>
      </c>
      <c r="CX406">
        <v>0.67802513215874805</v>
      </c>
      <c r="CY406">
        <v>1</v>
      </c>
      <c r="CZ406" t="s">
        <v>4090</v>
      </c>
      <c r="DA406" t="s">
        <v>4091</v>
      </c>
      <c r="DB406">
        <v>1</v>
      </c>
      <c r="DC406">
        <v>0.12587000643327101</v>
      </c>
      <c r="DD406">
        <v>1</v>
      </c>
      <c r="DE406" t="s">
        <v>4092</v>
      </c>
      <c r="DF406" t="s">
        <v>4093</v>
      </c>
      <c r="DG406">
        <v>1</v>
      </c>
      <c r="DH406">
        <v>2.2277614251695201E-4</v>
      </c>
      <c r="DI406">
        <v>1</v>
      </c>
      <c r="DJ406" t="s">
        <v>4094</v>
      </c>
      <c r="DK406" t="s">
        <v>4095</v>
      </c>
      <c r="DL406">
        <v>1</v>
      </c>
      <c r="DM406">
        <v>4.2776267071813603E-2</v>
      </c>
      <c r="DN406">
        <v>1</v>
      </c>
      <c r="DO406" t="s">
        <v>4096</v>
      </c>
      <c r="DP406" t="s">
        <v>4097</v>
      </c>
      <c r="DQ406">
        <v>1</v>
      </c>
      <c r="DR406">
        <v>1.7155914971027999E-3</v>
      </c>
      <c r="DS406">
        <v>1</v>
      </c>
      <c r="DT406" t="s">
        <v>4098</v>
      </c>
      <c r="DU406" t="s">
        <v>4099</v>
      </c>
      <c r="DV406">
        <v>1</v>
      </c>
      <c r="DW406">
        <v>2.8897488603053401E-3</v>
      </c>
      <c r="DX406">
        <v>1</v>
      </c>
      <c r="DY406" t="s">
        <v>4100</v>
      </c>
      <c r="DZ406" t="s">
        <v>4101</v>
      </c>
      <c r="EA406">
        <v>1</v>
      </c>
      <c r="EB406" s="159">
        <v>3.1002958426256602E-6</v>
      </c>
      <c r="EC406">
        <v>1</v>
      </c>
      <c r="ED406" t="s">
        <v>4102</v>
      </c>
      <c r="EE406" t="s">
        <v>4103</v>
      </c>
      <c r="EF406">
        <v>1</v>
      </c>
      <c r="EG406">
        <v>1.59021144633923E-4</v>
      </c>
      <c r="EH406">
        <v>1</v>
      </c>
      <c r="EI406" t="s">
        <v>4104</v>
      </c>
      <c r="EJ406" t="s">
        <v>4105</v>
      </c>
      <c r="EK406">
        <v>1</v>
      </c>
      <c r="EL406" s="159">
        <v>1.36333684154453E-5</v>
      </c>
      <c r="EM406">
        <v>1</v>
      </c>
      <c r="EN406" t="s">
        <v>4106</v>
      </c>
      <c r="EO406" t="s">
        <v>4107</v>
      </c>
      <c r="EP406">
        <v>1</v>
      </c>
      <c r="EQ406">
        <v>2.5190916859528902E-3</v>
      </c>
      <c r="ER406">
        <v>1</v>
      </c>
      <c r="ES406" t="s">
        <v>4108</v>
      </c>
      <c r="ET406" t="s">
        <v>4109</v>
      </c>
      <c r="EU406">
        <v>1</v>
      </c>
      <c r="EV406">
        <v>1.5915380690075399E-3</v>
      </c>
      <c r="EW406">
        <v>1</v>
      </c>
      <c r="EX406" t="s">
        <v>4110</v>
      </c>
      <c r="EY406" t="s">
        <v>4111</v>
      </c>
      <c r="EZ406">
        <v>1</v>
      </c>
      <c r="FA406" s="159">
        <v>5.6784078543975703E-5</v>
      </c>
      <c r="FB406">
        <v>1</v>
      </c>
      <c r="FC406" t="s">
        <v>4112</v>
      </c>
      <c r="FD406" t="s">
        <v>4113</v>
      </c>
      <c r="FE406">
        <v>1</v>
      </c>
      <c r="FF406">
        <v>1.1251215485699999E-3</v>
      </c>
      <c r="FG406">
        <v>1</v>
      </c>
      <c r="FH406" t="s">
        <v>4114</v>
      </c>
      <c r="FI406" t="s">
        <v>4115</v>
      </c>
      <c r="FJ406">
        <v>1</v>
      </c>
      <c r="FK406">
        <v>1.4657286154968999E-4</v>
      </c>
      <c r="FL406">
        <v>1</v>
      </c>
      <c r="FM406" t="s">
        <v>4116</v>
      </c>
      <c r="FN406" t="s">
        <v>4117</v>
      </c>
      <c r="FO406">
        <v>1</v>
      </c>
      <c r="FP406">
        <v>2.3731555727337001E-2</v>
      </c>
      <c r="FQ406">
        <v>1</v>
      </c>
      <c r="FR406" t="s">
        <v>4118</v>
      </c>
      <c r="FS406" t="s">
        <v>4119</v>
      </c>
      <c r="FT406">
        <v>1</v>
      </c>
      <c r="FU406">
        <v>2.5571480690128501E-3</v>
      </c>
      <c r="FV406">
        <v>1</v>
      </c>
      <c r="FW406" t="s">
        <v>4120</v>
      </c>
      <c r="FX406" t="s">
        <v>4121</v>
      </c>
      <c r="FY406">
        <v>1</v>
      </c>
      <c r="FZ406" s="159">
        <v>1.51151677526043E-5</v>
      </c>
      <c r="GA406">
        <v>1</v>
      </c>
      <c r="GB406" t="s">
        <v>4122</v>
      </c>
      <c r="GC406" t="s">
        <v>4123</v>
      </c>
      <c r="GD406">
        <v>1</v>
      </c>
      <c r="GE406">
        <v>7.9754324397042897E-3</v>
      </c>
      <c r="GF406">
        <v>1</v>
      </c>
      <c r="GG406" t="s">
        <v>4124</v>
      </c>
      <c r="GH406" t="s">
        <v>4125</v>
      </c>
      <c r="GI406">
        <v>1</v>
      </c>
      <c r="GJ406">
        <v>4.8522202990530701E-4</v>
      </c>
      <c r="GK406">
        <v>1</v>
      </c>
      <c r="GL406" t="s">
        <v>4126</v>
      </c>
      <c r="GM406" t="s">
        <v>4127</v>
      </c>
      <c r="GN406">
        <v>1</v>
      </c>
      <c r="GO406">
        <v>1.93786276921166E-4</v>
      </c>
      <c r="GP406">
        <v>1</v>
      </c>
      <c r="GQ406" t="s">
        <v>4128</v>
      </c>
      <c r="GR406" t="s">
        <v>4129</v>
      </c>
      <c r="GS406">
        <v>1</v>
      </c>
      <c r="GT406">
        <v>6.7202992038580705E-4</v>
      </c>
      <c r="GU406">
        <v>1</v>
      </c>
      <c r="GV406" t="s">
        <v>4130</v>
      </c>
      <c r="GW406" t="s">
        <v>4131</v>
      </c>
      <c r="GX406">
        <v>1</v>
      </c>
      <c r="GY406">
        <v>4.1199225953955703E-3</v>
      </c>
      <c r="GZ406">
        <v>1</v>
      </c>
      <c r="HA406" t="s">
        <v>4132</v>
      </c>
      <c r="HB406" t="s">
        <v>4133</v>
      </c>
      <c r="HC406">
        <v>1</v>
      </c>
      <c r="HD406">
        <v>1.23766673993005E-4</v>
      </c>
      <c r="HE406">
        <v>1</v>
      </c>
      <c r="HF406" t="s">
        <v>4134</v>
      </c>
      <c r="HG406" t="s">
        <v>4135</v>
      </c>
      <c r="HH406">
        <v>1</v>
      </c>
      <c r="HI406">
        <v>8.9214091490254503E-4</v>
      </c>
      <c r="HJ406">
        <v>1</v>
      </c>
      <c r="HK406" t="s">
        <v>4136</v>
      </c>
      <c r="HL406" t="s">
        <v>4137</v>
      </c>
      <c r="HM406">
        <v>1</v>
      </c>
      <c r="HN406">
        <v>7.1561564848055903E-4</v>
      </c>
      <c r="HO406">
        <v>1</v>
      </c>
      <c r="HP406" t="s">
        <v>4138</v>
      </c>
      <c r="HQ406" t="s">
        <v>4139</v>
      </c>
      <c r="HR406">
        <v>1</v>
      </c>
      <c r="HS406">
        <v>2.8386654623374901E-4</v>
      </c>
      <c r="HT406">
        <v>1</v>
      </c>
      <c r="HU406" t="s">
        <v>4140</v>
      </c>
      <c r="HV406" t="s">
        <v>4141</v>
      </c>
      <c r="HW406">
        <v>1</v>
      </c>
      <c r="HX406">
        <v>6.2207242922200602E-4</v>
      </c>
      <c r="HY406">
        <v>1</v>
      </c>
      <c r="HZ406" t="s">
        <v>4142</v>
      </c>
      <c r="IA406" t="s">
        <v>4143</v>
      </c>
      <c r="IB406">
        <v>1</v>
      </c>
      <c r="IC406">
        <v>4.4918303236007899E-3</v>
      </c>
      <c r="ID406">
        <v>1</v>
      </c>
      <c r="IE406" t="s">
        <v>4144</v>
      </c>
      <c r="IF406" t="s">
        <v>4145</v>
      </c>
      <c r="IG406">
        <v>1</v>
      </c>
      <c r="IH406">
        <v>3.5948657504035197E-2</v>
      </c>
      <c r="II406">
        <v>1</v>
      </c>
      <c r="IJ406" t="s">
        <v>4146</v>
      </c>
      <c r="IK406" t="s">
        <v>4147</v>
      </c>
      <c r="IL406">
        <v>1</v>
      </c>
      <c r="IM406">
        <v>4.5193380316922004E-3</v>
      </c>
      <c r="IN406">
        <v>1</v>
      </c>
      <c r="IO406" t="s">
        <v>3022</v>
      </c>
      <c r="IP406" t="s">
        <v>3023</v>
      </c>
      <c r="IQ406">
        <v>0.13410149048418604</v>
      </c>
      <c r="IR406">
        <v>0.13671726609705084</v>
      </c>
      <c r="IS406">
        <v>1</v>
      </c>
      <c r="IT406" t="s">
        <v>3024</v>
      </c>
      <c r="IU406" t="s">
        <v>3025</v>
      </c>
      <c r="IV406">
        <v>6.0459202846855024E-3</v>
      </c>
      <c r="IW406">
        <v>0.13671726609705084</v>
      </c>
      <c r="IX406">
        <v>1</v>
      </c>
      <c r="IY406" t="s">
        <v>3026</v>
      </c>
      <c r="IZ406" t="s">
        <v>3027</v>
      </c>
      <c r="JA406">
        <v>0.48517634980715318</v>
      </c>
      <c r="JB406">
        <v>0.13671726609705084</v>
      </c>
      <c r="JC406">
        <v>1</v>
      </c>
      <c r="JD406" t="s">
        <v>3028</v>
      </c>
      <c r="JE406" t="s">
        <v>3029</v>
      </c>
      <c r="JF406">
        <v>0.37467623942397527</v>
      </c>
      <c r="JG406">
        <v>0.13671726609705084</v>
      </c>
      <c r="JH406">
        <v>1</v>
      </c>
      <c r="JI406" t="s">
        <v>3030</v>
      </c>
      <c r="JJ406" t="s">
        <v>3031</v>
      </c>
      <c r="JK406">
        <v>0.1523454548262588</v>
      </c>
      <c r="JL406">
        <v>1.2124627166804531E-2</v>
      </c>
      <c r="JM406">
        <v>1</v>
      </c>
      <c r="JN406" t="s">
        <v>3032</v>
      </c>
      <c r="JO406" t="s">
        <v>3033</v>
      </c>
      <c r="JP406">
        <v>0.40618597118973421</v>
      </c>
      <c r="JQ406">
        <v>1.2124627166804531E-2</v>
      </c>
      <c r="JR406">
        <v>1</v>
      </c>
      <c r="JS406" t="s">
        <v>3034</v>
      </c>
      <c r="JT406" t="s">
        <v>3035</v>
      </c>
      <c r="JU406">
        <v>2.6360428138277162E-2</v>
      </c>
      <c r="JV406">
        <v>1.2124627166804531E-2</v>
      </c>
      <c r="JW406">
        <v>1</v>
      </c>
      <c r="JX406" t="s">
        <v>3036</v>
      </c>
      <c r="JY406" t="s">
        <v>3037</v>
      </c>
      <c r="JZ406">
        <v>0.21051217573523118</v>
      </c>
      <c r="KA406">
        <v>1.2124627166804531E-2</v>
      </c>
      <c r="KB406">
        <v>1</v>
      </c>
      <c r="KC406" t="s">
        <v>3038</v>
      </c>
      <c r="KD406" t="s">
        <v>3039</v>
      </c>
      <c r="KE406">
        <v>1.6519048596901776E-2</v>
      </c>
      <c r="KF406">
        <v>1.2124627166804531E-2</v>
      </c>
      <c r="KG406">
        <v>1</v>
      </c>
      <c r="KH406" t="s">
        <v>3040</v>
      </c>
      <c r="KI406" t="s">
        <v>3041</v>
      </c>
      <c r="KJ406">
        <v>0.18807692151359676</v>
      </c>
      <c r="KK406">
        <v>1.2124627166804531E-2</v>
      </c>
    </row>
    <row r="407" spans="1:587">
      <c r="A407" t="str">
        <f>[1]Overview!E488</f>
        <v>a681103</v>
      </c>
      <c r="B407" t="str">
        <f>IF([1]Overview!W488&lt;&gt;"",[1]Overview!W488,"")</f>
        <v/>
      </c>
      <c r="C407" t="str">
        <f>[1]Overview!B488</f>
        <v>6811.03: Nichtdauerhafte Artikel aus Watte und Papier für Körperpflege</v>
      </c>
      <c r="D407" s="159">
        <f>5.94290024606893E-07*0.830456672658827</f>
        <v>4.9353211642937281E-7</v>
      </c>
      <c r="F407">
        <f>[1]Overview!S488</f>
        <v>0</v>
      </c>
      <c r="H407">
        <v>1</v>
      </c>
      <c r="I407" t="s">
        <v>4340</v>
      </c>
      <c r="J407" t="s">
        <v>4341</v>
      </c>
      <c r="K407">
        <v>1</v>
      </c>
      <c r="L407">
        <v>2.27241135294768E-4</v>
      </c>
      <c r="M407">
        <v>1</v>
      </c>
      <c r="N407" t="s">
        <v>4342</v>
      </c>
      <c r="O407" t="s">
        <v>4343</v>
      </c>
      <c r="P407">
        <v>1</v>
      </c>
      <c r="Q407">
        <v>1.1095441181399001E-3</v>
      </c>
      <c r="R407">
        <v>1</v>
      </c>
      <c r="S407" t="s">
        <v>4344</v>
      </c>
      <c r="T407" t="s">
        <v>4345</v>
      </c>
      <c r="U407">
        <v>1</v>
      </c>
      <c r="V407" s="159">
        <v>5.4007548179542998E-5</v>
      </c>
      <c r="W407">
        <v>1</v>
      </c>
      <c r="X407" t="s">
        <v>4346</v>
      </c>
      <c r="Y407" t="s">
        <v>4347</v>
      </c>
      <c r="Z407">
        <v>1</v>
      </c>
      <c r="AA407">
        <v>2.3063686965088801E-3</v>
      </c>
      <c r="AB407">
        <v>1</v>
      </c>
      <c r="AC407" t="s">
        <v>4348</v>
      </c>
      <c r="AD407" t="s">
        <v>4349</v>
      </c>
      <c r="AE407">
        <v>1</v>
      </c>
      <c r="AF407" s="159">
        <v>7.5806828661024704E-7</v>
      </c>
      <c r="AG407">
        <v>1</v>
      </c>
      <c r="AH407" t="s">
        <v>4350</v>
      </c>
      <c r="AI407" t="s">
        <v>4351</v>
      </c>
      <c r="AJ407">
        <v>1</v>
      </c>
      <c r="AK407" s="159">
        <v>6.2076386153361206E-5</v>
      </c>
      <c r="AL407">
        <v>1</v>
      </c>
      <c r="AM407" t="s">
        <v>4352</v>
      </c>
      <c r="AN407" t="s">
        <v>4353</v>
      </c>
      <c r="AO407">
        <v>1</v>
      </c>
      <c r="AP407">
        <v>7.3074517641621997E-2</v>
      </c>
      <c r="AQ407">
        <v>1</v>
      </c>
      <c r="AR407" t="s">
        <v>4354</v>
      </c>
      <c r="AS407" t="s">
        <v>4355</v>
      </c>
      <c r="AT407">
        <v>1</v>
      </c>
      <c r="AU407" s="159">
        <v>3.8960262425085798E-5</v>
      </c>
      <c r="AV407">
        <v>1</v>
      </c>
      <c r="AW407" t="s">
        <v>4356</v>
      </c>
      <c r="AX407" t="s">
        <v>4357</v>
      </c>
      <c r="AY407">
        <v>1</v>
      </c>
      <c r="AZ407">
        <v>1.64996794794787E-3</v>
      </c>
      <c r="BA407">
        <v>1</v>
      </c>
      <c r="BB407" t="s">
        <v>4358</v>
      </c>
      <c r="BC407" t="s">
        <v>4359</v>
      </c>
      <c r="BD407">
        <v>1</v>
      </c>
      <c r="BE407" s="159">
        <v>1.09193145336273E-5</v>
      </c>
      <c r="BF407">
        <v>1</v>
      </c>
      <c r="BG407" t="s">
        <v>4360</v>
      </c>
      <c r="BH407" t="s">
        <v>4361</v>
      </c>
      <c r="BI407">
        <v>1</v>
      </c>
      <c r="BJ407">
        <v>2.0190449030861601E-2</v>
      </c>
      <c r="BK407">
        <v>1</v>
      </c>
      <c r="BL407" t="s">
        <v>4362</v>
      </c>
      <c r="BM407" t="s">
        <v>4363</v>
      </c>
      <c r="BN407">
        <v>1</v>
      </c>
      <c r="BO407">
        <v>5.2280915973309898E-4</v>
      </c>
      <c r="BP407">
        <v>1</v>
      </c>
      <c r="BQ407" t="s">
        <v>4364</v>
      </c>
      <c r="BR407" t="s">
        <v>4365</v>
      </c>
      <c r="BS407">
        <v>1</v>
      </c>
      <c r="BT407">
        <v>1.6904687757089501E-3</v>
      </c>
      <c r="BU407">
        <v>1</v>
      </c>
      <c r="BV407" t="s">
        <v>4366</v>
      </c>
      <c r="BW407" t="s">
        <v>4367</v>
      </c>
      <c r="BX407">
        <v>1</v>
      </c>
      <c r="BY407" s="159">
        <v>1.27143711443696E-5</v>
      </c>
      <c r="BZ407">
        <v>1</v>
      </c>
      <c r="CA407" t="s">
        <v>4368</v>
      </c>
      <c r="CB407" t="s">
        <v>4369</v>
      </c>
      <c r="CC407">
        <v>1</v>
      </c>
      <c r="CD407" s="159">
        <v>3.56481742611765E-8</v>
      </c>
      <c r="CE407">
        <v>1</v>
      </c>
      <c r="CF407" t="s">
        <v>4370</v>
      </c>
      <c r="CG407" t="s">
        <v>4371</v>
      </c>
      <c r="CH407">
        <v>1</v>
      </c>
      <c r="CI407" s="159">
        <v>3.57703091517939E-6</v>
      </c>
      <c r="CJ407">
        <v>1</v>
      </c>
      <c r="CK407" t="s">
        <v>4372</v>
      </c>
      <c r="CL407" t="s">
        <v>4373</v>
      </c>
      <c r="CM407">
        <v>1</v>
      </c>
      <c r="CN407" s="159">
        <v>6.00949552686087E-9</v>
      </c>
      <c r="CO407">
        <v>1</v>
      </c>
      <c r="CP407" t="s">
        <v>4374</v>
      </c>
      <c r="CQ407" t="s">
        <v>4375</v>
      </c>
      <c r="CR407">
        <v>1</v>
      </c>
      <c r="CS407">
        <v>4.9679705462402502E-4</v>
      </c>
      <c r="CT407">
        <v>1</v>
      </c>
      <c r="CU407" t="s">
        <v>4376</v>
      </c>
      <c r="CV407" t="s">
        <v>4377</v>
      </c>
      <c r="CW407">
        <v>1</v>
      </c>
      <c r="CX407">
        <v>4.3775844364613302E-4</v>
      </c>
      <c r="CY407">
        <v>1</v>
      </c>
      <c r="CZ407" t="s">
        <v>4378</v>
      </c>
      <c r="DA407" t="s">
        <v>4379</v>
      </c>
      <c r="DB407">
        <v>1</v>
      </c>
      <c r="DC407">
        <v>2.2722631756325802E-3</v>
      </c>
      <c r="DD407">
        <v>1</v>
      </c>
      <c r="DE407" t="s">
        <v>4380</v>
      </c>
      <c r="DF407" t="s">
        <v>4381</v>
      </c>
      <c r="DG407">
        <v>1</v>
      </c>
      <c r="DH407">
        <v>5.0737876095491002E-3</v>
      </c>
      <c r="DI407">
        <v>1</v>
      </c>
      <c r="DJ407" t="s">
        <v>4382</v>
      </c>
      <c r="DK407" t="s">
        <v>4383</v>
      </c>
      <c r="DL407">
        <v>1</v>
      </c>
      <c r="DM407" s="159">
        <v>7.7085877825531799E-5</v>
      </c>
      <c r="DN407">
        <v>1</v>
      </c>
      <c r="DO407" t="s">
        <v>4384</v>
      </c>
      <c r="DP407" t="s">
        <v>4385</v>
      </c>
      <c r="DQ407">
        <v>1</v>
      </c>
      <c r="DR407">
        <v>1.51214988364465E-4</v>
      </c>
      <c r="DS407">
        <v>1</v>
      </c>
      <c r="DT407" t="s">
        <v>4386</v>
      </c>
      <c r="DU407" t="s">
        <v>4387</v>
      </c>
      <c r="DV407">
        <v>1</v>
      </c>
      <c r="DW407">
        <v>6.1967688790002195E-4</v>
      </c>
      <c r="DX407">
        <v>1</v>
      </c>
      <c r="DY407" t="s">
        <v>4388</v>
      </c>
      <c r="DZ407" t="s">
        <v>4389</v>
      </c>
      <c r="EA407">
        <v>1</v>
      </c>
      <c r="EB407" s="159">
        <v>2.3318504544075101E-5</v>
      </c>
      <c r="EC407">
        <v>1</v>
      </c>
      <c r="ED407" t="s">
        <v>4390</v>
      </c>
      <c r="EE407" t="s">
        <v>4391</v>
      </c>
      <c r="EF407">
        <v>1</v>
      </c>
      <c r="EG407">
        <v>1.09705541830628E-2</v>
      </c>
      <c r="EH407">
        <v>1</v>
      </c>
      <c r="EI407" t="s">
        <v>4392</v>
      </c>
      <c r="EJ407" t="s">
        <v>4393</v>
      </c>
      <c r="EK407">
        <v>1</v>
      </c>
      <c r="EL407">
        <v>2.1219046651494398E-3</v>
      </c>
      <c r="EM407">
        <v>1</v>
      </c>
      <c r="EN407" t="s">
        <v>4394</v>
      </c>
      <c r="EO407" t="s">
        <v>4395</v>
      </c>
      <c r="EP407">
        <v>1</v>
      </c>
      <c r="EQ407">
        <v>3.8101952460814097E-2</v>
      </c>
      <c r="ER407">
        <v>1</v>
      </c>
      <c r="ES407" t="s">
        <v>4396</v>
      </c>
      <c r="ET407" t="s">
        <v>4397</v>
      </c>
      <c r="EU407">
        <v>1</v>
      </c>
      <c r="EV407">
        <v>1.0037027558810099E-2</v>
      </c>
      <c r="EW407">
        <v>1</v>
      </c>
      <c r="EX407" t="s">
        <v>4398</v>
      </c>
      <c r="EY407" t="s">
        <v>4399</v>
      </c>
      <c r="EZ407">
        <v>1</v>
      </c>
      <c r="FA407">
        <v>1.0069419452044599E-2</v>
      </c>
      <c r="FB407">
        <v>1</v>
      </c>
      <c r="FC407" t="s">
        <v>4400</v>
      </c>
      <c r="FD407" t="s">
        <v>4401</v>
      </c>
      <c r="FE407">
        <v>1</v>
      </c>
      <c r="FF407">
        <v>3.5048667368504502E-3</v>
      </c>
      <c r="FG407">
        <v>1</v>
      </c>
      <c r="FH407" t="s">
        <v>4402</v>
      </c>
      <c r="FI407" t="s">
        <v>4403</v>
      </c>
      <c r="FJ407">
        <v>1</v>
      </c>
      <c r="FK407">
        <v>1.2300544775627401E-4</v>
      </c>
      <c r="FL407">
        <v>1</v>
      </c>
      <c r="FM407" t="s">
        <v>4404</v>
      </c>
      <c r="FN407" t="s">
        <v>4405</v>
      </c>
      <c r="FO407">
        <v>1</v>
      </c>
      <c r="FP407" s="159">
        <v>2.4078322082557002E-6</v>
      </c>
      <c r="FQ407">
        <v>1</v>
      </c>
      <c r="FR407" t="s">
        <v>4406</v>
      </c>
      <c r="FS407" t="s">
        <v>4407</v>
      </c>
      <c r="FT407">
        <v>1</v>
      </c>
      <c r="FU407">
        <v>0.78067416949530599</v>
      </c>
      <c r="FV407">
        <v>1</v>
      </c>
      <c r="FW407" t="s">
        <v>4408</v>
      </c>
      <c r="FX407" t="s">
        <v>4409</v>
      </c>
      <c r="FY407">
        <v>1</v>
      </c>
      <c r="FZ407" s="159">
        <v>1.1286167455825299E-6</v>
      </c>
      <c r="GA407">
        <v>1</v>
      </c>
      <c r="GB407" t="s">
        <v>4410</v>
      </c>
      <c r="GC407" t="s">
        <v>4411</v>
      </c>
      <c r="GD407">
        <v>1</v>
      </c>
      <c r="GE407" s="159">
        <v>4.5333671413994901E-7</v>
      </c>
      <c r="GF407">
        <v>1</v>
      </c>
      <c r="GG407" t="s">
        <v>4412</v>
      </c>
      <c r="GH407" t="s">
        <v>4413</v>
      </c>
      <c r="GI407">
        <v>1</v>
      </c>
      <c r="GJ407" s="159">
        <v>1.0219926006008301E-5</v>
      </c>
      <c r="GK407">
        <v>1</v>
      </c>
      <c r="GL407" t="s">
        <v>4414</v>
      </c>
      <c r="GM407" t="s">
        <v>4415</v>
      </c>
      <c r="GN407">
        <v>1</v>
      </c>
      <c r="GO407">
        <v>1.33069884112641E-2</v>
      </c>
      <c r="GP407">
        <v>1</v>
      </c>
      <c r="GQ407" t="s">
        <v>4416</v>
      </c>
      <c r="GR407" t="s">
        <v>4417</v>
      </c>
      <c r="GS407">
        <v>1</v>
      </c>
      <c r="GT407" s="159">
        <v>5.7527206172027699E-5</v>
      </c>
      <c r="GU407">
        <v>1</v>
      </c>
      <c r="GV407" t="s">
        <v>4418</v>
      </c>
      <c r="GW407" t="s">
        <v>4419</v>
      </c>
      <c r="GX407">
        <v>1</v>
      </c>
      <c r="GY407" s="159">
        <v>4.5436798897593102E-5</v>
      </c>
      <c r="GZ407">
        <v>1</v>
      </c>
      <c r="HA407" t="s">
        <v>4420</v>
      </c>
      <c r="HB407" t="s">
        <v>4421</v>
      </c>
      <c r="HC407">
        <v>1</v>
      </c>
      <c r="HD407">
        <v>5.3738352412433096E-3</v>
      </c>
      <c r="HE407">
        <v>1</v>
      </c>
      <c r="HF407" t="s">
        <v>4422</v>
      </c>
      <c r="HG407" t="s">
        <v>4423</v>
      </c>
      <c r="HH407">
        <v>1</v>
      </c>
      <c r="HI407" s="159">
        <v>1.8297811530465601E-6</v>
      </c>
      <c r="HJ407">
        <v>1</v>
      </c>
      <c r="HK407" t="s">
        <v>4424</v>
      </c>
      <c r="HL407" t="s">
        <v>4425</v>
      </c>
      <c r="HM407">
        <v>1</v>
      </c>
      <c r="HN407">
        <v>1.6623562094639701E-4</v>
      </c>
      <c r="HO407">
        <v>1</v>
      </c>
      <c r="HP407" t="s">
        <v>4426</v>
      </c>
      <c r="HQ407" t="s">
        <v>4427</v>
      </c>
      <c r="HR407">
        <v>1</v>
      </c>
      <c r="HS407" s="159">
        <v>7.9621938862414101E-6</v>
      </c>
      <c r="HT407">
        <v>1</v>
      </c>
      <c r="HU407" t="s">
        <v>4428</v>
      </c>
      <c r="HV407" t="s">
        <v>4429</v>
      </c>
      <c r="HW407">
        <v>1</v>
      </c>
      <c r="HX407" s="159">
        <v>9.1446650540277E-6</v>
      </c>
      <c r="HY407">
        <v>1</v>
      </c>
      <c r="HZ407" t="s">
        <v>4430</v>
      </c>
      <c r="IA407" t="s">
        <v>4431</v>
      </c>
      <c r="IB407">
        <v>1</v>
      </c>
      <c r="IC407">
        <v>1.45590830448957E-2</v>
      </c>
      <c r="ID407">
        <v>1</v>
      </c>
      <c r="IE407" t="s">
        <v>4432</v>
      </c>
      <c r="IF407" t="s">
        <v>4433</v>
      </c>
      <c r="IG407">
        <v>1</v>
      </c>
      <c r="IH407">
        <v>1.1118944205178E-4</v>
      </c>
      <c r="II407">
        <v>1</v>
      </c>
      <c r="IJ407" t="s">
        <v>4434</v>
      </c>
      <c r="IK407" t="s">
        <v>5889</v>
      </c>
      <c r="IL407">
        <v>1</v>
      </c>
      <c r="IM407">
        <v>6.37334195756814E-4</v>
      </c>
      <c r="IN407">
        <v>1</v>
      </c>
      <c r="IO407" t="s">
        <v>3022</v>
      </c>
      <c r="IP407" t="s">
        <v>3023</v>
      </c>
      <c r="IQ407">
        <v>0.13410149048418604</v>
      </c>
      <c r="IR407">
        <v>0.17847062115603138</v>
      </c>
      <c r="IS407">
        <v>1</v>
      </c>
      <c r="IT407" t="s">
        <v>3024</v>
      </c>
      <c r="IU407" t="s">
        <v>3025</v>
      </c>
      <c r="IV407">
        <v>6.0459202846855024E-3</v>
      </c>
      <c r="IW407">
        <v>0.17847062115603138</v>
      </c>
      <c r="IX407">
        <v>1</v>
      </c>
      <c r="IY407" t="s">
        <v>3026</v>
      </c>
      <c r="IZ407" t="s">
        <v>3027</v>
      </c>
      <c r="JA407">
        <v>0.48517634980715318</v>
      </c>
      <c r="JB407">
        <v>0.17847062115603138</v>
      </c>
      <c r="JC407">
        <v>1</v>
      </c>
      <c r="JD407" t="s">
        <v>3028</v>
      </c>
      <c r="JE407" t="s">
        <v>3029</v>
      </c>
      <c r="JF407">
        <v>0.37467623942397527</v>
      </c>
      <c r="JG407">
        <v>0.17847062115603138</v>
      </c>
      <c r="JH407">
        <v>1</v>
      </c>
      <c r="JI407" t="s">
        <v>3030</v>
      </c>
      <c r="JJ407" t="s">
        <v>3031</v>
      </c>
      <c r="JK407">
        <v>0.1523454548262588</v>
      </c>
      <c r="JL407">
        <v>1.5827479611925741E-2</v>
      </c>
      <c r="JM407">
        <v>1</v>
      </c>
      <c r="JN407" t="s">
        <v>3032</v>
      </c>
      <c r="JO407" t="s">
        <v>3033</v>
      </c>
      <c r="JP407">
        <v>0.40618597118973421</v>
      </c>
      <c r="JQ407">
        <v>1.5827479611925741E-2</v>
      </c>
      <c r="JR407">
        <v>1</v>
      </c>
      <c r="JS407" t="s">
        <v>3034</v>
      </c>
      <c r="JT407" t="s">
        <v>3035</v>
      </c>
      <c r="JU407">
        <v>2.6360428138277162E-2</v>
      </c>
      <c r="JV407">
        <v>1.5827479611925741E-2</v>
      </c>
      <c r="JW407">
        <v>1</v>
      </c>
      <c r="JX407" t="s">
        <v>3036</v>
      </c>
      <c r="JY407" t="s">
        <v>3037</v>
      </c>
      <c r="JZ407">
        <v>0.21051217573523118</v>
      </c>
      <c r="KA407">
        <v>1.5827479611925741E-2</v>
      </c>
      <c r="KB407">
        <v>1</v>
      </c>
      <c r="KC407" t="s">
        <v>3038</v>
      </c>
      <c r="KD407" t="s">
        <v>3039</v>
      </c>
      <c r="KE407">
        <v>1.6519048596901776E-2</v>
      </c>
      <c r="KF407">
        <v>1.5827479611925741E-2</v>
      </c>
      <c r="KG407">
        <v>1</v>
      </c>
      <c r="KH407" t="s">
        <v>3040</v>
      </c>
      <c r="KI407" t="s">
        <v>3041</v>
      </c>
      <c r="KJ407">
        <v>0.18807692151359676</v>
      </c>
      <c r="KK407">
        <v>1.5827479611925741E-2</v>
      </c>
    </row>
    <row r="408" spans="1:587">
      <c r="A408" t="str">
        <f>[1]Overview!E489</f>
        <v>a681104</v>
      </c>
      <c r="B408" t="str">
        <f>IF([1]Overview!W489&lt;&gt;"",[1]Overview!W489,"")</f>
        <v/>
      </c>
      <c r="C408" t="str">
        <f>[1]Overview!B489</f>
        <v>6811.04: Körperseife und Badezusatz</v>
      </c>
      <c r="D408">
        <f>1/(2.36*1.375*1.0806*93.9/53.6)</f>
        <v>0.16278693007658374</v>
      </c>
      <c r="F408">
        <f>[1]Overview!S489</f>
        <v>0</v>
      </c>
      <c r="H408" s="169">
        <v>1</v>
      </c>
      <c r="I408" s="159" t="s">
        <v>5890</v>
      </c>
      <c r="J408" t="s">
        <v>5891</v>
      </c>
      <c r="K408">
        <v>1</v>
      </c>
      <c r="L408">
        <v>1</v>
      </c>
    </row>
    <row r="409" spans="1:587">
      <c r="A409" t="str">
        <f>[1]Overview!E490</f>
        <v>a681105</v>
      </c>
      <c r="B409" t="str">
        <f>IF([1]Overview!W490&lt;&gt;"",[1]Overview!W490,"")</f>
        <v/>
      </c>
      <c r="C409" t="str">
        <f>[1]Overview!B490</f>
        <v>6811.05: Haarpflegemittel</v>
      </c>
      <c r="D409" s="159">
        <f>5.94290024606893E-07*0.884266301112857</f>
        <v>5.2551064184740601E-7</v>
      </c>
      <c r="F409">
        <f>[1]Overview!S490</f>
        <v>0</v>
      </c>
      <c r="H409">
        <v>1</v>
      </c>
      <c r="I409" t="s">
        <v>4148</v>
      </c>
      <c r="J409" t="s">
        <v>4149</v>
      </c>
      <c r="K409">
        <v>1</v>
      </c>
      <c r="L409">
        <v>3.44956824512956E-3</v>
      </c>
      <c r="M409">
        <v>1</v>
      </c>
      <c r="N409" t="s">
        <v>4150</v>
      </c>
      <c r="O409" t="s">
        <v>4151</v>
      </c>
      <c r="P409">
        <v>1</v>
      </c>
      <c r="Q409">
        <v>9.0669365824330005E-3</v>
      </c>
      <c r="R409">
        <v>1</v>
      </c>
      <c r="S409" t="s">
        <v>4152</v>
      </c>
      <c r="T409" t="s">
        <v>4153</v>
      </c>
      <c r="U409">
        <v>1</v>
      </c>
      <c r="V409" s="159">
        <v>1.00497089861763E-5</v>
      </c>
      <c r="W409">
        <v>1</v>
      </c>
      <c r="X409" t="s">
        <v>4154</v>
      </c>
      <c r="Y409" t="s">
        <v>4155</v>
      </c>
      <c r="Z409">
        <v>1</v>
      </c>
      <c r="AA409" s="159">
        <v>4.9396878859486101E-5</v>
      </c>
      <c r="AB409">
        <v>1</v>
      </c>
      <c r="AC409" t="s">
        <v>4156</v>
      </c>
      <c r="AD409" t="s">
        <v>4157</v>
      </c>
      <c r="AE409">
        <v>1</v>
      </c>
      <c r="AF409" s="159">
        <v>1.26689792610991E-5</v>
      </c>
      <c r="AG409">
        <v>1</v>
      </c>
      <c r="AH409" t="s">
        <v>4158</v>
      </c>
      <c r="AI409" t="s">
        <v>4159</v>
      </c>
      <c r="AJ409">
        <v>1</v>
      </c>
      <c r="AK409">
        <v>8.51558209647463E-4</v>
      </c>
      <c r="AL409">
        <v>1</v>
      </c>
      <c r="AM409" t="s">
        <v>4160</v>
      </c>
      <c r="AN409" t="s">
        <v>4161</v>
      </c>
      <c r="AO409">
        <v>1</v>
      </c>
      <c r="AP409">
        <v>8.7132044323936998E-4</v>
      </c>
      <c r="AQ409">
        <v>1</v>
      </c>
      <c r="AR409" t="s">
        <v>4162</v>
      </c>
      <c r="AS409" t="s">
        <v>4163</v>
      </c>
      <c r="AT409">
        <v>1</v>
      </c>
      <c r="AU409">
        <v>2.285718267002E-4</v>
      </c>
      <c r="AV409">
        <v>1</v>
      </c>
      <c r="AW409" t="s">
        <v>4164</v>
      </c>
      <c r="AX409" t="s">
        <v>4165</v>
      </c>
      <c r="AY409">
        <v>1</v>
      </c>
      <c r="AZ409" s="159">
        <v>5.1505253972432497E-5</v>
      </c>
      <c r="BA409">
        <v>1</v>
      </c>
      <c r="BB409" t="s">
        <v>4166</v>
      </c>
      <c r="BC409" t="s">
        <v>4167</v>
      </c>
      <c r="BD409">
        <v>1</v>
      </c>
      <c r="BE409">
        <v>4.37154839167415E-3</v>
      </c>
      <c r="BF409">
        <v>1</v>
      </c>
      <c r="BG409" t="s">
        <v>4168</v>
      </c>
      <c r="BH409" t="s">
        <v>4169</v>
      </c>
      <c r="BI409">
        <v>1</v>
      </c>
      <c r="BJ409">
        <v>1.3381938441579201E-3</v>
      </c>
      <c r="BK409">
        <v>1</v>
      </c>
      <c r="BL409" t="s">
        <v>4170</v>
      </c>
      <c r="BM409" t="s">
        <v>4171</v>
      </c>
      <c r="BN409">
        <v>1</v>
      </c>
      <c r="BO409" s="159">
        <v>1.96336903492638E-7</v>
      </c>
      <c r="BP409">
        <v>1</v>
      </c>
      <c r="BQ409" t="s">
        <v>4172</v>
      </c>
      <c r="BR409" t="s">
        <v>4173</v>
      </c>
      <c r="BS409">
        <v>1</v>
      </c>
      <c r="BT409" s="159">
        <v>5.4712982601400803E-6</v>
      </c>
      <c r="BU409">
        <v>1</v>
      </c>
      <c r="BV409" t="s">
        <v>4174</v>
      </c>
      <c r="BW409" t="s">
        <v>4175</v>
      </c>
      <c r="BX409">
        <v>1</v>
      </c>
      <c r="BY409">
        <v>3.6909974112180902E-2</v>
      </c>
      <c r="BZ409">
        <v>1</v>
      </c>
      <c r="CA409" t="s">
        <v>4176</v>
      </c>
      <c r="CB409" t="s">
        <v>4177</v>
      </c>
      <c r="CC409">
        <v>1</v>
      </c>
      <c r="CD409">
        <v>5.8050155339715902E-4</v>
      </c>
      <c r="CE409">
        <v>1</v>
      </c>
      <c r="CF409" t="s">
        <v>4178</v>
      </c>
      <c r="CG409" t="s">
        <v>4179</v>
      </c>
      <c r="CH409">
        <v>1</v>
      </c>
      <c r="CI409">
        <v>2.3891756859246499E-3</v>
      </c>
      <c r="CJ409">
        <v>1</v>
      </c>
      <c r="CK409" t="s">
        <v>4180</v>
      </c>
      <c r="CL409" t="s">
        <v>4181</v>
      </c>
      <c r="CM409">
        <v>1</v>
      </c>
      <c r="CN409">
        <v>8.1667702469176099E-3</v>
      </c>
      <c r="CO409">
        <v>1</v>
      </c>
      <c r="CP409" t="s">
        <v>4182</v>
      </c>
      <c r="CQ409" t="s">
        <v>4183</v>
      </c>
      <c r="CR409">
        <v>1</v>
      </c>
      <c r="CS409">
        <v>2.9507642255763401E-2</v>
      </c>
      <c r="CT409">
        <v>1</v>
      </c>
      <c r="CU409" t="s">
        <v>4184</v>
      </c>
      <c r="CV409" t="s">
        <v>4185</v>
      </c>
      <c r="CW409">
        <v>1</v>
      </c>
      <c r="CX409">
        <v>1.5432628604905899E-3</v>
      </c>
      <c r="CY409">
        <v>1</v>
      </c>
      <c r="CZ409" t="s">
        <v>4186</v>
      </c>
      <c r="DA409" t="s">
        <v>4187</v>
      </c>
      <c r="DB409">
        <v>1</v>
      </c>
      <c r="DC409" s="159">
        <v>4.7851634634376201E-6</v>
      </c>
      <c r="DD409">
        <v>1</v>
      </c>
      <c r="DE409" t="s">
        <v>4188</v>
      </c>
      <c r="DF409" t="s">
        <v>4189</v>
      </c>
      <c r="DG409">
        <v>1</v>
      </c>
      <c r="DH409">
        <v>5.2111263800262899E-3</v>
      </c>
      <c r="DI409">
        <v>1</v>
      </c>
      <c r="DJ409" t="s">
        <v>4190</v>
      </c>
      <c r="DK409" t="s">
        <v>4191</v>
      </c>
      <c r="DL409">
        <v>1</v>
      </c>
      <c r="DM409">
        <v>1.8130674203721699E-4</v>
      </c>
      <c r="DN409">
        <v>1</v>
      </c>
      <c r="DO409" t="s">
        <v>4192</v>
      </c>
      <c r="DP409" t="s">
        <v>4193</v>
      </c>
      <c r="DQ409">
        <v>1</v>
      </c>
      <c r="DR409" s="159">
        <v>1.57786307019838E-5</v>
      </c>
      <c r="DS409">
        <v>1</v>
      </c>
      <c r="DT409" t="s">
        <v>4194</v>
      </c>
      <c r="DU409" t="s">
        <v>4195</v>
      </c>
      <c r="DV409">
        <v>1</v>
      </c>
      <c r="DW409" s="159">
        <v>3.5156588101494601E-7</v>
      </c>
      <c r="DX409">
        <v>1</v>
      </c>
      <c r="DY409" t="s">
        <v>4196</v>
      </c>
      <c r="DZ409" t="s">
        <v>4197</v>
      </c>
      <c r="EA409">
        <v>1</v>
      </c>
      <c r="EB409" s="159">
        <v>6.7604464555622295E-5</v>
      </c>
      <c r="EC409">
        <v>1</v>
      </c>
      <c r="ED409" t="s">
        <v>4198</v>
      </c>
      <c r="EE409" t="s">
        <v>4199</v>
      </c>
      <c r="EF409">
        <v>1</v>
      </c>
      <c r="EG409">
        <v>9.0537894698097601E-3</v>
      </c>
      <c r="EH409">
        <v>1</v>
      </c>
      <c r="EI409" t="s">
        <v>4200</v>
      </c>
      <c r="EJ409" t="s">
        <v>4201</v>
      </c>
      <c r="EK409">
        <v>1</v>
      </c>
      <c r="EL409" s="159">
        <v>2.69017683165593E-7</v>
      </c>
      <c r="EM409">
        <v>1</v>
      </c>
      <c r="EN409" t="s">
        <v>4202</v>
      </c>
      <c r="EO409" t="s">
        <v>4203</v>
      </c>
      <c r="EP409">
        <v>1</v>
      </c>
      <c r="EQ409">
        <v>2.9550362321759799E-4</v>
      </c>
      <c r="ER409">
        <v>1</v>
      </c>
      <c r="ES409" t="s">
        <v>4204</v>
      </c>
      <c r="ET409" t="s">
        <v>4205</v>
      </c>
      <c r="EU409">
        <v>1</v>
      </c>
      <c r="EV409" s="159">
        <v>6.9717829496221101E-7</v>
      </c>
      <c r="EW409">
        <v>1</v>
      </c>
      <c r="EX409" t="s">
        <v>4206</v>
      </c>
      <c r="EY409" t="s">
        <v>4207</v>
      </c>
      <c r="EZ409">
        <v>1</v>
      </c>
      <c r="FA409">
        <v>2.0805476471720298E-3</v>
      </c>
      <c r="FB409">
        <v>1</v>
      </c>
      <c r="FC409" t="s">
        <v>4208</v>
      </c>
      <c r="FD409" t="s">
        <v>4209</v>
      </c>
      <c r="FE409">
        <v>1</v>
      </c>
      <c r="FF409">
        <v>1.8193109328403299E-3</v>
      </c>
      <c r="FG409">
        <v>1</v>
      </c>
      <c r="FH409" t="s">
        <v>4210</v>
      </c>
      <c r="FI409" t="s">
        <v>4211</v>
      </c>
      <c r="FJ409">
        <v>1</v>
      </c>
      <c r="FK409">
        <v>0.70580165260920302</v>
      </c>
      <c r="FL409">
        <v>1</v>
      </c>
      <c r="FM409" t="s">
        <v>4212</v>
      </c>
      <c r="FN409" t="s">
        <v>4213</v>
      </c>
      <c r="FO409">
        <v>1</v>
      </c>
      <c r="FP409" s="159">
        <v>9.80007410118103E-5</v>
      </c>
      <c r="FQ409">
        <v>1</v>
      </c>
      <c r="FR409" t="s">
        <v>4214</v>
      </c>
      <c r="FS409" t="s">
        <v>4215</v>
      </c>
      <c r="FT409">
        <v>1</v>
      </c>
      <c r="FU409" s="159">
        <v>9.8985777713604794E-5</v>
      </c>
      <c r="FV409">
        <v>1</v>
      </c>
      <c r="FW409" t="s">
        <v>4216</v>
      </c>
      <c r="FX409" t="s">
        <v>4217</v>
      </c>
      <c r="FY409">
        <v>1</v>
      </c>
      <c r="FZ409" s="159">
        <v>2.3449938414206199E-7</v>
      </c>
      <c r="GA409">
        <v>1</v>
      </c>
      <c r="GB409" t="s">
        <v>4218</v>
      </c>
      <c r="GC409" t="s">
        <v>4219</v>
      </c>
      <c r="GD409">
        <v>1</v>
      </c>
      <c r="GE409" s="159">
        <v>2.69147061779583E-5</v>
      </c>
      <c r="GF409">
        <v>1</v>
      </c>
      <c r="GG409" t="s">
        <v>4220</v>
      </c>
      <c r="GH409" t="s">
        <v>4221</v>
      </c>
      <c r="GI409">
        <v>1</v>
      </c>
      <c r="GJ409">
        <v>8.4051210485979796E-3</v>
      </c>
      <c r="GK409">
        <v>1</v>
      </c>
      <c r="GL409" t="s">
        <v>4222</v>
      </c>
      <c r="GM409" t="s">
        <v>4223</v>
      </c>
      <c r="GN409">
        <v>1</v>
      </c>
      <c r="GO409">
        <v>1.1604279613310699E-2</v>
      </c>
      <c r="GP409">
        <v>1</v>
      </c>
      <c r="GQ409" t="s">
        <v>4224</v>
      </c>
      <c r="GR409" t="s">
        <v>4225</v>
      </c>
      <c r="GS409">
        <v>1</v>
      </c>
      <c r="GT409" s="159">
        <v>6.2248231572078002E-7</v>
      </c>
      <c r="GU409">
        <v>1</v>
      </c>
      <c r="GV409" t="s">
        <v>4226</v>
      </c>
      <c r="GW409" t="s">
        <v>4227</v>
      </c>
      <c r="GX409">
        <v>1</v>
      </c>
      <c r="GY409">
        <v>3.1499834580010697E-2</v>
      </c>
      <c r="GZ409">
        <v>1</v>
      </c>
      <c r="HA409" t="s">
        <v>4228</v>
      </c>
      <c r="HB409" t="s">
        <v>4229</v>
      </c>
      <c r="HC409">
        <v>1</v>
      </c>
      <c r="HD409">
        <v>7.2339532438491999E-3</v>
      </c>
      <c r="HE409">
        <v>1</v>
      </c>
      <c r="HF409" t="s">
        <v>4230</v>
      </c>
      <c r="HG409" t="s">
        <v>4231</v>
      </c>
      <c r="HH409">
        <v>1</v>
      </c>
      <c r="HI409">
        <v>4.4766275947467297E-3</v>
      </c>
      <c r="HJ409">
        <v>1</v>
      </c>
      <c r="HK409" t="s">
        <v>4232</v>
      </c>
      <c r="HL409" t="s">
        <v>4233</v>
      </c>
      <c r="HM409">
        <v>1</v>
      </c>
      <c r="HN409">
        <v>2.1093655309062102E-2</v>
      </c>
      <c r="HO409">
        <v>1</v>
      </c>
      <c r="HP409" t="s">
        <v>4234</v>
      </c>
      <c r="HQ409" t="s">
        <v>4235</v>
      </c>
      <c r="HR409">
        <v>1</v>
      </c>
      <c r="HS409">
        <v>1.4388009982630601E-4</v>
      </c>
      <c r="HT409">
        <v>1</v>
      </c>
      <c r="HU409" t="s">
        <v>4236</v>
      </c>
      <c r="HV409" t="s">
        <v>4237</v>
      </c>
      <c r="HW409">
        <v>1</v>
      </c>
      <c r="HX409">
        <v>4.1072938354668499E-3</v>
      </c>
      <c r="HY409">
        <v>1</v>
      </c>
      <c r="HZ409" t="s">
        <v>4238</v>
      </c>
      <c r="IA409" t="s">
        <v>4239</v>
      </c>
      <c r="IB409">
        <v>1</v>
      </c>
      <c r="IC409">
        <v>8.2027628548497794E-2</v>
      </c>
      <c r="ID409">
        <v>1</v>
      </c>
      <c r="IE409" t="s">
        <v>4240</v>
      </c>
      <c r="IF409" t="s">
        <v>4241</v>
      </c>
      <c r="IG409">
        <v>1</v>
      </c>
      <c r="IH409">
        <v>4.76160781486786E-3</v>
      </c>
      <c r="II409">
        <v>1</v>
      </c>
      <c r="IJ409" t="s">
        <v>4242</v>
      </c>
      <c r="IK409" t="s">
        <v>4243</v>
      </c>
      <c r="IL409">
        <v>1</v>
      </c>
      <c r="IM409">
        <v>4.8432396637416297E-4</v>
      </c>
      <c r="IN409">
        <v>1</v>
      </c>
      <c r="IO409" t="s">
        <v>3022</v>
      </c>
      <c r="IP409" t="s">
        <v>3023</v>
      </c>
      <c r="IQ409">
        <v>0.13410149048418604</v>
      </c>
      <c r="IR409">
        <v>7.7216639340492554E-2</v>
      </c>
      <c r="IS409">
        <v>1</v>
      </c>
      <c r="IT409" t="s">
        <v>3024</v>
      </c>
      <c r="IU409" t="s">
        <v>3025</v>
      </c>
      <c r="IV409">
        <v>6.0459202846855024E-3</v>
      </c>
      <c r="IW409">
        <v>7.7216639340492554E-2</v>
      </c>
      <c r="IX409">
        <v>1</v>
      </c>
      <c r="IY409" t="s">
        <v>3026</v>
      </c>
      <c r="IZ409" t="s">
        <v>3027</v>
      </c>
      <c r="JA409">
        <v>0.48517634980715318</v>
      </c>
      <c r="JB409">
        <v>7.7216639340492554E-2</v>
      </c>
      <c r="JC409">
        <v>1</v>
      </c>
      <c r="JD409" t="s">
        <v>3028</v>
      </c>
      <c r="JE409" t="s">
        <v>3029</v>
      </c>
      <c r="JF409">
        <v>0.37467623942397527</v>
      </c>
      <c r="JG409">
        <v>7.7216639340492554E-2</v>
      </c>
      <c r="JH409">
        <v>1</v>
      </c>
      <c r="JI409" t="s">
        <v>3030</v>
      </c>
      <c r="JJ409" t="s">
        <v>3031</v>
      </c>
      <c r="JK409">
        <v>0.1523454548262588</v>
      </c>
      <c r="JL409">
        <v>6.8478765689054056E-3</v>
      </c>
      <c r="JM409">
        <v>1</v>
      </c>
      <c r="JN409" t="s">
        <v>3032</v>
      </c>
      <c r="JO409" t="s">
        <v>3033</v>
      </c>
      <c r="JP409">
        <v>0.40618597118973421</v>
      </c>
      <c r="JQ409">
        <v>6.8478765689054056E-3</v>
      </c>
      <c r="JR409">
        <v>1</v>
      </c>
      <c r="JS409" t="s">
        <v>3034</v>
      </c>
      <c r="JT409" t="s">
        <v>3035</v>
      </c>
      <c r="JU409">
        <v>2.6360428138277162E-2</v>
      </c>
      <c r="JV409">
        <v>6.8478765689054056E-3</v>
      </c>
      <c r="JW409">
        <v>1</v>
      </c>
      <c r="JX409" t="s">
        <v>3036</v>
      </c>
      <c r="JY409" t="s">
        <v>3037</v>
      </c>
      <c r="JZ409">
        <v>0.21051217573523118</v>
      </c>
      <c r="KA409">
        <v>6.8478765689054056E-3</v>
      </c>
      <c r="KB409">
        <v>1</v>
      </c>
      <c r="KC409" t="s">
        <v>3038</v>
      </c>
      <c r="KD409" t="s">
        <v>3039</v>
      </c>
      <c r="KE409">
        <v>1.6519048596901776E-2</v>
      </c>
      <c r="KF409">
        <v>6.8478765689054056E-3</v>
      </c>
      <c r="KG409">
        <v>1</v>
      </c>
      <c r="KH409" t="s">
        <v>3040</v>
      </c>
      <c r="KI409" t="s">
        <v>3041</v>
      </c>
      <c r="KJ409">
        <v>0.18807692151359676</v>
      </c>
      <c r="KK409">
        <v>6.8478765689054056E-3</v>
      </c>
    </row>
    <row r="410" spans="1:587">
      <c r="A410" t="str">
        <f>[1]Overview!E491</f>
        <v>a681106</v>
      </c>
      <c r="B410" t="str">
        <f>IF([1]Overview!W491&lt;&gt;"",[1]Overview!W491,"")</f>
        <v/>
      </c>
      <c r="C410" t="str">
        <f>[1]Overview!B491</f>
        <v>6811.06: Zahnpflegemittel</v>
      </c>
      <c r="D410" s="159">
        <f>5.94290024606893E-07*0.884266301112857</f>
        <v>5.2551064184740601E-7</v>
      </c>
      <c r="F410">
        <f>[1]Overview!S491</f>
        <v>0</v>
      </c>
      <c r="H410">
        <v>1</v>
      </c>
      <c r="I410" t="s">
        <v>4148</v>
      </c>
      <c r="J410" t="s">
        <v>4149</v>
      </c>
      <c r="K410">
        <v>1</v>
      </c>
      <c r="L410">
        <v>3.44956824512956E-3</v>
      </c>
      <c r="M410">
        <v>1</v>
      </c>
      <c r="N410" t="s">
        <v>4150</v>
      </c>
      <c r="O410" t="s">
        <v>4151</v>
      </c>
      <c r="P410">
        <v>1</v>
      </c>
      <c r="Q410">
        <v>9.0669365824330005E-3</v>
      </c>
      <c r="R410">
        <v>1</v>
      </c>
      <c r="S410" t="s">
        <v>4152</v>
      </c>
      <c r="T410" t="s">
        <v>4153</v>
      </c>
      <c r="U410">
        <v>1</v>
      </c>
      <c r="V410" s="159">
        <v>1.00497089861763E-5</v>
      </c>
      <c r="W410">
        <v>1</v>
      </c>
      <c r="X410" t="s">
        <v>4154</v>
      </c>
      <c r="Y410" t="s">
        <v>4155</v>
      </c>
      <c r="Z410">
        <v>1</v>
      </c>
      <c r="AA410" s="159">
        <v>4.9396878859486101E-5</v>
      </c>
      <c r="AB410">
        <v>1</v>
      </c>
      <c r="AC410" t="s">
        <v>4156</v>
      </c>
      <c r="AD410" t="s">
        <v>4157</v>
      </c>
      <c r="AE410">
        <v>1</v>
      </c>
      <c r="AF410" s="159">
        <v>1.26689792610991E-5</v>
      </c>
      <c r="AG410">
        <v>1</v>
      </c>
      <c r="AH410" t="s">
        <v>4158</v>
      </c>
      <c r="AI410" t="s">
        <v>4159</v>
      </c>
      <c r="AJ410">
        <v>1</v>
      </c>
      <c r="AK410">
        <v>8.51558209647463E-4</v>
      </c>
      <c r="AL410">
        <v>1</v>
      </c>
      <c r="AM410" t="s">
        <v>4160</v>
      </c>
      <c r="AN410" t="s">
        <v>4161</v>
      </c>
      <c r="AO410">
        <v>1</v>
      </c>
      <c r="AP410">
        <v>8.7132044323936998E-4</v>
      </c>
      <c r="AQ410">
        <v>1</v>
      </c>
      <c r="AR410" t="s">
        <v>4162</v>
      </c>
      <c r="AS410" t="s">
        <v>4163</v>
      </c>
      <c r="AT410">
        <v>1</v>
      </c>
      <c r="AU410">
        <v>2.285718267002E-4</v>
      </c>
      <c r="AV410">
        <v>1</v>
      </c>
      <c r="AW410" t="s">
        <v>4164</v>
      </c>
      <c r="AX410" t="s">
        <v>4165</v>
      </c>
      <c r="AY410">
        <v>1</v>
      </c>
      <c r="AZ410" s="159">
        <v>5.1505253972432497E-5</v>
      </c>
      <c r="BA410">
        <v>1</v>
      </c>
      <c r="BB410" t="s">
        <v>4166</v>
      </c>
      <c r="BC410" t="s">
        <v>4167</v>
      </c>
      <c r="BD410">
        <v>1</v>
      </c>
      <c r="BE410">
        <v>4.37154839167415E-3</v>
      </c>
      <c r="BF410">
        <v>1</v>
      </c>
      <c r="BG410" t="s">
        <v>4168</v>
      </c>
      <c r="BH410" t="s">
        <v>4169</v>
      </c>
      <c r="BI410">
        <v>1</v>
      </c>
      <c r="BJ410">
        <v>1.3381938441579201E-3</v>
      </c>
      <c r="BK410">
        <v>1</v>
      </c>
      <c r="BL410" t="s">
        <v>4170</v>
      </c>
      <c r="BM410" t="s">
        <v>4171</v>
      </c>
      <c r="BN410">
        <v>1</v>
      </c>
      <c r="BO410" s="159">
        <v>1.96336903492638E-7</v>
      </c>
      <c r="BP410">
        <v>1</v>
      </c>
      <c r="BQ410" t="s">
        <v>4172</v>
      </c>
      <c r="BR410" t="s">
        <v>4173</v>
      </c>
      <c r="BS410">
        <v>1</v>
      </c>
      <c r="BT410" s="159">
        <v>5.4712982601400803E-6</v>
      </c>
      <c r="BU410">
        <v>1</v>
      </c>
      <c r="BV410" t="s">
        <v>4174</v>
      </c>
      <c r="BW410" t="s">
        <v>4175</v>
      </c>
      <c r="BX410">
        <v>1</v>
      </c>
      <c r="BY410">
        <v>3.6909974112180902E-2</v>
      </c>
      <c r="BZ410">
        <v>1</v>
      </c>
      <c r="CA410" t="s">
        <v>4176</v>
      </c>
      <c r="CB410" t="s">
        <v>4177</v>
      </c>
      <c r="CC410">
        <v>1</v>
      </c>
      <c r="CD410">
        <v>5.8050155339715902E-4</v>
      </c>
      <c r="CE410">
        <v>1</v>
      </c>
      <c r="CF410" t="s">
        <v>4178</v>
      </c>
      <c r="CG410" t="s">
        <v>4179</v>
      </c>
      <c r="CH410">
        <v>1</v>
      </c>
      <c r="CI410">
        <v>2.3891756859246499E-3</v>
      </c>
      <c r="CJ410">
        <v>1</v>
      </c>
      <c r="CK410" t="s">
        <v>4180</v>
      </c>
      <c r="CL410" t="s">
        <v>4181</v>
      </c>
      <c r="CM410">
        <v>1</v>
      </c>
      <c r="CN410">
        <v>8.1667702469176099E-3</v>
      </c>
      <c r="CO410">
        <v>1</v>
      </c>
      <c r="CP410" t="s">
        <v>4182</v>
      </c>
      <c r="CQ410" t="s">
        <v>4183</v>
      </c>
      <c r="CR410">
        <v>1</v>
      </c>
      <c r="CS410">
        <v>2.9507642255763401E-2</v>
      </c>
      <c r="CT410">
        <v>1</v>
      </c>
      <c r="CU410" t="s">
        <v>4184</v>
      </c>
      <c r="CV410" t="s">
        <v>4185</v>
      </c>
      <c r="CW410">
        <v>1</v>
      </c>
      <c r="CX410">
        <v>1.5432628604905899E-3</v>
      </c>
      <c r="CY410">
        <v>1</v>
      </c>
      <c r="CZ410" t="s">
        <v>4186</v>
      </c>
      <c r="DA410" t="s">
        <v>4187</v>
      </c>
      <c r="DB410">
        <v>1</v>
      </c>
      <c r="DC410" s="159">
        <v>4.7851634634376201E-6</v>
      </c>
      <c r="DD410">
        <v>1</v>
      </c>
      <c r="DE410" t="s">
        <v>4188</v>
      </c>
      <c r="DF410" t="s">
        <v>4189</v>
      </c>
      <c r="DG410">
        <v>1</v>
      </c>
      <c r="DH410">
        <v>5.2111263800262899E-3</v>
      </c>
      <c r="DI410">
        <v>1</v>
      </c>
      <c r="DJ410" t="s">
        <v>4190</v>
      </c>
      <c r="DK410" t="s">
        <v>4191</v>
      </c>
      <c r="DL410">
        <v>1</v>
      </c>
      <c r="DM410">
        <v>1.8130674203721699E-4</v>
      </c>
      <c r="DN410">
        <v>1</v>
      </c>
      <c r="DO410" t="s">
        <v>4192</v>
      </c>
      <c r="DP410" t="s">
        <v>4193</v>
      </c>
      <c r="DQ410">
        <v>1</v>
      </c>
      <c r="DR410" s="159">
        <v>1.57786307019838E-5</v>
      </c>
      <c r="DS410">
        <v>1</v>
      </c>
      <c r="DT410" t="s">
        <v>4194</v>
      </c>
      <c r="DU410" t="s">
        <v>4195</v>
      </c>
      <c r="DV410">
        <v>1</v>
      </c>
      <c r="DW410" s="159">
        <v>3.5156588101494601E-7</v>
      </c>
      <c r="DX410">
        <v>1</v>
      </c>
      <c r="DY410" t="s">
        <v>4196</v>
      </c>
      <c r="DZ410" t="s">
        <v>4197</v>
      </c>
      <c r="EA410">
        <v>1</v>
      </c>
      <c r="EB410" s="159">
        <v>6.7604464555622295E-5</v>
      </c>
      <c r="EC410">
        <v>1</v>
      </c>
      <c r="ED410" t="s">
        <v>4198</v>
      </c>
      <c r="EE410" t="s">
        <v>4199</v>
      </c>
      <c r="EF410">
        <v>1</v>
      </c>
      <c r="EG410">
        <v>9.0537894698097601E-3</v>
      </c>
      <c r="EH410">
        <v>1</v>
      </c>
      <c r="EI410" t="s">
        <v>4200</v>
      </c>
      <c r="EJ410" t="s">
        <v>4201</v>
      </c>
      <c r="EK410">
        <v>1</v>
      </c>
      <c r="EL410" s="159">
        <v>2.69017683165593E-7</v>
      </c>
      <c r="EM410">
        <v>1</v>
      </c>
      <c r="EN410" t="s">
        <v>4202</v>
      </c>
      <c r="EO410" t="s">
        <v>4203</v>
      </c>
      <c r="EP410">
        <v>1</v>
      </c>
      <c r="EQ410">
        <v>2.9550362321759799E-4</v>
      </c>
      <c r="ER410">
        <v>1</v>
      </c>
      <c r="ES410" t="s">
        <v>4204</v>
      </c>
      <c r="ET410" t="s">
        <v>4205</v>
      </c>
      <c r="EU410">
        <v>1</v>
      </c>
      <c r="EV410" s="159">
        <v>6.9717829496221101E-7</v>
      </c>
      <c r="EW410">
        <v>1</v>
      </c>
      <c r="EX410" t="s">
        <v>4206</v>
      </c>
      <c r="EY410" t="s">
        <v>4207</v>
      </c>
      <c r="EZ410">
        <v>1</v>
      </c>
      <c r="FA410">
        <v>2.0805476471720298E-3</v>
      </c>
      <c r="FB410">
        <v>1</v>
      </c>
      <c r="FC410" t="s">
        <v>4208</v>
      </c>
      <c r="FD410" t="s">
        <v>4209</v>
      </c>
      <c r="FE410">
        <v>1</v>
      </c>
      <c r="FF410">
        <v>1.8193109328403299E-3</v>
      </c>
      <c r="FG410">
        <v>1</v>
      </c>
      <c r="FH410" t="s">
        <v>4210</v>
      </c>
      <c r="FI410" t="s">
        <v>4211</v>
      </c>
      <c r="FJ410">
        <v>1</v>
      </c>
      <c r="FK410">
        <v>0.70580165260920302</v>
      </c>
      <c r="FL410">
        <v>1</v>
      </c>
      <c r="FM410" t="s">
        <v>4212</v>
      </c>
      <c r="FN410" t="s">
        <v>4213</v>
      </c>
      <c r="FO410">
        <v>1</v>
      </c>
      <c r="FP410" s="159">
        <v>9.80007410118103E-5</v>
      </c>
      <c r="FQ410">
        <v>1</v>
      </c>
      <c r="FR410" t="s">
        <v>4214</v>
      </c>
      <c r="FS410" t="s">
        <v>4215</v>
      </c>
      <c r="FT410">
        <v>1</v>
      </c>
      <c r="FU410" s="159">
        <v>9.8985777713604794E-5</v>
      </c>
      <c r="FV410">
        <v>1</v>
      </c>
      <c r="FW410" t="s">
        <v>4216</v>
      </c>
      <c r="FX410" t="s">
        <v>4217</v>
      </c>
      <c r="FY410">
        <v>1</v>
      </c>
      <c r="FZ410" s="159">
        <v>2.3449938414206199E-7</v>
      </c>
      <c r="GA410">
        <v>1</v>
      </c>
      <c r="GB410" t="s">
        <v>4218</v>
      </c>
      <c r="GC410" t="s">
        <v>4219</v>
      </c>
      <c r="GD410">
        <v>1</v>
      </c>
      <c r="GE410" s="159">
        <v>2.69147061779583E-5</v>
      </c>
      <c r="GF410">
        <v>1</v>
      </c>
      <c r="GG410" t="s">
        <v>4220</v>
      </c>
      <c r="GH410" t="s">
        <v>4221</v>
      </c>
      <c r="GI410">
        <v>1</v>
      </c>
      <c r="GJ410">
        <v>8.4051210485979796E-3</v>
      </c>
      <c r="GK410">
        <v>1</v>
      </c>
      <c r="GL410" t="s">
        <v>4222</v>
      </c>
      <c r="GM410" t="s">
        <v>4223</v>
      </c>
      <c r="GN410">
        <v>1</v>
      </c>
      <c r="GO410">
        <v>1.1604279613310699E-2</v>
      </c>
      <c r="GP410">
        <v>1</v>
      </c>
      <c r="GQ410" t="s">
        <v>4224</v>
      </c>
      <c r="GR410" t="s">
        <v>4225</v>
      </c>
      <c r="GS410">
        <v>1</v>
      </c>
      <c r="GT410" s="159">
        <v>6.2248231572078002E-7</v>
      </c>
      <c r="GU410">
        <v>1</v>
      </c>
      <c r="GV410" t="s">
        <v>4226</v>
      </c>
      <c r="GW410" t="s">
        <v>4227</v>
      </c>
      <c r="GX410">
        <v>1</v>
      </c>
      <c r="GY410">
        <v>3.1499834580010697E-2</v>
      </c>
      <c r="GZ410">
        <v>1</v>
      </c>
      <c r="HA410" t="s">
        <v>4228</v>
      </c>
      <c r="HB410" t="s">
        <v>4229</v>
      </c>
      <c r="HC410">
        <v>1</v>
      </c>
      <c r="HD410">
        <v>7.2339532438491999E-3</v>
      </c>
      <c r="HE410">
        <v>1</v>
      </c>
      <c r="HF410" t="s">
        <v>4230</v>
      </c>
      <c r="HG410" t="s">
        <v>4231</v>
      </c>
      <c r="HH410">
        <v>1</v>
      </c>
      <c r="HI410">
        <v>4.4766275947467297E-3</v>
      </c>
      <c r="HJ410">
        <v>1</v>
      </c>
      <c r="HK410" t="s">
        <v>4232</v>
      </c>
      <c r="HL410" t="s">
        <v>4233</v>
      </c>
      <c r="HM410">
        <v>1</v>
      </c>
      <c r="HN410">
        <v>2.1093655309062102E-2</v>
      </c>
      <c r="HO410">
        <v>1</v>
      </c>
      <c r="HP410" t="s">
        <v>4234</v>
      </c>
      <c r="HQ410" t="s">
        <v>4235</v>
      </c>
      <c r="HR410">
        <v>1</v>
      </c>
      <c r="HS410">
        <v>1.4388009982630601E-4</v>
      </c>
      <c r="HT410">
        <v>1</v>
      </c>
      <c r="HU410" t="s">
        <v>4236</v>
      </c>
      <c r="HV410" t="s">
        <v>4237</v>
      </c>
      <c r="HW410">
        <v>1</v>
      </c>
      <c r="HX410">
        <v>4.1072938354668499E-3</v>
      </c>
      <c r="HY410">
        <v>1</v>
      </c>
      <c r="HZ410" t="s">
        <v>4238</v>
      </c>
      <c r="IA410" t="s">
        <v>4239</v>
      </c>
      <c r="IB410">
        <v>1</v>
      </c>
      <c r="IC410">
        <v>8.2027628548497794E-2</v>
      </c>
      <c r="ID410">
        <v>1</v>
      </c>
      <c r="IE410" t="s">
        <v>4240</v>
      </c>
      <c r="IF410" t="s">
        <v>4241</v>
      </c>
      <c r="IG410">
        <v>1</v>
      </c>
      <c r="IH410">
        <v>4.76160781486786E-3</v>
      </c>
      <c r="II410">
        <v>1</v>
      </c>
      <c r="IJ410" t="s">
        <v>4242</v>
      </c>
      <c r="IK410" t="s">
        <v>4243</v>
      </c>
      <c r="IL410">
        <v>1</v>
      </c>
      <c r="IM410">
        <v>4.8432396637416297E-4</v>
      </c>
      <c r="IN410">
        <v>1</v>
      </c>
      <c r="IO410" t="s">
        <v>3022</v>
      </c>
      <c r="IP410" t="s">
        <v>3023</v>
      </c>
      <c r="IQ410">
        <v>0.13410149048418604</v>
      </c>
      <c r="IR410">
        <v>7.7216639340492554E-2</v>
      </c>
      <c r="IS410">
        <v>1</v>
      </c>
      <c r="IT410" t="s">
        <v>3024</v>
      </c>
      <c r="IU410" t="s">
        <v>3025</v>
      </c>
      <c r="IV410">
        <v>6.0459202846855024E-3</v>
      </c>
      <c r="IW410">
        <v>7.7216639340492554E-2</v>
      </c>
      <c r="IX410">
        <v>1</v>
      </c>
      <c r="IY410" t="s">
        <v>3026</v>
      </c>
      <c r="IZ410" t="s">
        <v>3027</v>
      </c>
      <c r="JA410">
        <v>0.48517634980715318</v>
      </c>
      <c r="JB410">
        <v>7.7216639340492554E-2</v>
      </c>
      <c r="JC410">
        <v>1</v>
      </c>
      <c r="JD410" t="s">
        <v>3028</v>
      </c>
      <c r="JE410" t="s">
        <v>3029</v>
      </c>
      <c r="JF410">
        <v>0.37467623942397527</v>
      </c>
      <c r="JG410">
        <v>7.7216639340492554E-2</v>
      </c>
      <c r="JH410">
        <v>1</v>
      </c>
      <c r="JI410" t="s">
        <v>3030</v>
      </c>
      <c r="JJ410" t="s">
        <v>3031</v>
      </c>
      <c r="JK410">
        <v>0.1523454548262588</v>
      </c>
      <c r="JL410">
        <v>6.8478765689054056E-3</v>
      </c>
      <c r="JM410">
        <v>1</v>
      </c>
      <c r="JN410" t="s">
        <v>3032</v>
      </c>
      <c r="JO410" t="s">
        <v>3033</v>
      </c>
      <c r="JP410">
        <v>0.40618597118973421</v>
      </c>
      <c r="JQ410">
        <v>6.8478765689054056E-3</v>
      </c>
      <c r="JR410">
        <v>1</v>
      </c>
      <c r="JS410" t="s">
        <v>3034</v>
      </c>
      <c r="JT410" t="s">
        <v>3035</v>
      </c>
      <c r="JU410">
        <v>2.6360428138277162E-2</v>
      </c>
      <c r="JV410">
        <v>6.8478765689054056E-3</v>
      </c>
      <c r="JW410">
        <v>1</v>
      </c>
      <c r="JX410" t="s">
        <v>3036</v>
      </c>
      <c r="JY410" t="s">
        <v>3037</v>
      </c>
      <c r="JZ410">
        <v>0.21051217573523118</v>
      </c>
      <c r="KA410">
        <v>6.8478765689054056E-3</v>
      </c>
      <c r="KB410">
        <v>1</v>
      </c>
      <c r="KC410" t="s">
        <v>3038</v>
      </c>
      <c r="KD410" t="s">
        <v>3039</v>
      </c>
      <c r="KE410">
        <v>1.6519048596901776E-2</v>
      </c>
      <c r="KF410">
        <v>6.8478765689054056E-3</v>
      </c>
      <c r="KG410">
        <v>1</v>
      </c>
      <c r="KH410" t="s">
        <v>3040</v>
      </c>
      <c r="KI410" t="s">
        <v>3041</v>
      </c>
      <c r="KJ410">
        <v>0.18807692151359676</v>
      </c>
      <c r="KK410">
        <v>6.8478765689054056E-3</v>
      </c>
    </row>
    <row r="411" spans="1:587">
      <c r="A411" t="str">
        <f>[1]Overview!E492</f>
        <v>a681107</v>
      </c>
      <c r="B411" t="str">
        <f>IF([1]Overview!W492&lt;&gt;"",[1]Overview!W492,"")</f>
        <v/>
      </c>
      <c r="C411" t="str">
        <f>[1]Overview!B492</f>
        <v>6811.07: Sonstige Körperpflege- und Kosmetikprodukte</v>
      </c>
      <c r="D411" s="159">
        <f>5.94290024606893E-07*0.884266301112857</f>
        <v>5.2551064184740601E-7</v>
      </c>
      <c r="F411">
        <f>[1]Overview!S492</f>
        <v>0</v>
      </c>
      <c r="H411">
        <v>1</v>
      </c>
      <c r="I411" t="s">
        <v>4148</v>
      </c>
      <c r="J411" t="s">
        <v>4149</v>
      </c>
      <c r="K411">
        <v>1</v>
      </c>
      <c r="L411">
        <v>3.44956824512956E-3</v>
      </c>
      <c r="M411">
        <v>1</v>
      </c>
      <c r="N411" t="s">
        <v>4150</v>
      </c>
      <c r="O411" t="s">
        <v>4151</v>
      </c>
      <c r="P411">
        <v>1</v>
      </c>
      <c r="Q411">
        <v>9.0669365824330005E-3</v>
      </c>
      <c r="R411">
        <v>1</v>
      </c>
      <c r="S411" t="s">
        <v>4152</v>
      </c>
      <c r="T411" t="s">
        <v>4153</v>
      </c>
      <c r="U411">
        <v>1</v>
      </c>
      <c r="V411" s="159">
        <v>1.00497089861763E-5</v>
      </c>
      <c r="W411">
        <v>1</v>
      </c>
      <c r="X411" t="s">
        <v>4154</v>
      </c>
      <c r="Y411" t="s">
        <v>4155</v>
      </c>
      <c r="Z411">
        <v>1</v>
      </c>
      <c r="AA411" s="159">
        <v>4.9396878859486101E-5</v>
      </c>
      <c r="AB411">
        <v>1</v>
      </c>
      <c r="AC411" t="s">
        <v>4156</v>
      </c>
      <c r="AD411" t="s">
        <v>4157</v>
      </c>
      <c r="AE411">
        <v>1</v>
      </c>
      <c r="AF411" s="159">
        <v>1.26689792610991E-5</v>
      </c>
      <c r="AG411">
        <v>1</v>
      </c>
      <c r="AH411" t="s">
        <v>4158</v>
      </c>
      <c r="AI411" t="s">
        <v>4159</v>
      </c>
      <c r="AJ411">
        <v>1</v>
      </c>
      <c r="AK411">
        <v>8.51558209647463E-4</v>
      </c>
      <c r="AL411">
        <v>1</v>
      </c>
      <c r="AM411" t="s">
        <v>4160</v>
      </c>
      <c r="AN411" t="s">
        <v>4161</v>
      </c>
      <c r="AO411">
        <v>1</v>
      </c>
      <c r="AP411">
        <v>8.7132044323936998E-4</v>
      </c>
      <c r="AQ411">
        <v>1</v>
      </c>
      <c r="AR411" t="s">
        <v>4162</v>
      </c>
      <c r="AS411" t="s">
        <v>4163</v>
      </c>
      <c r="AT411">
        <v>1</v>
      </c>
      <c r="AU411">
        <v>2.285718267002E-4</v>
      </c>
      <c r="AV411">
        <v>1</v>
      </c>
      <c r="AW411" t="s">
        <v>4164</v>
      </c>
      <c r="AX411" t="s">
        <v>4165</v>
      </c>
      <c r="AY411">
        <v>1</v>
      </c>
      <c r="AZ411" s="159">
        <v>5.1505253972432497E-5</v>
      </c>
      <c r="BA411">
        <v>1</v>
      </c>
      <c r="BB411" t="s">
        <v>4166</v>
      </c>
      <c r="BC411" t="s">
        <v>4167</v>
      </c>
      <c r="BD411">
        <v>1</v>
      </c>
      <c r="BE411">
        <v>4.37154839167415E-3</v>
      </c>
      <c r="BF411">
        <v>1</v>
      </c>
      <c r="BG411" t="s">
        <v>4168</v>
      </c>
      <c r="BH411" t="s">
        <v>4169</v>
      </c>
      <c r="BI411">
        <v>1</v>
      </c>
      <c r="BJ411">
        <v>1.3381938441579201E-3</v>
      </c>
      <c r="BK411">
        <v>1</v>
      </c>
      <c r="BL411" t="s">
        <v>4170</v>
      </c>
      <c r="BM411" t="s">
        <v>4171</v>
      </c>
      <c r="BN411">
        <v>1</v>
      </c>
      <c r="BO411" s="159">
        <v>1.96336903492638E-7</v>
      </c>
      <c r="BP411">
        <v>1</v>
      </c>
      <c r="BQ411" t="s">
        <v>4172</v>
      </c>
      <c r="BR411" t="s">
        <v>4173</v>
      </c>
      <c r="BS411">
        <v>1</v>
      </c>
      <c r="BT411" s="159">
        <v>5.4712982601400803E-6</v>
      </c>
      <c r="BU411">
        <v>1</v>
      </c>
      <c r="BV411" t="s">
        <v>4174</v>
      </c>
      <c r="BW411" t="s">
        <v>4175</v>
      </c>
      <c r="BX411">
        <v>1</v>
      </c>
      <c r="BY411">
        <v>3.6909974112180902E-2</v>
      </c>
      <c r="BZ411">
        <v>1</v>
      </c>
      <c r="CA411" t="s">
        <v>4176</v>
      </c>
      <c r="CB411" t="s">
        <v>4177</v>
      </c>
      <c r="CC411">
        <v>1</v>
      </c>
      <c r="CD411">
        <v>5.8050155339715902E-4</v>
      </c>
      <c r="CE411">
        <v>1</v>
      </c>
      <c r="CF411" t="s">
        <v>4178</v>
      </c>
      <c r="CG411" t="s">
        <v>4179</v>
      </c>
      <c r="CH411">
        <v>1</v>
      </c>
      <c r="CI411">
        <v>2.3891756859246499E-3</v>
      </c>
      <c r="CJ411">
        <v>1</v>
      </c>
      <c r="CK411" t="s">
        <v>4180</v>
      </c>
      <c r="CL411" t="s">
        <v>4181</v>
      </c>
      <c r="CM411">
        <v>1</v>
      </c>
      <c r="CN411">
        <v>8.1667702469176099E-3</v>
      </c>
      <c r="CO411">
        <v>1</v>
      </c>
      <c r="CP411" t="s">
        <v>4182</v>
      </c>
      <c r="CQ411" t="s">
        <v>4183</v>
      </c>
      <c r="CR411">
        <v>1</v>
      </c>
      <c r="CS411">
        <v>2.9507642255763401E-2</v>
      </c>
      <c r="CT411">
        <v>1</v>
      </c>
      <c r="CU411" t="s">
        <v>4184</v>
      </c>
      <c r="CV411" t="s">
        <v>4185</v>
      </c>
      <c r="CW411">
        <v>1</v>
      </c>
      <c r="CX411">
        <v>1.5432628604905899E-3</v>
      </c>
      <c r="CY411">
        <v>1</v>
      </c>
      <c r="CZ411" t="s">
        <v>4186</v>
      </c>
      <c r="DA411" t="s">
        <v>4187</v>
      </c>
      <c r="DB411">
        <v>1</v>
      </c>
      <c r="DC411" s="159">
        <v>4.7851634634376201E-6</v>
      </c>
      <c r="DD411">
        <v>1</v>
      </c>
      <c r="DE411" t="s">
        <v>4188</v>
      </c>
      <c r="DF411" t="s">
        <v>4189</v>
      </c>
      <c r="DG411">
        <v>1</v>
      </c>
      <c r="DH411">
        <v>5.2111263800262899E-3</v>
      </c>
      <c r="DI411">
        <v>1</v>
      </c>
      <c r="DJ411" t="s">
        <v>4190</v>
      </c>
      <c r="DK411" t="s">
        <v>4191</v>
      </c>
      <c r="DL411">
        <v>1</v>
      </c>
      <c r="DM411">
        <v>1.8130674203721699E-4</v>
      </c>
      <c r="DN411">
        <v>1</v>
      </c>
      <c r="DO411" t="s">
        <v>4192</v>
      </c>
      <c r="DP411" t="s">
        <v>4193</v>
      </c>
      <c r="DQ411">
        <v>1</v>
      </c>
      <c r="DR411" s="159">
        <v>1.57786307019838E-5</v>
      </c>
      <c r="DS411">
        <v>1</v>
      </c>
      <c r="DT411" t="s">
        <v>4194</v>
      </c>
      <c r="DU411" t="s">
        <v>4195</v>
      </c>
      <c r="DV411">
        <v>1</v>
      </c>
      <c r="DW411" s="159">
        <v>3.5156588101494601E-7</v>
      </c>
      <c r="DX411">
        <v>1</v>
      </c>
      <c r="DY411" t="s">
        <v>4196</v>
      </c>
      <c r="DZ411" t="s">
        <v>4197</v>
      </c>
      <c r="EA411">
        <v>1</v>
      </c>
      <c r="EB411" s="159">
        <v>6.7604464555622295E-5</v>
      </c>
      <c r="EC411">
        <v>1</v>
      </c>
      <c r="ED411" t="s">
        <v>4198</v>
      </c>
      <c r="EE411" t="s">
        <v>4199</v>
      </c>
      <c r="EF411">
        <v>1</v>
      </c>
      <c r="EG411">
        <v>9.0537894698097601E-3</v>
      </c>
      <c r="EH411">
        <v>1</v>
      </c>
      <c r="EI411" t="s">
        <v>4200</v>
      </c>
      <c r="EJ411" t="s">
        <v>4201</v>
      </c>
      <c r="EK411">
        <v>1</v>
      </c>
      <c r="EL411" s="159">
        <v>2.69017683165593E-7</v>
      </c>
      <c r="EM411">
        <v>1</v>
      </c>
      <c r="EN411" t="s">
        <v>4202</v>
      </c>
      <c r="EO411" t="s">
        <v>4203</v>
      </c>
      <c r="EP411">
        <v>1</v>
      </c>
      <c r="EQ411">
        <v>2.9550362321759799E-4</v>
      </c>
      <c r="ER411">
        <v>1</v>
      </c>
      <c r="ES411" t="s">
        <v>4204</v>
      </c>
      <c r="ET411" t="s">
        <v>4205</v>
      </c>
      <c r="EU411">
        <v>1</v>
      </c>
      <c r="EV411" s="159">
        <v>6.9717829496221101E-7</v>
      </c>
      <c r="EW411">
        <v>1</v>
      </c>
      <c r="EX411" t="s">
        <v>4206</v>
      </c>
      <c r="EY411" t="s">
        <v>4207</v>
      </c>
      <c r="EZ411">
        <v>1</v>
      </c>
      <c r="FA411">
        <v>2.0805476471720298E-3</v>
      </c>
      <c r="FB411">
        <v>1</v>
      </c>
      <c r="FC411" t="s">
        <v>4208</v>
      </c>
      <c r="FD411" t="s">
        <v>4209</v>
      </c>
      <c r="FE411">
        <v>1</v>
      </c>
      <c r="FF411">
        <v>1.8193109328403299E-3</v>
      </c>
      <c r="FG411">
        <v>1</v>
      </c>
      <c r="FH411" t="s">
        <v>4210</v>
      </c>
      <c r="FI411" t="s">
        <v>4211</v>
      </c>
      <c r="FJ411">
        <v>1</v>
      </c>
      <c r="FK411">
        <v>0.70580165260920302</v>
      </c>
      <c r="FL411">
        <v>1</v>
      </c>
      <c r="FM411" t="s">
        <v>4212</v>
      </c>
      <c r="FN411" t="s">
        <v>4213</v>
      </c>
      <c r="FO411">
        <v>1</v>
      </c>
      <c r="FP411" s="159">
        <v>9.80007410118103E-5</v>
      </c>
      <c r="FQ411">
        <v>1</v>
      </c>
      <c r="FR411" t="s">
        <v>4214</v>
      </c>
      <c r="FS411" t="s">
        <v>4215</v>
      </c>
      <c r="FT411">
        <v>1</v>
      </c>
      <c r="FU411" s="159">
        <v>9.8985777713604794E-5</v>
      </c>
      <c r="FV411">
        <v>1</v>
      </c>
      <c r="FW411" t="s">
        <v>4216</v>
      </c>
      <c r="FX411" t="s">
        <v>4217</v>
      </c>
      <c r="FY411">
        <v>1</v>
      </c>
      <c r="FZ411" s="159">
        <v>2.3449938414206199E-7</v>
      </c>
      <c r="GA411">
        <v>1</v>
      </c>
      <c r="GB411" t="s">
        <v>4218</v>
      </c>
      <c r="GC411" t="s">
        <v>4219</v>
      </c>
      <c r="GD411">
        <v>1</v>
      </c>
      <c r="GE411" s="159">
        <v>2.69147061779583E-5</v>
      </c>
      <c r="GF411">
        <v>1</v>
      </c>
      <c r="GG411" t="s">
        <v>4220</v>
      </c>
      <c r="GH411" t="s">
        <v>4221</v>
      </c>
      <c r="GI411">
        <v>1</v>
      </c>
      <c r="GJ411">
        <v>8.4051210485979796E-3</v>
      </c>
      <c r="GK411">
        <v>1</v>
      </c>
      <c r="GL411" t="s">
        <v>4222</v>
      </c>
      <c r="GM411" t="s">
        <v>4223</v>
      </c>
      <c r="GN411">
        <v>1</v>
      </c>
      <c r="GO411">
        <v>1.1604279613310699E-2</v>
      </c>
      <c r="GP411">
        <v>1</v>
      </c>
      <c r="GQ411" t="s">
        <v>4224</v>
      </c>
      <c r="GR411" t="s">
        <v>4225</v>
      </c>
      <c r="GS411">
        <v>1</v>
      </c>
      <c r="GT411" s="159">
        <v>6.2248231572078002E-7</v>
      </c>
      <c r="GU411">
        <v>1</v>
      </c>
      <c r="GV411" t="s">
        <v>4226</v>
      </c>
      <c r="GW411" t="s">
        <v>4227</v>
      </c>
      <c r="GX411">
        <v>1</v>
      </c>
      <c r="GY411">
        <v>3.1499834580010697E-2</v>
      </c>
      <c r="GZ411">
        <v>1</v>
      </c>
      <c r="HA411" t="s">
        <v>4228</v>
      </c>
      <c r="HB411" t="s">
        <v>4229</v>
      </c>
      <c r="HC411">
        <v>1</v>
      </c>
      <c r="HD411">
        <v>7.2339532438491999E-3</v>
      </c>
      <c r="HE411">
        <v>1</v>
      </c>
      <c r="HF411" t="s">
        <v>4230</v>
      </c>
      <c r="HG411" t="s">
        <v>4231</v>
      </c>
      <c r="HH411">
        <v>1</v>
      </c>
      <c r="HI411">
        <v>4.4766275947467297E-3</v>
      </c>
      <c r="HJ411">
        <v>1</v>
      </c>
      <c r="HK411" t="s">
        <v>4232</v>
      </c>
      <c r="HL411" t="s">
        <v>4233</v>
      </c>
      <c r="HM411">
        <v>1</v>
      </c>
      <c r="HN411">
        <v>2.1093655309062102E-2</v>
      </c>
      <c r="HO411">
        <v>1</v>
      </c>
      <c r="HP411" t="s">
        <v>4234</v>
      </c>
      <c r="HQ411" t="s">
        <v>4235</v>
      </c>
      <c r="HR411">
        <v>1</v>
      </c>
      <c r="HS411">
        <v>1.4388009982630601E-4</v>
      </c>
      <c r="HT411">
        <v>1</v>
      </c>
      <c r="HU411" t="s">
        <v>4236</v>
      </c>
      <c r="HV411" t="s">
        <v>4237</v>
      </c>
      <c r="HW411">
        <v>1</v>
      </c>
      <c r="HX411">
        <v>4.1072938354668499E-3</v>
      </c>
      <c r="HY411">
        <v>1</v>
      </c>
      <c r="HZ411" t="s">
        <v>4238</v>
      </c>
      <c r="IA411" t="s">
        <v>4239</v>
      </c>
      <c r="IB411">
        <v>1</v>
      </c>
      <c r="IC411">
        <v>8.2027628548497794E-2</v>
      </c>
      <c r="ID411">
        <v>1</v>
      </c>
      <c r="IE411" t="s">
        <v>4240</v>
      </c>
      <c r="IF411" t="s">
        <v>4241</v>
      </c>
      <c r="IG411">
        <v>1</v>
      </c>
      <c r="IH411">
        <v>4.76160781486786E-3</v>
      </c>
      <c r="II411">
        <v>1</v>
      </c>
      <c r="IJ411" t="s">
        <v>4242</v>
      </c>
      <c r="IK411" t="s">
        <v>4243</v>
      </c>
      <c r="IL411">
        <v>1</v>
      </c>
      <c r="IM411">
        <v>4.8432396637416297E-4</v>
      </c>
      <c r="IN411">
        <v>1</v>
      </c>
      <c r="IO411" t="s">
        <v>3022</v>
      </c>
      <c r="IP411" t="s">
        <v>3023</v>
      </c>
      <c r="IQ411">
        <v>0.13410149048418604</v>
      </c>
      <c r="IR411">
        <v>7.7216639340492554E-2</v>
      </c>
      <c r="IS411">
        <v>1</v>
      </c>
      <c r="IT411" t="s">
        <v>3024</v>
      </c>
      <c r="IU411" t="s">
        <v>3025</v>
      </c>
      <c r="IV411">
        <v>6.0459202846855024E-3</v>
      </c>
      <c r="IW411">
        <v>7.7216639340492554E-2</v>
      </c>
      <c r="IX411">
        <v>1</v>
      </c>
      <c r="IY411" t="s">
        <v>3026</v>
      </c>
      <c r="IZ411" t="s">
        <v>3027</v>
      </c>
      <c r="JA411">
        <v>0.48517634980715318</v>
      </c>
      <c r="JB411">
        <v>7.7216639340492554E-2</v>
      </c>
      <c r="JC411">
        <v>1</v>
      </c>
      <c r="JD411" t="s">
        <v>3028</v>
      </c>
      <c r="JE411" t="s">
        <v>3029</v>
      </c>
      <c r="JF411">
        <v>0.37467623942397527</v>
      </c>
      <c r="JG411">
        <v>7.7216639340492554E-2</v>
      </c>
      <c r="JH411">
        <v>1</v>
      </c>
      <c r="JI411" t="s">
        <v>3030</v>
      </c>
      <c r="JJ411" t="s">
        <v>3031</v>
      </c>
      <c r="JK411">
        <v>0.1523454548262588</v>
      </c>
      <c r="JL411">
        <v>6.8478765689054056E-3</v>
      </c>
      <c r="JM411">
        <v>1</v>
      </c>
      <c r="JN411" t="s">
        <v>3032</v>
      </c>
      <c r="JO411" t="s">
        <v>3033</v>
      </c>
      <c r="JP411">
        <v>0.40618597118973421</v>
      </c>
      <c r="JQ411">
        <v>6.8478765689054056E-3</v>
      </c>
      <c r="JR411">
        <v>1</v>
      </c>
      <c r="JS411" t="s">
        <v>3034</v>
      </c>
      <c r="JT411" t="s">
        <v>3035</v>
      </c>
      <c r="JU411">
        <v>2.6360428138277162E-2</v>
      </c>
      <c r="JV411">
        <v>6.8478765689054056E-3</v>
      </c>
      <c r="JW411">
        <v>1</v>
      </c>
      <c r="JX411" t="s">
        <v>3036</v>
      </c>
      <c r="JY411" t="s">
        <v>3037</v>
      </c>
      <c r="JZ411">
        <v>0.21051217573523118</v>
      </c>
      <c r="KA411">
        <v>6.8478765689054056E-3</v>
      </c>
      <c r="KB411">
        <v>1</v>
      </c>
      <c r="KC411" t="s">
        <v>3038</v>
      </c>
      <c r="KD411" t="s">
        <v>3039</v>
      </c>
      <c r="KE411">
        <v>1.6519048596901776E-2</v>
      </c>
      <c r="KF411">
        <v>6.8478765689054056E-3</v>
      </c>
      <c r="KG411">
        <v>1</v>
      </c>
      <c r="KH411" t="s">
        <v>3040</v>
      </c>
      <c r="KI411" t="s">
        <v>3041</v>
      </c>
      <c r="KJ411">
        <v>0.18807692151359676</v>
      </c>
      <c r="KK411">
        <v>6.8478765689054056E-3</v>
      </c>
    </row>
    <row r="412" spans="1:587">
      <c r="A412" t="str">
        <f>[1]Overview!E493</f>
        <v>a6812</v>
      </c>
      <c r="B412" t="str">
        <f>IF([1]Overview!W493&lt;&gt;"",[1]Overview!W493,"")</f>
        <v/>
      </c>
      <c r="C412" t="str">
        <f>[1]Overview!B493</f>
        <v>6812: Coiffeur und Körperpflege</v>
      </c>
      <c r="D412" t="str">
        <f t="shared" si="6"/>
        <v/>
      </c>
      <c r="F412">
        <f>[1]Overview!S493</f>
        <v>-1</v>
      </c>
    </row>
    <row r="413" spans="1:587">
      <c r="A413" t="str">
        <f>[1]Overview!E494</f>
        <v>a681200</v>
      </c>
      <c r="B413" t="str">
        <f>IF([1]Overview!W494&lt;&gt;"",[1]Overview!W494,"")</f>
        <v/>
      </c>
      <c r="C413" t="str">
        <f>[1]Overview!B494</f>
        <v>6812.00: Coiffeur und Körperpflege</v>
      </c>
      <c r="D413" s="159">
        <f>5.94290024606893E-07*0.957458782608349</f>
        <v>5.6900820347640148E-7</v>
      </c>
      <c r="F413">
        <f>[1]Overview!S494</f>
        <v>0</v>
      </c>
      <c r="H413">
        <v>1</v>
      </c>
      <c r="I413" t="s">
        <v>5892</v>
      </c>
      <c r="J413" t="s">
        <v>5893</v>
      </c>
      <c r="K413">
        <v>1</v>
      </c>
      <c r="L413" s="159">
        <v>3.3598939008326498E-5</v>
      </c>
      <c r="M413">
        <v>1</v>
      </c>
      <c r="N413" t="s">
        <v>5894</v>
      </c>
      <c r="O413" t="s">
        <v>5895</v>
      </c>
      <c r="P413">
        <v>1</v>
      </c>
      <c r="Q413" s="159">
        <v>5.1039925412374698E-5</v>
      </c>
      <c r="R413">
        <v>1</v>
      </c>
      <c r="S413" t="s">
        <v>5896</v>
      </c>
      <c r="T413" t="s">
        <v>5897</v>
      </c>
      <c r="U413">
        <v>1</v>
      </c>
      <c r="V413">
        <v>4.4372954043938404E-3</v>
      </c>
      <c r="W413">
        <v>1</v>
      </c>
      <c r="X413" t="s">
        <v>5898</v>
      </c>
      <c r="Y413" t="s">
        <v>5899</v>
      </c>
      <c r="Z413">
        <v>1</v>
      </c>
      <c r="AA413" s="159">
        <v>9.3647484019115498E-6</v>
      </c>
      <c r="AB413">
        <v>1</v>
      </c>
      <c r="AC413" t="s">
        <v>5900</v>
      </c>
      <c r="AD413" t="s">
        <v>5901</v>
      </c>
      <c r="AE413">
        <v>1</v>
      </c>
      <c r="AF413">
        <v>3.8542704047680098E-4</v>
      </c>
      <c r="AG413">
        <v>1</v>
      </c>
      <c r="AH413" t="s">
        <v>5902</v>
      </c>
      <c r="AI413" t="s">
        <v>5903</v>
      </c>
      <c r="AJ413">
        <v>1</v>
      </c>
      <c r="AK413" s="159">
        <v>2.00250486856577E-8</v>
      </c>
      <c r="AL413">
        <v>1</v>
      </c>
      <c r="AM413" t="s">
        <v>5904</v>
      </c>
      <c r="AN413" t="s">
        <v>5905</v>
      </c>
      <c r="AO413">
        <v>1</v>
      </c>
      <c r="AP413" s="159">
        <v>1.1119294409495801E-5</v>
      </c>
      <c r="AQ413">
        <v>1</v>
      </c>
      <c r="AR413" t="s">
        <v>5906</v>
      </c>
      <c r="AS413" t="s">
        <v>5907</v>
      </c>
      <c r="AT413">
        <v>1</v>
      </c>
      <c r="AU413" s="159">
        <v>9.1051396580876299E-5</v>
      </c>
      <c r="AV413">
        <v>1</v>
      </c>
      <c r="AW413" t="s">
        <v>5908</v>
      </c>
      <c r="AX413" t="s">
        <v>5909</v>
      </c>
      <c r="AY413">
        <v>1</v>
      </c>
      <c r="AZ413" s="159">
        <v>3.1972600997455301E-7</v>
      </c>
      <c r="BA413">
        <v>1</v>
      </c>
      <c r="BB413" t="s">
        <v>5910</v>
      </c>
      <c r="BC413" t="s">
        <v>5911</v>
      </c>
      <c r="BD413">
        <v>1</v>
      </c>
      <c r="BE413">
        <v>0.98721054373855699</v>
      </c>
      <c r="BF413">
        <v>1</v>
      </c>
      <c r="BG413" t="s">
        <v>5912</v>
      </c>
      <c r="BH413" t="s">
        <v>5913</v>
      </c>
      <c r="BI413">
        <v>1</v>
      </c>
      <c r="BJ413" s="159">
        <v>3.9120060280020401E-7</v>
      </c>
      <c r="BK413">
        <v>1</v>
      </c>
      <c r="BL413" t="s">
        <v>5914</v>
      </c>
      <c r="BM413" t="s">
        <v>5915</v>
      </c>
      <c r="BN413">
        <v>1</v>
      </c>
      <c r="BO413" s="159">
        <v>6.2263999261479101E-7</v>
      </c>
      <c r="BP413">
        <v>1</v>
      </c>
      <c r="BQ413" t="s">
        <v>5916</v>
      </c>
      <c r="BR413" t="s">
        <v>5917</v>
      </c>
      <c r="BS413">
        <v>1</v>
      </c>
      <c r="BT413" s="159">
        <v>4.81398791971133E-5</v>
      </c>
      <c r="BU413">
        <v>1</v>
      </c>
      <c r="BV413" t="s">
        <v>5918</v>
      </c>
      <c r="BW413" t="s">
        <v>5919</v>
      </c>
      <c r="BX413">
        <v>1</v>
      </c>
      <c r="BY413" s="159">
        <v>1.99883635103158E-6</v>
      </c>
      <c r="BZ413">
        <v>1</v>
      </c>
      <c r="CA413" t="s">
        <v>5920</v>
      </c>
      <c r="CB413" t="s">
        <v>5921</v>
      </c>
      <c r="CC413">
        <v>1</v>
      </c>
      <c r="CD413" s="159">
        <v>4.0534706374568399E-6</v>
      </c>
      <c r="CE413">
        <v>1</v>
      </c>
      <c r="CF413" t="s">
        <v>5922</v>
      </c>
      <c r="CG413" t="s">
        <v>5923</v>
      </c>
      <c r="CH413">
        <v>1</v>
      </c>
      <c r="CI413" s="159">
        <v>6.1647965305612395E-5</v>
      </c>
      <c r="CJ413">
        <v>1</v>
      </c>
      <c r="CK413" t="s">
        <v>5924</v>
      </c>
      <c r="CL413" t="s">
        <v>5925</v>
      </c>
      <c r="CM413">
        <v>1</v>
      </c>
      <c r="CN413" s="159">
        <v>1.1180079775260599E-6</v>
      </c>
      <c r="CO413">
        <v>1</v>
      </c>
      <c r="CP413" t="s">
        <v>5926</v>
      </c>
      <c r="CQ413" t="s">
        <v>5927</v>
      </c>
      <c r="CR413">
        <v>1</v>
      </c>
      <c r="CS413" s="159">
        <v>4.1554731627999804E-6</v>
      </c>
      <c r="CT413">
        <v>1</v>
      </c>
      <c r="CU413" t="s">
        <v>5928</v>
      </c>
      <c r="CV413" t="s">
        <v>5929</v>
      </c>
      <c r="CW413">
        <v>1</v>
      </c>
      <c r="CX413" s="159">
        <v>1.7170578109409E-9</v>
      </c>
      <c r="CY413">
        <v>1</v>
      </c>
      <c r="CZ413" t="s">
        <v>5930</v>
      </c>
      <c r="DA413" t="s">
        <v>5931</v>
      </c>
      <c r="DB413">
        <v>1</v>
      </c>
      <c r="DC413" s="159">
        <v>9.1679277001174505E-6</v>
      </c>
      <c r="DD413">
        <v>1</v>
      </c>
      <c r="DE413" t="s">
        <v>5932</v>
      </c>
      <c r="DF413" t="s">
        <v>5933</v>
      </c>
      <c r="DG413">
        <v>1</v>
      </c>
      <c r="DH413" s="159">
        <v>8.67968229299488E-8</v>
      </c>
      <c r="DI413">
        <v>1</v>
      </c>
      <c r="DJ413" t="s">
        <v>5934</v>
      </c>
      <c r="DK413" t="s">
        <v>5935</v>
      </c>
      <c r="DL413">
        <v>1</v>
      </c>
      <c r="DM413" s="159">
        <v>1.2989898648948501E-5</v>
      </c>
      <c r="DN413">
        <v>1</v>
      </c>
      <c r="DO413" t="s">
        <v>5936</v>
      </c>
      <c r="DP413" t="s">
        <v>5937</v>
      </c>
      <c r="DQ413">
        <v>1</v>
      </c>
      <c r="DR413" s="159">
        <v>3.6874124153998801E-7</v>
      </c>
      <c r="DS413">
        <v>1</v>
      </c>
      <c r="DT413" t="s">
        <v>5938</v>
      </c>
      <c r="DU413" t="s">
        <v>5939</v>
      </c>
      <c r="DV413">
        <v>1</v>
      </c>
      <c r="DW413">
        <v>7.1923188638587003E-3</v>
      </c>
      <c r="DX413">
        <v>1</v>
      </c>
      <c r="DY413" t="s">
        <v>5940</v>
      </c>
      <c r="DZ413" t="s">
        <v>5941</v>
      </c>
      <c r="EA413">
        <v>1</v>
      </c>
      <c r="EB413">
        <v>1.08607662040935E-4</v>
      </c>
      <c r="EC413">
        <v>1</v>
      </c>
      <c r="ED413" t="s">
        <v>5942</v>
      </c>
      <c r="EE413" t="s">
        <v>5943</v>
      </c>
      <c r="EF413">
        <v>1</v>
      </c>
      <c r="EG413" s="159">
        <v>3.8952486895594198E-6</v>
      </c>
      <c r="EH413">
        <v>1</v>
      </c>
      <c r="EI413" t="s">
        <v>5944</v>
      </c>
      <c r="EJ413" t="s">
        <v>5945</v>
      </c>
      <c r="EK413">
        <v>1</v>
      </c>
      <c r="EL413" s="159">
        <v>7.0974927222259194E-8</v>
      </c>
      <c r="EM413">
        <v>1</v>
      </c>
      <c r="EN413" t="s">
        <v>5946</v>
      </c>
      <c r="EO413" t="s">
        <v>5947</v>
      </c>
      <c r="EP413">
        <v>1</v>
      </c>
      <c r="EQ413">
        <v>3.0524868546814502E-4</v>
      </c>
      <c r="ER413">
        <v>1</v>
      </c>
      <c r="ES413" t="s">
        <v>5948</v>
      </c>
      <c r="ET413" t="s">
        <v>5949</v>
      </c>
      <c r="EU413">
        <v>1</v>
      </c>
      <c r="EV413" s="159">
        <v>1.47081607154232E-5</v>
      </c>
      <c r="EW413">
        <v>1</v>
      </c>
      <c r="EX413" t="s">
        <v>5950</v>
      </c>
      <c r="EY413" t="s">
        <v>5951</v>
      </c>
      <c r="EZ413">
        <v>1</v>
      </c>
      <c r="FA413" s="159">
        <v>6.2761130253943098E-7</v>
      </c>
      <c r="FF413" s="159"/>
      <c r="FK413" s="159"/>
      <c r="FP413" s="159"/>
      <c r="FZ413" s="159"/>
      <c r="GJ413" s="159"/>
      <c r="GO413" s="159"/>
      <c r="GY413" s="159"/>
      <c r="HD413" s="159"/>
      <c r="HI413" s="159"/>
      <c r="HS413" s="159"/>
      <c r="IW413" s="159"/>
      <c r="JB413" s="159"/>
      <c r="JG413" s="159"/>
      <c r="JL413" s="159"/>
      <c r="JQ413" s="159"/>
      <c r="JV413" s="159"/>
      <c r="KF413" s="159"/>
      <c r="KU413" s="159"/>
      <c r="LE413" s="159"/>
      <c r="LO413" s="159"/>
      <c r="LT413" s="159"/>
      <c r="MD413" s="159"/>
      <c r="MN413" s="159"/>
      <c r="MS413" s="159"/>
      <c r="NM413" s="159"/>
      <c r="NR413" s="159"/>
    </row>
    <row r="414" spans="1:587">
      <c r="A414" t="str">
        <f>[1]Overview!E495</f>
        <v>a682</v>
      </c>
      <c r="B414" t="str">
        <f>IF([1]Overview!W495&lt;&gt;"",[1]Overview!W495,"")</f>
        <v/>
      </c>
      <c r="C414" t="str">
        <f>[1]Overview!B495</f>
        <v>682: Persönliche Ausstattung</v>
      </c>
      <c r="D414" t="str">
        <f t="shared" si="6"/>
        <v/>
      </c>
      <c r="F414">
        <f>[1]Overview!S495</f>
        <v>-1</v>
      </c>
    </row>
    <row r="415" spans="1:587">
      <c r="A415" t="str">
        <f>[1]Overview!E496</f>
        <v>a6820</v>
      </c>
      <c r="B415" t="str">
        <f>IF([1]Overview!W496&lt;&gt;"",[1]Overview!W496,"")</f>
        <v/>
      </c>
      <c r="C415" t="str">
        <f>[1]Overview!B496</f>
        <v>6820: Persönliche Ausstattung</v>
      </c>
      <c r="D415" t="str">
        <f t="shared" si="6"/>
        <v/>
      </c>
      <c r="F415">
        <f>[1]Overview!S496</f>
        <v>-1</v>
      </c>
    </row>
    <row r="416" spans="1:587" s="160" customFormat="1">
      <c r="A416" s="160" t="str">
        <f>[1]Overview!E497</f>
        <v>a682001</v>
      </c>
      <c r="B416" s="160" t="str">
        <f>IF([1]Overview!W497&lt;&gt;"",[1]Overview!W497,"")</f>
        <v/>
      </c>
      <c r="C416" s="160" t="str">
        <f>[1]Overview!B497</f>
        <v>6820.01: Schmuck und Uhren</v>
      </c>
      <c r="D416" s="167">
        <f>5.94290024606893E-07*(0.153782411027905*0.843196774452173+0.846217588972094*0.637172435764033)</f>
        <v>3.9749406555845557E-7</v>
      </c>
      <c r="F416" s="160">
        <f>[1]Overview!S497</f>
        <v>0</v>
      </c>
      <c r="H416" s="160">
        <v>1</v>
      </c>
      <c r="I416" s="160" t="s">
        <v>4436</v>
      </c>
      <c r="J416" s="160" t="s">
        <v>4437</v>
      </c>
      <c r="K416" s="160">
        <v>0.15378241102790499</v>
      </c>
      <c r="L416" s="160">
        <v>4.9089590337342498E-3</v>
      </c>
      <c r="M416" s="160">
        <v>1</v>
      </c>
      <c r="N416" s="160" t="s">
        <v>4438</v>
      </c>
      <c r="O416" s="160" t="s">
        <v>4439</v>
      </c>
      <c r="P416" s="160">
        <v>0.15378241102790499</v>
      </c>
      <c r="Q416" s="167">
        <v>8.4199969868837095E-5</v>
      </c>
      <c r="R416" s="160">
        <v>1</v>
      </c>
      <c r="S416" s="160" t="s">
        <v>4440</v>
      </c>
      <c r="T416" s="160" t="s">
        <v>4441</v>
      </c>
      <c r="U416" s="160">
        <v>0.15378241102790499</v>
      </c>
      <c r="V416" s="160">
        <v>4.4717496711127501E-3</v>
      </c>
      <c r="W416" s="160">
        <v>1</v>
      </c>
      <c r="X416" s="160" t="s">
        <v>4442</v>
      </c>
      <c r="Y416" s="160" t="s">
        <v>4443</v>
      </c>
      <c r="Z416" s="160">
        <v>0.15378241102790499</v>
      </c>
      <c r="AA416" s="160">
        <v>7.8759067230990297E-4</v>
      </c>
      <c r="AB416" s="160">
        <v>1</v>
      </c>
      <c r="AC416" s="160" t="s">
        <v>4444</v>
      </c>
      <c r="AD416" s="160" t="s">
        <v>4445</v>
      </c>
      <c r="AE416" s="160">
        <v>0.15378241102790499</v>
      </c>
      <c r="AF416" s="160">
        <v>2.4899579790373398E-4</v>
      </c>
      <c r="AG416" s="160">
        <v>1</v>
      </c>
      <c r="AH416" s="160" t="s">
        <v>4446</v>
      </c>
      <c r="AI416" s="160" t="s">
        <v>4447</v>
      </c>
      <c r="AJ416" s="160">
        <v>0.15378241102790499</v>
      </c>
      <c r="AK416" s="160">
        <v>4.22906661548434E-4</v>
      </c>
      <c r="AL416" s="160">
        <v>1</v>
      </c>
      <c r="AM416" s="160" t="s">
        <v>4448</v>
      </c>
      <c r="AN416" s="160" t="s">
        <v>4449</v>
      </c>
      <c r="AO416" s="160">
        <v>0.15378241102790499</v>
      </c>
      <c r="AP416" s="160">
        <v>5.17982787345462E-4</v>
      </c>
      <c r="AQ416" s="160">
        <v>1</v>
      </c>
      <c r="AR416" s="160" t="s">
        <v>4450</v>
      </c>
      <c r="AS416" s="160" t="s">
        <v>4451</v>
      </c>
      <c r="AT416" s="160">
        <v>0.15378241102790499</v>
      </c>
      <c r="AU416" s="160">
        <v>2.1481264218759601E-2</v>
      </c>
      <c r="AV416" s="160">
        <v>1</v>
      </c>
      <c r="AW416" s="160" t="s">
        <v>4452</v>
      </c>
      <c r="AX416" s="160" t="s">
        <v>4453</v>
      </c>
      <c r="AY416" s="160">
        <v>0.15378241102790499</v>
      </c>
      <c r="AZ416" s="160">
        <v>2.04111833440366E-4</v>
      </c>
      <c r="BA416" s="160">
        <v>1</v>
      </c>
      <c r="BB416" s="160" t="s">
        <v>4454</v>
      </c>
      <c r="BC416" s="160" t="s">
        <v>4455</v>
      </c>
      <c r="BD416" s="160">
        <v>0.15378241102790499</v>
      </c>
      <c r="BE416" s="160">
        <v>3.0202614666559801E-4</v>
      </c>
      <c r="BF416" s="160">
        <v>1</v>
      </c>
      <c r="BG416" s="160" t="s">
        <v>4456</v>
      </c>
      <c r="BH416" s="160" t="s">
        <v>4457</v>
      </c>
      <c r="BI416" s="160">
        <v>0.15378241102790499</v>
      </c>
      <c r="BJ416" s="160">
        <v>1.45386050924986E-4</v>
      </c>
      <c r="BK416" s="160">
        <v>1</v>
      </c>
      <c r="BL416" s="160" t="s">
        <v>4458</v>
      </c>
      <c r="BM416" s="160" t="s">
        <v>4459</v>
      </c>
      <c r="BN416" s="160">
        <v>0.15378241102790499</v>
      </c>
      <c r="BO416" s="160">
        <v>4.0013991745406798E-3</v>
      </c>
      <c r="BP416" s="160">
        <v>1</v>
      </c>
      <c r="BQ416" s="160" t="s">
        <v>4460</v>
      </c>
      <c r="BR416" s="160" t="s">
        <v>4461</v>
      </c>
      <c r="BS416" s="160">
        <v>0.15378241102790499</v>
      </c>
      <c r="BT416" s="160">
        <v>1.19701107581367E-3</v>
      </c>
      <c r="BU416" s="160">
        <v>1</v>
      </c>
      <c r="BV416" s="160" t="s">
        <v>4462</v>
      </c>
      <c r="BW416" s="160" t="s">
        <v>4463</v>
      </c>
      <c r="BX416" s="160">
        <v>0.15378241102790499</v>
      </c>
      <c r="BY416" s="160">
        <v>4.5938672726767403E-3</v>
      </c>
      <c r="BZ416" s="160">
        <v>1</v>
      </c>
      <c r="CA416" s="160" t="s">
        <v>4464</v>
      </c>
      <c r="CB416" s="160" t="s">
        <v>4465</v>
      </c>
      <c r="CC416" s="160">
        <v>0.15378241102790499</v>
      </c>
      <c r="CD416" s="160">
        <v>1.29062213370463E-2</v>
      </c>
      <c r="CE416" s="160">
        <v>1</v>
      </c>
      <c r="CF416" s="160" t="s">
        <v>4466</v>
      </c>
      <c r="CG416" s="160" t="s">
        <v>4467</v>
      </c>
      <c r="CH416" s="160">
        <v>0.15378241102790499</v>
      </c>
      <c r="CI416" s="167">
        <v>1.32258905749953E-5</v>
      </c>
      <c r="CJ416" s="160">
        <v>1</v>
      </c>
      <c r="CK416" s="160" t="s">
        <v>4468</v>
      </c>
      <c r="CL416" s="160" t="s">
        <v>4469</v>
      </c>
      <c r="CM416" s="160">
        <v>0.15378241102790499</v>
      </c>
      <c r="CN416" s="160">
        <v>1.84778702140552E-3</v>
      </c>
      <c r="CO416" s="160">
        <v>1</v>
      </c>
      <c r="CP416" s="160" t="s">
        <v>4470</v>
      </c>
      <c r="CQ416" s="160" t="s">
        <v>4471</v>
      </c>
      <c r="CR416" s="160">
        <v>0.15378241102790499</v>
      </c>
      <c r="CS416" s="160">
        <v>1.21339785833901E-4</v>
      </c>
      <c r="CT416" s="160">
        <v>1</v>
      </c>
      <c r="CU416" s="160" t="s">
        <v>4472</v>
      </c>
      <c r="CV416" s="160" t="s">
        <v>4473</v>
      </c>
      <c r="CW416" s="160">
        <v>0.15378241102790499</v>
      </c>
      <c r="CX416" s="160">
        <v>6.3524635427029898E-4</v>
      </c>
      <c r="CY416" s="160">
        <v>1</v>
      </c>
      <c r="CZ416" s="160" t="s">
        <v>4474</v>
      </c>
      <c r="DA416" s="160" t="s">
        <v>4475</v>
      </c>
      <c r="DB416" s="160">
        <v>0.15378241102790499</v>
      </c>
      <c r="DC416" s="160">
        <v>1.76463079115715E-4</v>
      </c>
      <c r="DD416" s="160">
        <v>1</v>
      </c>
      <c r="DE416" s="160" t="s">
        <v>4476</v>
      </c>
      <c r="DF416" s="160" t="s">
        <v>4477</v>
      </c>
      <c r="DG416" s="160">
        <v>0.15378241102790499</v>
      </c>
      <c r="DH416" s="160">
        <v>2.8743644712380599E-4</v>
      </c>
      <c r="DI416" s="160">
        <v>1</v>
      </c>
      <c r="DJ416" s="160" t="s">
        <v>4478</v>
      </c>
      <c r="DK416" s="160" t="s">
        <v>4479</v>
      </c>
      <c r="DL416" s="160">
        <v>0.15378241102790499</v>
      </c>
      <c r="DM416" s="160">
        <v>1.01519474768626E-3</v>
      </c>
      <c r="DN416" s="160">
        <v>1</v>
      </c>
      <c r="DO416" s="160" t="s">
        <v>4480</v>
      </c>
      <c r="DP416" s="160" t="s">
        <v>4481</v>
      </c>
      <c r="DQ416" s="160">
        <v>0.15378241102790499</v>
      </c>
      <c r="DR416" s="160">
        <v>5.87590020379528E-3</v>
      </c>
      <c r="DS416" s="160">
        <v>1</v>
      </c>
      <c r="DT416" s="160" t="s">
        <v>4482</v>
      </c>
      <c r="DU416" s="160" t="s">
        <v>4483</v>
      </c>
      <c r="DV416" s="160">
        <v>0.15378241102790499</v>
      </c>
      <c r="DW416" s="160">
        <v>3.92696633360396E-3</v>
      </c>
      <c r="DX416" s="160">
        <v>1</v>
      </c>
      <c r="DY416" s="160" t="s">
        <v>4484</v>
      </c>
      <c r="DZ416" s="160" t="s">
        <v>4485</v>
      </c>
      <c r="EA416" s="160">
        <v>0.15378241102790499</v>
      </c>
      <c r="EB416" s="160">
        <v>3.9278080911175802E-4</v>
      </c>
      <c r="EC416" s="160">
        <v>1</v>
      </c>
      <c r="ED416" s="160" t="s">
        <v>4486</v>
      </c>
      <c r="EE416" s="160" t="s">
        <v>4487</v>
      </c>
      <c r="EF416" s="160">
        <v>0.15378241102790499</v>
      </c>
      <c r="EG416" s="160">
        <v>2.00728559948381E-3</v>
      </c>
      <c r="EH416" s="160">
        <v>1</v>
      </c>
      <c r="EI416" s="160" t="s">
        <v>4488</v>
      </c>
      <c r="EJ416" s="160" t="s">
        <v>4489</v>
      </c>
      <c r="EK416" s="160">
        <v>0.15378241102790499</v>
      </c>
      <c r="EL416" s="160">
        <v>1.8747614256367701E-2</v>
      </c>
      <c r="EM416" s="160">
        <v>1</v>
      </c>
      <c r="EN416" s="160" t="s">
        <v>4490</v>
      </c>
      <c r="EO416" s="160" t="s">
        <v>4491</v>
      </c>
      <c r="EP416" s="160">
        <v>0.15378241102790499</v>
      </c>
      <c r="EQ416" s="160">
        <v>0.83983264867993801</v>
      </c>
      <c r="ER416" s="160">
        <v>1</v>
      </c>
      <c r="ES416" s="160" t="s">
        <v>4492</v>
      </c>
      <c r="ET416" s="160" t="s">
        <v>4493</v>
      </c>
      <c r="EU416" s="160">
        <v>0.15378241102790499</v>
      </c>
      <c r="EV416" s="160">
        <v>3.0719541478899098E-4</v>
      </c>
      <c r="EW416" s="160">
        <v>1</v>
      </c>
      <c r="EX416" s="160" t="s">
        <v>4494</v>
      </c>
      <c r="EY416" s="160" t="s">
        <v>4495</v>
      </c>
      <c r="EZ416" s="160">
        <v>0.15378241102790499</v>
      </c>
      <c r="FA416" s="167">
        <v>4.5549855852326902E-5</v>
      </c>
      <c r="FB416" s="160">
        <v>1</v>
      </c>
      <c r="FC416" s="160" t="s">
        <v>4496</v>
      </c>
      <c r="FD416" s="160" t="s">
        <v>4497</v>
      </c>
      <c r="FE416" s="160">
        <v>0.15378241102790499</v>
      </c>
      <c r="FF416" s="160">
        <v>2.29134267410218E-4</v>
      </c>
      <c r="FG416" s="160">
        <v>1</v>
      </c>
      <c r="FH416" s="160" t="s">
        <v>4498</v>
      </c>
      <c r="FI416" s="160" t="s">
        <v>4499</v>
      </c>
      <c r="FJ416" s="160">
        <v>0.15378241102790499</v>
      </c>
      <c r="FK416" s="167">
        <v>1.6831473400292202E-5</v>
      </c>
      <c r="FL416" s="160">
        <v>1</v>
      </c>
      <c r="FM416" s="160" t="s">
        <v>4500</v>
      </c>
      <c r="FN416" s="160" t="s">
        <v>4501</v>
      </c>
      <c r="FO416" s="160">
        <v>0.15378241102790499</v>
      </c>
      <c r="FP416" s="160">
        <v>4.7748150919782098E-4</v>
      </c>
      <c r="FQ416" s="160">
        <v>1</v>
      </c>
      <c r="FR416" s="160" t="s">
        <v>4502</v>
      </c>
      <c r="FS416" s="160" t="s">
        <v>4503</v>
      </c>
      <c r="FT416" s="160">
        <v>0.15378241102790499</v>
      </c>
      <c r="FU416" s="160">
        <v>1.41453631939055E-4</v>
      </c>
      <c r="FV416" s="160">
        <v>1</v>
      </c>
      <c r="FW416" s="160" t="s">
        <v>4504</v>
      </c>
      <c r="FX416" s="160" t="s">
        <v>4505</v>
      </c>
      <c r="FY416" s="160">
        <v>0.15378241102790499</v>
      </c>
      <c r="FZ416" s="167">
        <v>4.9926335142689301E-6</v>
      </c>
      <c r="GA416" s="160">
        <v>1</v>
      </c>
      <c r="GB416" s="160" t="s">
        <v>4506</v>
      </c>
      <c r="GC416" s="160" t="s">
        <v>4507</v>
      </c>
      <c r="GD416" s="160">
        <v>0.15378241102790499</v>
      </c>
      <c r="GE416" s="167">
        <v>1.3898727357456301E-6</v>
      </c>
      <c r="GF416" s="160">
        <v>1</v>
      </c>
      <c r="GG416" s="160" t="s">
        <v>4508</v>
      </c>
      <c r="GH416" s="160" t="s">
        <v>4509</v>
      </c>
      <c r="GI416" s="160">
        <v>0.15378241102790499</v>
      </c>
      <c r="GJ416" s="167">
        <v>2.8681339547241502E-5</v>
      </c>
      <c r="GK416" s="160">
        <v>1</v>
      </c>
      <c r="GL416" s="160" t="s">
        <v>4510</v>
      </c>
      <c r="GM416" s="160" t="s">
        <v>4511</v>
      </c>
      <c r="GN416" s="160">
        <v>0.15378241102790499</v>
      </c>
      <c r="GO416" s="160">
        <v>1.6841352508717699E-4</v>
      </c>
      <c r="GP416" s="160">
        <v>1</v>
      </c>
      <c r="GQ416" s="160" t="s">
        <v>4512</v>
      </c>
      <c r="GR416" s="160" t="s">
        <v>4513</v>
      </c>
      <c r="GS416" s="160">
        <v>0.15378241102790499</v>
      </c>
      <c r="GT416" s="160">
        <v>5.7301243691867104E-3</v>
      </c>
      <c r="GU416" s="160">
        <v>1</v>
      </c>
      <c r="GV416" s="160" t="s">
        <v>4514</v>
      </c>
      <c r="GW416" s="160" t="s">
        <v>4515</v>
      </c>
      <c r="GX416" s="160">
        <v>0.15378241102790499</v>
      </c>
      <c r="GY416" s="160">
        <v>4.8462502154197097E-2</v>
      </c>
      <c r="GZ416" s="160">
        <v>1</v>
      </c>
      <c r="HA416" s="160" t="s">
        <v>4516</v>
      </c>
      <c r="HB416" s="160" t="s">
        <v>4517</v>
      </c>
      <c r="HC416" s="160">
        <v>0.15378241102790499</v>
      </c>
      <c r="HD416" s="160">
        <v>9.0418846866173702E-4</v>
      </c>
      <c r="HE416" s="160">
        <v>1</v>
      </c>
      <c r="HF416" s="160" t="s">
        <v>4518</v>
      </c>
      <c r="HG416" s="160" t="s">
        <v>4519</v>
      </c>
      <c r="HH416" s="160">
        <v>0.15378241102790499</v>
      </c>
      <c r="HI416" s="160">
        <v>2.57022550214632E-3</v>
      </c>
      <c r="HJ416" s="160">
        <v>1</v>
      </c>
      <c r="HK416" s="160" t="s">
        <v>4520</v>
      </c>
      <c r="HL416" s="160" t="s">
        <v>4521</v>
      </c>
      <c r="HM416" s="160">
        <v>0.15378241102790499</v>
      </c>
      <c r="HN416" s="160">
        <v>3.4468468344302298E-4</v>
      </c>
      <c r="HO416" s="160">
        <v>1</v>
      </c>
      <c r="HP416" s="160" t="s">
        <v>4522</v>
      </c>
      <c r="HQ416" s="160" t="s">
        <v>4523</v>
      </c>
      <c r="HR416" s="160">
        <v>0.15378241102790499</v>
      </c>
      <c r="HS416" s="160">
        <v>1.2904795237190001E-4</v>
      </c>
      <c r="HT416" s="160">
        <v>1</v>
      </c>
      <c r="HU416" s="160" t="s">
        <v>4524</v>
      </c>
      <c r="HV416" s="160" t="s">
        <v>4525</v>
      </c>
      <c r="HW416" s="160">
        <v>0.15378241102790499</v>
      </c>
      <c r="HX416" s="160">
        <v>7.27160799748115E-3</v>
      </c>
      <c r="HY416" s="160">
        <v>1</v>
      </c>
      <c r="HZ416" s="160" t="s">
        <v>4526</v>
      </c>
      <c r="IA416" s="160" t="s">
        <v>4527</v>
      </c>
      <c r="IB416" s="160">
        <v>0.15378241102790499</v>
      </c>
      <c r="IC416" s="167">
        <v>3.3737895766771799E-5</v>
      </c>
      <c r="ID416" s="160">
        <v>1</v>
      </c>
      <c r="IE416" s="160" t="s">
        <v>4528</v>
      </c>
      <c r="IF416" s="160" t="s">
        <v>4529</v>
      </c>
      <c r="IG416" s="160">
        <v>0.15378241102790499</v>
      </c>
      <c r="IH416" s="160">
        <v>1.38778436741444E-3</v>
      </c>
      <c r="II416" s="160">
        <v>1</v>
      </c>
      <c r="IJ416" s="160" t="s">
        <v>4530</v>
      </c>
      <c r="IK416" s="160" t="s">
        <v>4531</v>
      </c>
      <c r="IL416" s="160">
        <v>0.15378241102790499</v>
      </c>
      <c r="IM416" s="160">
        <v>5.9141217385442601E-4</v>
      </c>
      <c r="IN416" s="160">
        <v>1</v>
      </c>
      <c r="IO416" s="160" t="s">
        <v>3780</v>
      </c>
      <c r="IP416" s="160" t="s">
        <v>3781</v>
      </c>
      <c r="IQ416" s="160">
        <v>0.84621758897209398</v>
      </c>
      <c r="IR416" s="167">
        <v>4.53777401823669E-4</v>
      </c>
      <c r="IS416" s="160">
        <v>1</v>
      </c>
      <c r="IT416" s="160" t="s">
        <v>3782</v>
      </c>
      <c r="IU416" s="160" t="s">
        <v>3783</v>
      </c>
      <c r="IV416" s="160">
        <v>0.84621758897209398</v>
      </c>
      <c r="IW416" s="160">
        <v>8.9505647757235796E-2</v>
      </c>
      <c r="IX416" s="160">
        <v>1</v>
      </c>
      <c r="IY416" s="160" t="s">
        <v>3784</v>
      </c>
      <c r="IZ416" s="160" t="s">
        <v>3785</v>
      </c>
      <c r="JA416" s="160">
        <v>0.84621758897209398</v>
      </c>
      <c r="JB416" s="160">
        <v>3.9904110026700301E-2</v>
      </c>
      <c r="JC416" s="160">
        <v>1</v>
      </c>
      <c r="JD416" s="160" t="s">
        <v>3786</v>
      </c>
      <c r="JE416" s="160" t="s">
        <v>3787</v>
      </c>
      <c r="JF416" s="160">
        <v>0.84621758897209398</v>
      </c>
      <c r="JG416" s="160">
        <v>2.9333719440589401E-3</v>
      </c>
      <c r="JH416" s="160">
        <v>1</v>
      </c>
      <c r="JI416" s="160" t="s">
        <v>3788</v>
      </c>
      <c r="JJ416" s="160" t="s">
        <v>3789</v>
      </c>
      <c r="JK416" s="160">
        <v>0.84621758897209398</v>
      </c>
      <c r="JL416" s="160">
        <v>8.8640423229655693E-2</v>
      </c>
      <c r="JM416" s="160">
        <v>1</v>
      </c>
      <c r="JN416" s="160" t="s">
        <v>3790</v>
      </c>
      <c r="JO416" s="160" t="s">
        <v>3791</v>
      </c>
      <c r="JP416" s="160">
        <v>0.84621758897209398</v>
      </c>
      <c r="JQ416" s="167">
        <v>3.8682349477992299E-7</v>
      </c>
      <c r="JR416" s="160">
        <v>1</v>
      </c>
      <c r="JS416" s="160" t="s">
        <v>3792</v>
      </c>
      <c r="JT416" s="160" t="s">
        <v>3793</v>
      </c>
      <c r="JU416" s="160">
        <v>0.84621758897209398</v>
      </c>
      <c r="JV416" s="167">
        <v>1.0297083014276899E-3</v>
      </c>
      <c r="JW416" s="160">
        <v>1</v>
      </c>
      <c r="JX416" s="160" t="s">
        <v>3794</v>
      </c>
      <c r="JY416" s="160" t="s">
        <v>3795</v>
      </c>
      <c r="JZ416" s="160">
        <v>0.84621758897209398</v>
      </c>
      <c r="KA416" s="160">
        <v>9.6922033558762401E-4</v>
      </c>
      <c r="KB416" s="160">
        <v>1</v>
      </c>
      <c r="KC416" s="160" t="s">
        <v>3796</v>
      </c>
      <c r="KD416" s="160" t="s">
        <v>3797</v>
      </c>
      <c r="KE416" s="160">
        <v>0.84621758897209398</v>
      </c>
      <c r="KF416" s="167">
        <v>9.8468978095414902E-5</v>
      </c>
      <c r="KG416" s="160">
        <v>1</v>
      </c>
      <c r="KH416" s="160" t="s">
        <v>3798</v>
      </c>
      <c r="KI416" s="160" t="s">
        <v>3799</v>
      </c>
      <c r="KJ416" s="160">
        <v>0.84621758897209398</v>
      </c>
      <c r="KK416" s="167">
        <v>1.1946692578818601E-4</v>
      </c>
      <c r="KL416" s="160">
        <v>1</v>
      </c>
      <c r="KM416" s="160" t="s">
        <v>3800</v>
      </c>
      <c r="KN416" s="160" t="s">
        <v>3801</v>
      </c>
      <c r="KO416" s="160">
        <v>0.84621758897209398</v>
      </c>
      <c r="KP416" s="167">
        <v>2.7294503255314899E-6</v>
      </c>
      <c r="KQ416" s="160">
        <v>1</v>
      </c>
      <c r="KR416" s="160" t="s">
        <v>3802</v>
      </c>
      <c r="KS416" s="160" t="s">
        <v>3803</v>
      </c>
      <c r="KT416" s="160">
        <v>0.84621758897209398</v>
      </c>
      <c r="KU416" s="160">
        <v>0.103146122793646</v>
      </c>
      <c r="KV416" s="160">
        <v>1</v>
      </c>
      <c r="KW416" s="160" t="s">
        <v>3804</v>
      </c>
      <c r="KX416" s="160" t="s">
        <v>3805</v>
      </c>
      <c r="KY416" s="160">
        <v>0.84621758897209398</v>
      </c>
      <c r="KZ416" s="160">
        <v>2.2982266952862301E-2</v>
      </c>
      <c r="LA416" s="160">
        <v>1</v>
      </c>
      <c r="LB416" s="160" t="s">
        <v>3806</v>
      </c>
      <c r="LC416" s="160" t="s">
        <v>3807</v>
      </c>
      <c r="LD416" s="160">
        <v>0.84621758897209398</v>
      </c>
      <c r="LE416" s="167">
        <v>1.5215068595310699E-6</v>
      </c>
      <c r="LF416" s="160">
        <v>1</v>
      </c>
      <c r="LG416" s="160" t="s">
        <v>3808</v>
      </c>
      <c r="LH416" s="160" t="s">
        <v>3809</v>
      </c>
      <c r="LI416" s="160">
        <v>0.84621758897209398</v>
      </c>
      <c r="LJ416" s="160">
        <v>2.4468607627274302E-3</v>
      </c>
      <c r="LK416" s="160">
        <v>1</v>
      </c>
      <c r="LL416" s="160" t="s">
        <v>3810</v>
      </c>
      <c r="LM416" s="160" t="s">
        <v>3811</v>
      </c>
      <c r="LN416" s="160">
        <v>0.84621758897209398</v>
      </c>
      <c r="LO416" s="167">
        <v>6.8887892638593202E-5</v>
      </c>
      <c r="LP416" s="160">
        <v>1</v>
      </c>
      <c r="LQ416" s="160" t="s">
        <v>3812</v>
      </c>
      <c r="LR416" s="160" t="s">
        <v>3813</v>
      </c>
      <c r="LS416" s="160">
        <v>0.84621758897209398</v>
      </c>
      <c r="LT416" s="160">
        <v>6.2935662494540301E-4</v>
      </c>
      <c r="LU416" s="160">
        <v>1</v>
      </c>
      <c r="LV416" s="160" t="s">
        <v>3814</v>
      </c>
      <c r="LW416" s="160" t="s">
        <v>3815</v>
      </c>
      <c r="LX416" s="160">
        <v>0.84621758897209398</v>
      </c>
      <c r="LY416" s="167">
        <v>7.5874882304813199E-4</v>
      </c>
      <c r="LZ416" s="160">
        <v>1</v>
      </c>
      <c r="MA416" s="160" t="s">
        <v>3816</v>
      </c>
      <c r="MB416" s="160" t="s">
        <v>3817</v>
      </c>
      <c r="MC416" s="160">
        <v>0.84621758897209398</v>
      </c>
      <c r="MD416" s="160">
        <v>5.2716593857970503E-3</v>
      </c>
      <c r="ME416" s="160">
        <v>1</v>
      </c>
      <c r="MF416" s="160" t="s">
        <v>3818</v>
      </c>
      <c r="MG416" s="160" t="s">
        <v>3819</v>
      </c>
      <c r="MH416" s="160">
        <v>0.84621758897209398</v>
      </c>
      <c r="MI416" s="167">
        <v>3.2684610455395202E-4</v>
      </c>
      <c r="MJ416" s="160">
        <v>1</v>
      </c>
      <c r="MK416" s="160" t="s">
        <v>3820</v>
      </c>
      <c r="ML416" s="160" t="s">
        <v>3821</v>
      </c>
      <c r="MM416" s="160">
        <v>0.84621758897209398</v>
      </c>
      <c r="MN416" s="160">
        <v>2.4892366692327701E-2</v>
      </c>
      <c r="MO416" s="160">
        <v>1</v>
      </c>
      <c r="MP416" s="160" t="s">
        <v>3822</v>
      </c>
      <c r="MQ416" s="160" t="s">
        <v>3823</v>
      </c>
      <c r="MR416" s="160">
        <v>0.84621758897209398</v>
      </c>
      <c r="MS416" s="167">
        <v>7.5016817095788198E-3</v>
      </c>
      <c r="MT416" s="160">
        <v>1</v>
      </c>
      <c r="MU416" s="160" t="s">
        <v>3824</v>
      </c>
      <c r="MV416" s="160" t="s">
        <v>3825</v>
      </c>
      <c r="MW416" s="160">
        <v>0.84621758897209398</v>
      </c>
      <c r="MX416" s="167">
        <v>6.4625792417480701E-4</v>
      </c>
      <c r="MY416" s="160">
        <v>1</v>
      </c>
      <c r="MZ416" s="160" t="s">
        <v>3826</v>
      </c>
      <c r="NA416" s="160" t="s">
        <v>3827</v>
      </c>
      <c r="NB416" s="160">
        <v>0.84621758897209398</v>
      </c>
      <c r="NC416" s="167">
        <v>4.08296364816317E-5</v>
      </c>
      <c r="ND416" s="160">
        <v>1</v>
      </c>
      <c r="NE416" s="160" t="s">
        <v>3828</v>
      </c>
      <c r="NF416" s="160" t="s">
        <v>3829</v>
      </c>
      <c r="NG416" s="160">
        <v>0.84621758897209398</v>
      </c>
      <c r="NH416" s="160">
        <v>5.5576980421935601E-3</v>
      </c>
      <c r="NI416" s="160">
        <v>1</v>
      </c>
      <c r="NJ416" s="160" t="s">
        <v>3830</v>
      </c>
      <c r="NK416" s="160" t="s">
        <v>3831</v>
      </c>
      <c r="NL416" s="160">
        <v>0.84621758897209398</v>
      </c>
      <c r="NM416" s="167">
        <v>3.78377260998E-3</v>
      </c>
      <c r="NN416" s="160">
        <v>1</v>
      </c>
      <c r="NO416" s="160" t="s">
        <v>3832</v>
      </c>
      <c r="NP416" s="160" t="s">
        <v>3833</v>
      </c>
      <c r="NQ416" s="160">
        <v>0.84621758897209398</v>
      </c>
      <c r="NR416" s="167">
        <v>0.36500361780914597</v>
      </c>
      <c r="NS416" s="160">
        <v>1</v>
      </c>
      <c r="NT416" s="160" t="s">
        <v>3834</v>
      </c>
      <c r="NU416" s="160" t="s">
        <v>3835</v>
      </c>
      <c r="NV416" s="160">
        <v>0.84621758897209398</v>
      </c>
      <c r="NW416" s="167">
        <v>7.6048042852671E-4</v>
      </c>
      <c r="NX416" s="160">
        <v>1</v>
      </c>
      <c r="NY416" s="160" t="s">
        <v>3836</v>
      </c>
      <c r="NZ416" s="160" t="s">
        <v>3837</v>
      </c>
      <c r="OA416" s="160">
        <v>0.84621758897209398</v>
      </c>
      <c r="OB416" s="160">
        <v>8.7759773033336196E-4</v>
      </c>
      <c r="OC416" s="160">
        <v>1</v>
      </c>
      <c r="OD416" s="160" t="s">
        <v>3838</v>
      </c>
      <c r="OE416" s="160" t="s">
        <v>3839</v>
      </c>
      <c r="OF416" s="160">
        <v>0.84621758897209398</v>
      </c>
      <c r="OG416" s="160">
        <v>1.0487152888078799E-3</v>
      </c>
      <c r="OH416" s="160">
        <v>1</v>
      </c>
      <c r="OI416" s="160" t="s">
        <v>3840</v>
      </c>
      <c r="OJ416" s="160" t="s">
        <v>3841</v>
      </c>
      <c r="OK416" s="160">
        <v>0.84621758897209398</v>
      </c>
      <c r="OL416" s="160">
        <v>7.3446128310635499E-3</v>
      </c>
      <c r="OM416" s="160">
        <v>1</v>
      </c>
      <c r="ON416" s="160" t="s">
        <v>3842</v>
      </c>
      <c r="OO416" s="160" t="s">
        <v>3843</v>
      </c>
      <c r="OP416" s="160">
        <v>0.84621758897209398</v>
      </c>
      <c r="OQ416" s="167">
        <v>6.3576794436549301E-7</v>
      </c>
      <c r="OR416" s="160">
        <v>1</v>
      </c>
      <c r="OS416" s="160" t="s">
        <v>3844</v>
      </c>
      <c r="OT416" s="160" t="s">
        <v>3845</v>
      </c>
      <c r="OU416" s="160">
        <v>0.84621758897209398</v>
      </c>
      <c r="OV416" s="160">
        <v>5.2913332897485397E-4</v>
      </c>
      <c r="OW416" s="160">
        <v>1</v>
      </c>
      <c r="OX416" s="160" t="s">
        <v>3846</v>
      </c>
      <c r="OY416" s="160" t="s">
        <v>3847</v>
      </c>
      <c r="OZ416" s="160">
        <v>0.84621758897209398</v>
      </c>
      <c r="PA416" s="160">
        <v>2.4500466953599701E-3</v>
      </c>
      <c r="PB416" s="160">
        <v>1</v>
      </c>
      <c r="PC416" s="160" t="s">
        <v>3848</v>
      </c>
      <c r="PD416" s="160" t="s">
        <v>3849</v>
      </c>
      <c r="PE416" s="160">
        <v>0.84621758897209398</v>
      </c>
      <c r="PF416" s="160">
        <v>1.4250894580109001E-3</v>
      </c>
      <c r="PG416" s="160">
        <v>1</v>
      </c>
      <c r="PH416" s="160" t="s">
        <v>3850</v>
      </c>
      <c r="PI416" s="160" t="s">
        <v>3851</v>
      </c>
      <c r="PJ416" s="160">
        <v>0.84621758897209398</v>
      </c>
      <c r="PK416" s="167">
        <v>4.8438353222116396E-3</v>
      </c>
      <c r="PL416" s="160">
        <v>1</v>
      </c>
      <c r="PM416" s="160" t="s">
        <v>3852</v>
      </c>
      <c r="PN416" s="160" t="s">
        <v>3853</v>
      </c>
      <c r="PO416" s="160">
        <v>0.84621758897209398</v>
      </c>
      <c r="PP416" s="167">
        <v>7.8691523037226208E-3</v>
      </c>
      <c r="PQ416" s="160">
        <v>1</v>
      </c>
      <c r="PR416" s="160" t="s">
        <v>3854</v>
      </c>
      <c r="PS416" s="160" t="s">
        <v>3855</v>
      </c>
      <c r="PT416" s="160">
        <v>0.84621758897209398</v>
      </c>
      <c r="PU416" s="167">
        <v>4.5270978102644899E-3</v>
      </c>
      <c r="PV416" s="160">
        <v>1</v>
      </c>
      <c r="PW416" s="160" t="s">
        <v>3856</v>
      </c>
      <c r="PX416" s="160" t="s">
        <v>3857</v>
      </c>
      <c r="PY416" s="160">
        <v>0.84621758897209398</v>
      </c>
      <c r="PZ416" s="167">
        <v>1.4211602535776899E-4</v>
      </c>
      <c r="QA416" s="160">
        <v>1</v>
      </c>
      <c r="QB416" s="160" t="s">
        <v>3858</v>
      </c>
      <c r="QC416" s="160" t="s">
        <v>3859</v>
      </c>
      <c r="QD416" s="160">
        <v>0.84621758897209398</v>
      </c>
      <c r="QE416" s="160">
        <v>6.4180753461462398E-3</v>
      </c>
      <c r="QF416" s="160">
        <v>1</v>
      </c>
      <c r="QG416" s="160" t="s">
        <v>3860</v>
      </c>
      <c r="QH416" s="160" t="s">
        <v>3861</v>
      </c>
      <c r="QI416" s="160">
        <v>0.84621758897209398</v>
      </c>
      <c r="QJ416" s="160">
        <v>1.88147098501114E-3</v>
      </c>
      <c r="QK416" s="160">
        <v>1</v>
      </c>
      <c r="QL416" s="160" t="s">
        <v>3862</v>
      </c>
      <c r="QM416" s="160" t="s">
        <v>3863</v>
      </c>
      <c r="QN416" s="160">
        <v>0.84621758897209398</v>
      </c>
      <c r="QO416" s="160">
        <v>5.3900253747337301E-4</v>
      </c>
      <c r="QP416" s="160">
        <v>1</v>
      </c>
      <c r="QQ416" s="160" t="s">
        <v>3864</v>
      </c>
      <c r="QR416" s="160" t="s">
        <v>3865</v>
      </c>
      <c r="QS416" s="160">
        <v>0.84621758897209398</v>
      </c>
      <c r="QT416" s="167">
        <v>3.7772240850078999E-2</v>
      </c>
      <c r="QU416" s="160">
        <v>1</v>
      </c>
      <c r="QV416" s="160" t="s">
        <v>3866</v>
      </c>
      <c r="QW416" s="160" t="s">
        <v>3867</v>
      </c>
      <c r="QX416" s="160">
        <v>0.84621758897209398</v>
      </c>
      <c r="QY416" s="167">
        <v>0.101753386861862</v>
      </c>
      <c r="QZ416" s="160">
        <v>1</v>
      </c>
      <c r="RA416" s="160" t="s">
        <v>3868</v>
      </c>
      <c r="RB416" s="160" t="s">
        <v>3869</v>
      </c>
      <c r="RC416" s="160">
        <v>0.84621758897209398</v>
      </c>
      <c r="RD416" s="167">
        <v>3.3018809895403499E-3</v>
      </c>
      <c r="RE416" s="160">
        <v>1</v>
      </c>
      <c r="RF416" s="160" t="s">
        <v>3870</v>
      </c>
      <c r="RG416" s="160" t="s">
        <v>3871</v>
      </c>
      <c r="RH416" s="160">
        <v>0.84621758897209398</v>
      </c>
      <c r="RI416" s="160">
        <v>4.4025554297579601E-2</v>
      </c>
      <c r="RJ416" s="160">
        <v>1</v>
      </c>
      <c r="RK416" s="160" t="s">
        <v>3872</v>
      </c>
      <c r="RL416" s="160" t="s">
        <v>3873</v>
      </c>
      <c r="RM416" s="160">
        <v>0.84621758897209398</v>
      </c>
      <c r="RN416" s="160">
        <v>5.9617858603312301E-4</v>
      </c>
      <c r="RO416" s="160">
        <v>1</v>
      </c>
      <c r="RP416" s="160" t="s">
        <v>3874</v>
      </c>
      <c r="RQ416" s="162" t="s">
        <v>5952</v>
      </c>
      <c r="RR416" s="160">
        <v>0.84621758897209398</v>
      </c>
      <c r="RS416" s="160">
        <v>5.1778901105404996E-3</v>
      </c>
      <c r="RT416" s="160">
        <v>1</v>
      </c>
      <c r="RU416" s="160" t="s">
        <v>3022</v>
      </c>
      <c r="RV416" s="160" t="s">
        <v>3023</v>
      </c>
      <c r="RW416" s="160">
        <f>0.153782411027905*0.134101490484186</f>
        <v>2.062245052909378E-2</v>
      </c>
      <c r="RX416" s="160">
        <v>0.15839742413979108</v>
      </c>
      <c r="RY416" s="160">
        <v>1</v>
      </c>
      <c r="RZ416" s="160" t="s">
        <v>3024</v>
      </c>
      <c r="SA416" s="160" t="s">
        <v>3025</v>
      </c>
      <c r="SB416" s="160">
        <f>0.153782411027905*0.0060459202846855</f>
        <v>9.2975619826145392E-4</v>
      </c>
      <c r="SC416" s="160">
        <v>0.15839742413979108</v>
      </c>
      <c r="SD416" s="160">
        <v>1</v>
      </c>
      <c r="SE416" s="160" t="s">
        <v>3026</v>
      </c>
      <c r="SF416" s="160" t="s">
        <v>3027</v>
      </c>
      <c r="SG416" s="160">
        <f>0.153782411027905*0.485176349807153</f>
        <v>7.4611588847062218E-2</v>
      </c>
      <c r="SH416" s="160">
        <v>0.15839742413979108</v>
      </c>
      <c r="SI416" s="160">
        <v>1</v>
      </c>
      <c r="SJ416" s="160" t="s">
        <v>3028</v>
      </c>
      <c r="SK416" s="160" t="s">
        <v>3029</v>
      </c>
      <c r="SL416" s="160">
        <f>0.153782411027905*0.374676239423975</f>
        <v>5.7618615453487461E-2</v>
      </c>
      <c r="SM416" s="160">
        <v>0.15839742413979108</v>
      </c>
      <c r="SN416" s="160">
        <v>1</v>
      </c>
      <c r="SO416" s="160" t="s">
        <v>3030</v>
      </c>
      <c r="SP416" s="160" t="s">
        <v>3031</v>
      </c>
      <c r="SQ416" s="160">
        <f>0.153782411027905*0.152345454826259</f>
        <v>2.3428051352324893E-2</v>
      </c>
      <c r="SR416" s="160">
        <v>1.4047309214971725E-2</v>
      </c>
      <c r="SS416" s="160">
        <v>1</v>
      </c>
      <c r="ST416" s="160" t="s">
        <v>3032</v>
      </c>
      <c r="SU416" s="160" t="s">
        <v>3033</v>
      </c>
      <c r="SV416" s="160">
        <f>0.153782411027905*0.406185971189734</f>
        <v>6.2464257975268445E-2</v>
      </c>
      <c r="SW416" s="160">
        <v>1.4047309214971725E-2</v>
      </c>
      <c r="SX416" s="160">
        <v>1</v>
      </c>
      <c r="SY416" s="160" t="s">
        <v>3034</v>
      </c>
      <c r="SZ416" s="160" t="s">
        <v>3035</v>
      </c>
      <c r="TA416" s="160">
        <f>0.153782411027905*0.0263604281382772</f>
        <v>4.0537701948320966E-3</v>
      </c>
      <c r="TB416" s="160">
        <v>1.4047309214971725E-2</v>
      </c>
      <c r="TC416" s="160">
        <v>1</v>
      </c>
      <c r="TD416" s="160" t="s">
        <v>3036</v>
      </c>
      <c r="TE416" s="160" t="s">
        <v>3037</v>
      </c>
      <c r="TF416" s="160">
        <f>0.153782411027905*0.210512175735231</f>
        <v>3.2373069935293861E-2</v>
      </c>
      <c r="TG416" s="160">
        <v>1.4047309214971725E-2</v>
      </c>
      <c r="TH416" s="160">
        <v>1</v>
      </c>
      <c r="TI416" s="160" t="s">
        <v>3038</v>
      </c>
      <c r="TJ416" s="160" t="s">
        <v>3039</v>
      </c>
      <c r="TK416" s="160">
        <f>0.153782411027905*0.0165190485969018</f>
        <v>2.5403391211186897E-3</v>
      </c>
      <c r="TL416" s="160">
        <v>1.4047309214971725E-2</v>
      </c>
      <c r="TM416" s="160">
        <v>1</v>
      </c>
      <c r="TN416" s="160" t="s">
        <v>3040</v>
      </c>
      <c r="TO416" s="160" t="s">
        <v>3041</v>
      </c>
      <c r="TP416" s="160">
        <f>0.153782411027905*0.188076921513597</f>
        <v>2.8922922449067003E-2</v>
      </c>
      <c r="TQ416" s="160">
        <v>1.4047309214971725E-2</v>
      </c>
      <c r="TR416" s="160">
        <v>1</v>
      </c>
      <c r="TS416" s="160" t="s">
        <v>3022</v>
      </c>
      <c r="TT416" s="160" t="s">
        <v>3023</v>
      </c>
      <c r="TU416" s="160">
        <f>0.846217588972094*0.134101490484186</f>
        <v>0.11347903995509206</v>
      </c>
      <c r="TV416" s="160">
        <v>0.50371609605720391</v>
      </c>
      <c r="TW416" s="160">
        <v>1</v>
      </c>
      <c r="TX416" s="160" t="s">
        <v>3024</v>
      </c>
      <c r="TY416" s="160" t="s">
        <v>3025</v>
      </c>
      <c r="TZ416" s="160">
        <f>0.846217588972094*0.0060459202846855</f>
        <v>5.1161640864240401E-3</v>
      </c>
      <c r="UA416" s="160">
        <v>0.50371609605720391</v>
      </c>
      <c r="UB416" s="160">
        <v>1</v>
      </c>
      <c r="UC416" s="160" t="s">
        <v>3026</v>
      </c>
      <c r="UD416" s="160" t="s">
        <v>3027</v>
      </c>
      <c r="UE416" s="160">
        <f>0.846217588972094*0.485176349807153</f>
        <v>0.41056476096009031</v>
      </c>
      <c r="UF416" s="160">
        <v>0.50371609605720391</v>
      </c>
      <c r="UG416" s="160">
        <v>1</v>
      </c>
      <c r="UH416" s="160" t="s">
        <v>3028</v>
      </c>
      <c r="UI416" s="160" t="s">
        <v>3029</v>
      </c>
      <c r="UJ416" s="160">
        <f>0.846217588972094*0.374676239423975</f>
        <v>0.31705762397048715</v>
      </c>
      <c r="UK416" s="160">
        <v>0.50371609605720391</v>
      </c>
      <c r="UL416" s="160">
        <v>1</v>
      </c>
      <c r="UM416" s="160" t="s">
        <v>3030</v>
      </c>
      <c r="UN416" s="160" t="s">
        <v>3031</v>
      </c>
      <c r="UO416" s="160">
        <f>0.846217588972094*0.152345454826259</f>
        <v>0.12891740347393393</v>
      </c>
      <c r="UP416" s="160">
        <v>4.4671532988620144E-2</v>
      </c>
      <c r="UQ416" s="160">
        <v>1</v>
      </c>
      <c r="UR416" s="160" t="s">
        <v>3032</v>
      </c>
      <c r="US416" s="160" t="s">
        <v>3033</v>
      </c>
      <c r="UT416" s="160">
        <f>0.846217588972094*0.406185971189734</f>
        <v>0.3437217132144651</v>
      </c>
      <c r="UU416" s="160">
        <v>4.4671532988620144E-2</v>
      </c>
      <c r="UV416" s="160">
        <v>1</v>
      </c>
      <c r="UW416" s="160" t="s">
        <v>3034</v>
      </c>
      <c r="UX416" s="160" t="s">
        <v>3035</v>
      </c>
      <c r="UY416" s="160">
        <f>0.846217588972094*0.0263604281382772</f>
        <v>2.2306657943445076E-2</v>
      </c>
      <c r="UZ416" s="160">
        <v>4.4671532988620144E-2</v>
      </c>
      <c r="VA416" s="160">
        <v>1</v>
      </c>
      <c r="VB416" s="160" t="s">
        <v>3036</v>
      </c>
      <c r="VC416" s="160" t="s">
        <v>3037</v>
      </c>
      <c r="VD416" s="160">
        <f>0.846217588972094*0.210512175735231</f>
        <v>0.17813910579993694</v>
      </c>
      <c r="VE416" s="160">
        <v>4.4671532988620144E-2</v>
      </c>
      <c r="VF416" s="160">
        <v>1</v>
      </c>
      <c r="VG416" s="160" t="s">
        <v>3038</v>
      </c>
      <c r="VH416" s="160" t="s">
        <v>3039</v>
      </c>
      <c r="VI416" s="160">
        <f>0.846217588972094*0.0165190485969018</f>
        <v>1.3978709475783094E-2</v>
      </c>
      <c r="VJ416" s="160">
        <v>4.4671532988620144E-2</v>
      </c>
      <c r="VK416" s="160">
        <v>1</v>
      </c>
      <c r="VL416" s="160" t="s">
        <v>3040</v>
      </c>
      <c r="VM416" s="160" t="s">
        <v>3041</v>
      </c>
      <c r="VN416" s="160">
        <f>0.846217588972094*0.188076921513597</f>
        <v>0.15915399906452982</v>
      </c>
      <c r="VO416" s="160">
        <v>4.4671532988620144E-2</v>
      </c>
    </row>
    <row r="417" spans="1:297">
      <c r="A417" t="str">
        <f>[1]Overview!E498</f>
        <v>a682002</v>
      </c>
      <c r="B417" t="str">
        <f>IF([1]Overview!W498&lt;&gt;"",[1]Overview!W498,"")</f>
        <v/>
      </c>
      <c r="C417" t="str">
        <f>[1]Overview!B498</f>
        <v>6820.02: Reise-, Leder- und Babyartikel</v>
      </c>
      <c r="D417" s="159">
        <f>5.94290024606893E-07*0.56275131001441</f>
        <v>3.34437489876025E-7</v>
      </c>
      <c r="F417">
        <f>[1]Overview!S498</f>
        <v>0</v>
      </c>
      <c r="H417">
        <v>1</v>
      </c>
      <c r="I417" t="s">
        <v>3503</v>
      </c>
      <c r="J417" t="s">
        <v>3504</v>
      </c>
      <c r="K417">
        <v>1</v>
      </c>
      <c r="L417">
        <v>4.3788657207277501E-3</v>
      </c>
      <c r="M417">
        <v>1</v>
      </c>
      <c r="N417" t="s">
        <v>3505</v>
      </c>
      <c r="O417" t="s">
        <v>3506</v>
      </c>
      <c r="P417">
        <v>1</v>
      </c>
      <c r="Q417">
        <v>0.33494787341606003</v>
      </c>
      <c r="R417">
        <v>1</v>
      </c>
      <c r="S417" t="s">
        <v>3507</v>
      </c>
      <c r="T417" t="s">
        <v>3508</v>
      </c>
      <c r="U417">
        <v>1</v>
      </c>
      <c r="V417">
        <v>6.8019657135041899E-3</v>
      </c>
      <c r="W417">
        <v>1</v>
      </c>
      <c r="X417" t="s">
        <v>3509</v>
      </c>
      <c r="Y417" t="s">
        <v>3510</v>
      </c>
      <c r="Z417">
        <v>1</v>
      </c>
      <c r="AA417">
        <v>2.0236842996466001E-3</v>
      </c>
      <c r="AB417">
        <v>1</v>
      </c>
      <c r="AC417" t="s">
        <v>3511</v>
      </c>
      <c r="AD417" t="s">
        <v>3512</v>
      </c>
      <c r="AE417">
        <v>1</v>
      </c>
      <c r="AF417" s="159">
        <v>2.8108665160842898E-5</v>
      </c>
      <c r="AG417">
        <v>1</v>
      </c>
      <c r="AH417" t="s">
        <v>3513</v>
      </c>
      <c r="AI417" t="s">
        <v>3514</v>
      </c>
      <c r="AJ417">
        <v>1</v>
      </c>
      <c r="AK417">
        <v>4.9239205528463198E-2</v>
      </c>
      <c r="AL417">
        <v>1</v>
      </c>
      <c r="AM417" t="s">
        <v>3515</v>
      </c>
      <c r="AN417" t="s">
        <v>3516</v>
      </c>
      <c r="AO417">
        <v>1</v>
      </c>
      <c r="AP417">
        <v>5.0041076770180996E-4</v>
      </c>
      <c r="AQ417">
        <v>1</v>
      </c>
      <c r="AR417" t="s">
        <v>3517</v>
      </c>
      <c r="AS417" t="s">
        <v>3518</v>
      </c>
      <c r="AT417">
        <v>1</v>
      </c>
      <c r="AU417" s="159">
        <v>1.04505083966008E-5</v>
      </c>
      <c r="AV417">
        <v>1</v>
      </c>
      <c r="AW417" t="s">
        <v>3519</v>
      </c>
      <c r="AX417" t="s">
        <v>3520</v>
      </c>
      <c r="AY417">
        <v>1</v>
      </c>
      <c r="AZ417">
        <v>8.45586338141875E-3</v>
      </c>
      <c r="BA417">
        <v>1</v>
      </c>
      <c r="BB417" t="s">
        <v>3521</v>
      </c>
      <c r="BC417" t="s">
        <v>3522</v>
      </c>
      <c r="BD417">
        <v>1</v>
      </c>
      <c r="BE417" s="159">
        <v>1.14315833227689E-5</v>
      </c>
      <c r="BF417">
        <v>1</v>
      </c>
      <c r="BG417" t="s">
        <v>3523</v>
      </c>
      <c r="BH417" t="s">
        <v>3524</v>
      </c>
      <c r="BI417">
        <v>1</v>
      </c>
      <c r="BJ417">
        <v>3.3149244137175703E-2</v>
      </c>
      <c r="BK417">
        <v>1</v>
      </c>
      <c r="BL417" t="s">
        <v>3525</v>
      </c>
      <c r="BM417" t="s">
        <v>3526</v>
      </c>
      <c r="BN417">
        <v>1</v>
      </c>
      <c r="BO417">
        <v>7.10385694233147E-4</v>
      </c>
      <c r="BP417">
        <v>1</v>
      </c>
      <c r="BQ417" t="s">
        <v>3527</v>
      </c>
      <c r="BR417" t="s">
        <v>3528</v>
      </c>
      <c r="BS417">
        <v>1</v>
      </c>
      <c r="BT417">
        <v>1.64756998993555E-3</v>
      </c>
      <c r="BU417">
        <v>1</v>
      </c>
      <c r="BV417" t="s">
        <v>3529</v>
      </c>
      <c r="BW417" t="s">
        <v>3530</v>
      </c>
      <c r="BX417">
        <v>1</v>
      </c>
      <c r="BY417">
        <v>6.05187677883461E-3</v>
      </c>
      <c r="BZ417">
        <v>1</v>
      </c>
      <c r="CA417" t="s">
        <v>3531</v>
      </c>
      <c r="CB417" t="s">
        <v>3532</v>
      </c>
      <c r="CC417">
        <v>1</v>
      </c>
      <c r="CD417">
        <v>1.46197567452278E-3</v>
      </c>
      <c r="CE417">
        <v>1</v>
      </c>
      <c r="CF417" t="s">
        <v>3533</v>
      </c>
      <c r="CG417" t="s">
        <v>3534</v>
      </c>
      <c r="CH417">
        <v>1</v>
      </c>
      <c r="CI417">
        <v>1.76618925470768E-4</v>
      </c>
      <c r="CJ417">
        <v>1</v>
      </c>
      <c r="CK417" t="s">
        <v>3535</v>
      </c>
      <c r="CL417" t="s">
        <v>3536</v>
      </c>
      <c r="CM417">
        <v>1</v>
      </c>
      <c r="CN417" s="159">
        <v>5.7628346184291599E-5</v>
      </c>
      <c r="CO417">
        <v>1</v>
      </c>
      <c r="CP417" t="s">
        <v>3537</v>
      </c>
      <c r="CQ417" t="s">
        <v>3538</v>
      </c>
      <c r="CR417">
        <v>1</v>
      </c>
      <c r="CS417">
        <v>2.7011592070452599E-4</v>
      </c>
      <c r="CT417">
        <v>1</v>
      </c>
      <c r="CU417" t="s">
        <v>3539</v>
      </c>
      <c r="CV417" t="s">
        <v>3540</v>
      </c>
      <c r="CW417">
        <v>1</v>
      </c>
      <c r="CX417">
        <v>1.8979637418740801E-3</v>
      </c>
      <c r="CY417">
        <v>1</v>
      </c>
      <c r="CZ417" t="s">
        <v>3541</v>
      </c>
      <c r="DA417" t="s">
        <v>3542</v>
      </c>
      <c r="DB417">
        <v>1</v>
      </c>
      <c r="DC417">
        <v>2.2532279671049101E-3</v>
      </c>
      <c r="DD417">
        <v>1</v>
      </c>
      <c r="DE417" t="s">
        <v>3543</v>
      </c>
      <c r="DF417" t="s">
        <v>3544</v>
      </c>
      <c r="DG417">
        <v>1</v>
      </c>
      <c r="DH417">
        <v>9.3593511839638495E-3</v>
      </c>
      <c r="DI417">
        <v>1</v>
      </c>
      <c r="DJ417" t="s">
        <v>3545</v>
      </c>
      <c r="DK417" t="s">
        <v>3546</v>
      </c>
      <c r="DL417">
        <v>1</v>
      </c>
      <c r="DM417">
        <v>3.9339361703218898E-4</v>
      </c>
      <c r="DN417">
        <v>1</v>
      </c>
      <c r="DO417" t="s">
        <v>3547</v>
      </c>
      <c r="DP417" t="s">
        <v>3548</v>
      </c>
      <c r="DQ417">
        <v>1</v>
      </c>
      <c r="DR417">
        <v>6.6059951104400104E-3</v>
      </c>
      <c r="DS417">
        <v>1</v>
      </c>
      <c r="DT417" t="s">
        <v>3549</v>
      </c>
      <c r="DU417" t="s">
        <v>3550</v>
      </c>
      <c r="DV417">
        <v>1</v>
      </c>
      <c r="DW417" s="159">
        <v>6.7243277989030795E-5</v>
      </c>
      <c r="DX417">
        <v>1</v>
      </c>
      <c r="DY417" t="s">
        <v>3551</v>
      </c>
      <c r="DZ417" t="s">
        <v>3552</v>
      </c>
      <c r="EA417">
        <v>1</v>
      </c>
      <c r="EB417">
        <v>0.175344646734436</v>
      </c>
      <c r="EC417">
        <v>1</v>
      </c>
      <c r="ED417" t="s">
        <v>3553</v>
      </c>
      <c r="EE417" t="s">
        <v>3554</v>
      </c>
      <c r="EF417">
        <v>1</v>
      </c>
      <c r="EG417">
        <v>3.96792971096346E-4</v>
      </c>
      <c r="EH417">
        <v>1</v>
      </c>
      <c r="EI417" t="s">
        <v>3555</v>
      </c>
      <c r="EJ417" t="s">
        <v>3556</v>
      </c>
      <c r="EK417">
        <v>1</v>
      </c>
      <c r="EL417" s="159">
        <v>4.6029745268003299E-5</v>
      </c>
      <c r="EM417">
        <v>1</v>
      </c>
      <c r="EN417" t="s">
        <v>3557</v>
      </c>
      <c r="EO417" t="s">
        <v>3558</v>
      </c>
      <c r="EP417">
        <v>1</v>
      </c>
      <c r="EQ417">
        <v>1.16993940752168E-4</v>
      </c>
      <c r="ER417">
        <v>1</v>
      </c>
      <c r="ES417" t="s">
        <v>3559</v>
      </c>
      <c r="ET417" t="s">
        <v>3560</v>
      </c>
      <c r="EU417">
        <v>1</v>
      </c>
      <c r="EV417">
        <v>0.129524117415246</v>
      </c>
      <c r="EW417">
        <v>1</v>
      </c>
      <c r="EX417" t="s">
        <v>3561</v>
      </c>
      <c r="EY417" t="s">
        <v>3562</v>
      </c>
      <c r="EZ417">
        <v>1</v>
      </c>
      <c r="FA417">
        <v>1.18665761052575E-3</v>
      </c>
      <c r="FB417">
        <v>1</v>
      </c>
      <c r="FC417" t="s">
        <v>3563</v>
      </c>
      <c r="FD417" t="s">
        <v>3564</v>
      </c>
      <c r="FE417">
        <v>1</v>
      </c>
      <c r="FF417">
        <v>4.4482369068885697E-2</v>
      </c>
      <c r="FG417">
        <v>1</v>
      </c>
      <c r="FH417" t="s">
        <v>3565</v>
      </c>
      <c r="FI417" t="s">
        <v>3566</v>
      </c>
      <c r="FJ417">
        <v>1</v>
      </c>
      <c r="FK417">
        <v>5.4487238262180204E-4</v>
      </c>
      <c r="FL417">
        <v>1</v>
      </c>
      <c r="FM417" t="s">
        <v>3567</v>
      </c>
      <c r="FN417" t="s">
        <v>3568</v>
      </c>
      <c r="FO417">
        <v>1</v>
      </c>
      <c r="FP417" s="159">
        <v>5.6600887495524303E-5</v>
      </c>
      <c r="FQ417">
        <v>1</v>
      </c>
      <c r="FR417" t="s">
        <v>3569</v>
      </c>
      <c r="FS417" t="s">
        <v>3570</v>
      </c>
      <c r="FT417">
        <v>1</v>
      </c>
      <c r="FU417">
        <v>2.0567309779166701E-3</v>
      </c>
      <c r="FV417">
        <v>1</v>
      </c>
      <c r="FW417" t="s">
        <v>3571</v>
      </c>
      <c r="FX417" t="s">
        <v>3572</v>
      </c>
      <c r="FY417">
        <v>1</v>
      </c>
      <c r="FZ417">
        <v>2.8440153607366802E-3</v>
      </c>
      <c r="GA417">
        <v>1</v>
      </c>
      <c r="GB417" t="s">
        <v>3573</v>
      </c>
      <c r="GC417" t="s">
        <v>3574</v>
      </c>
      <c r="GD417">
        <v>1</v>
      </c>
      <c r="GE417">
        <v>2.2528209079074901E-3</v>
      </c>
      <c r="GF417">
        <v>1</v>
      </c>
      <c r="GG417" t="s">
        <v>3575</v>
      </c>
      <c r="GH417" t="s">
        <v>3576</v>
      </c>
      <c r="GI417">
        <v>1</v>
      </c>
      <c r="GJ417" s="159">
        <v>1.34736017922946E-6</v>
      </c>
      <c r="GK417">
        <v>1</v>
      </c>
      <c r="GL417" t="s">
        <v>3577</v>
      </c>
      <c r="GM417" t="s">
        <v>3578</v>
      </c>
      <c r="GN417">
        <v>1</v>
      </c>
      <c r="GO417">
        <v>1.64868626640435E-4</v>
      </c>
      <c r="GP417">
        <v>1</v>
      </c>
      <c r="GQ417" t="s">
        <v>3579</v>
      </c>
      <c r="GR417" t="s">
        <v>3580</v>
      </c>
      <c r="GS417">
        <v>1</v>
      </c>
      <c r="GT417" s="159">
        <v>7.5139479780426603E-6</v>
      </c>
      <c r="GU417">
        <v>1</v>
      </c>
      <c r="GV417" t="s">
        <v>3581</v>
      </c>
      <c r="GW417" t="s">
        <v>3582</v>
      </c>
      <c r="GX417">
        <v>1</v>
      </c>
      <c r="GY417" s="159">
        <v>6.2338046115283899E-5</v>
      </c>
      <c r="GZ417">
        <v>1</v>
      </c>
      <c r="HA417" t="s">
        <v>3583</v>
      </c>
      <c r="HB417" t="s">
        <v>3584</v>
      </c>
      <c r="HC417">
        <v>1</v>
      </c>
      <c r="HD417">
        <v>4.1541343068472898E-4</v>
      </c>
      <c r="HE417">
        <v>1</v>
      </c>
      <c r="HF417" t="s">
        <v>3585</v>
      </c>
      <c r="HG417" t="s">
        <v>3586</v>
      </c>
      <c r="HH417">
        <v>1</v>
      </c>
      <c r="HI417">
        <v>1.33075480020819E-3</v>
      </c>
      <c r="HJ417">
        <v>1</v>
      </c>
      <c r="HK417" t="s">
        <v>3587</v>
      </c>
      <c r="HL417" t="s">
        <v>3588</v>
      </c>
      <c r="HM417">
        <v>1</v>
      </c>
      <c r="HN417">
        <v>0.15586385999617</v>
      </c>
      <c r="HO417">
        <v>1</v>
      </c>
      <c r="HP417" t="s">
        <v>3589</v>
      </c>
      <c r="HQ417" t="s">
        <v>3590</v>
      </c>
      <c r="HR417">
        <v>1</v>
      </c>
      <c r="HS417">
        <v>4.8723545209639098E-3</v>
      </c>
      <c r="HT417">
        <v>1</v>
      </c>
      <c r="HU417" t="s">
        <v>3591</v>
      </c>
      <c r="HV417" t="s">
        <v>3592</v>
      </c>
      <c r="HW417">
        <v>1</v>
      </c>
      <c r="HX417" s="159">
        <v>3.3564555266025299E-6</v>
      </c>
      <c r="HY417">
        <v>1</v>
      </c>
      <c r="HZ417" t="s">
        <v>3593</v>
      </c>
      <c r="IA417" t="s">
        <v>3594</v>
      </c>
      <c r="IB417">
        <v>1</v>
      </c>
      <c r="IC417">
        <v>7.0635835604708503E-3</v>
      </c>
      <c r="ID417">
        <v>1</v>
      </c>
      <c r="IE417" t="s">
        <v>3595</v>
      </c>
      <c r="IF417" t="s">
        <v>3596</v>
      </c>
      <c r="IG417">
        <v>1</v>
      </c>
      <c r="IH417">
        <v>8.6151130230479895E-4</v>
      </c>
      <c r="II417">
        <v>1</v>
      </c>
      <c r="IJ417" t="s">
        <v>3022</v>
      </c>
      <c r="IK417" t="s">
        <v>3023</v>
      </c>
      <c r="IL417">
        <v>0.13410149048418604</v>
      </c>
      <c r="IM417">
        <v>0.66687943483286893</v>
      </c>
      <c r="IN417">
        <v>1</v>
      </c>
      <c r="IO417" t="s">
        <v>3024</v>
      </c>
      <c r="IP417" t="s">
        <v>3025</v>
      </c>
      <c r="IQ417">
        <v>6.0459202846855024E-3</v>
      </c>
      <c r="IR417">
        <v>0.66687943483286893</v>
      </c>
      <c r="IS417">
        <v>1</v>
      </c>
      <c r="IT417" t="s">
        <v>3026</v>
      </c>
      <c r="IU417" t="s">
        <v>3027</v>
      </c>
      <c r="IV417">
        <v>0.48517634980715318</v>
      </c>
      <c r="IW417">
        <v>0.66687943483286893</v>
      </c>
      <c r="IX417">
        <v>1</v>
      </c>
      <c r="IY417" t="s">
        <v>3028</v>
      </c>
      <c r="IZ417" t="s">
        <v>3029</v>
      </c>
      <c r="JA417">
        <v>0.37467623942397527</v>
      </c>
      <c r="JB417">
        <v>0.66687943483286893</v>
      </c>
      <c r="JC417">
        <v>1</v>
      </c>
      <c r="JD417" t="s">
        <v>3030</v>
      </c>
      <c r="JE417" t="s">
        <v>3031</v>
      </c>
      <c r="JF417">
        <v>0.1523454548262588</v>
      </c>
      <c r="JG417">
        <v>5.9141502338112321E-2</v>
      </c>
      <c r="JH417">
        <v>1</v>
      </c>
      <c r="JI417" t="s">
        <v>3032</v>
      </c>
      <c r="JJ417" t="s">
        <v>3033</v>
      </c>
      <c r="JK417">
        <v>0.40618597118973421</v>
      </c>
      <c r="JL417">
        <v>5.9141502338112321E-2</v>
      </c>
      <c r="JM417">
        <v>1</v>
      </c>
      <c r="JN417" t="s">
        <v>3034</v>
      </c>
      <c r="JO417" t="s">
        <v>3035</v>
      </c>
      <c r="JP417">
        <v>2.6360428138277162E-2</v>
      </c>
      <c r="JQ417">
        <v>5.9141502338112321E-2</v>
      </c>
      <c r="JR417">
        <v>1</v>
      </c>
      <c r="JS417" t="s">
        <v>3036</v>
      </c>
      <c r="JT417" t="s">
        <v>3037</v>
      </c>
      <c r="JU417">
        <v>0.21051217573523118</v>
      </c>
      <c r="JV417">
        <v>5.9141502338112321E-2</v>
      </c>
      <c r="JW417">
        <v>1</v>
      </c>
      <c r="JX417" t="s">
        <v>3038</v>
      </c>
      <c r="JY417" t="s">
        <v>3039</v>
      </c>
      <c r="JZ417">
        <v>1.6519048596901776E-2</v>
      </c>
      <c r="KA417">
        <v>5.9141502338112321E-2</v>
      </c>
      <c r="KB417">
        <v>1</v>
      </c>
      <c r="KC417" t="s">
        <v>3040</v>
      </c>
      <c r="KD417" t="s">
        <v>3041</v>
      </c>
      <c r="KE417">
        <v>0.18807692151359676</v>
      </c>
      <c r="KF417">
        <v>5.9141502338112321E-2</v>
      </c>
    </row>
    <row r="418" spans="1:297">
      <c r="A418" t="str">
        <f>[1]Overview!E499</f>
        <v>a682003</v>
      </c>
      <c r="B418" t="str">
        <f>IF([1]Overview!W499&lt;&gt;"",[1]Overview!W499,"")</f>
        <v/>
      </c>
      <c r="C418" t="str">
        <f>[1]Overview!B499</f>
        <v>6820.03: Übrige persönliche Ausstattung</v>
      </c>
      <c r="D418" s="159">
        <f>5.94290024606893E-07*0.637172435764033</f>
        <v>3.7866522252904113E-7</v>
      </c>
      <c r="F418">
        <f>[1]Overview!S499</f>
        <v>0</v>
      </c>
      <c r="H418">
        <v>1</v>
      </c>
      <c r="I418" s="166" t="s">
        <v>3780</v>
      </c>
      <c r="J418" t="s">
        <v>3781</v>
      </c>
      <c r="K418">
        <v>1</v>
      </c>
      <c r="L418">
        <v>4.53777401823669E-4</v>
      </c>
      <c r="M418">
        <v>1</v>
      </c>
      <c r="N418" t="s">
        <v>3782</v>
      </c>
      <c r="O418" t="s">
        <v>3783</v>
      </c>
      <c r="P418">
        <v>1</v>
      </c>
      <c r="Q418">
        <v>8.9505647757235796E-2</v>
      </c>
      <c r="R418">
        <v>1</v>
      </c>
      <c r="S418" t="s">
        <v>3784</v>
      </c>
      <c r="T418" t="s">
        <v>3785</v>
      </c>
      <c r="U418">
        <v>1</v>
      </c>
      <c r="V418">
        <v>3.9904110026700301E-2</v>
      </c>
      <c r="W418">
        <v>1</v>
      </c>
      <c r="X418" t="s">
        <v>3786</v>
      </c>
      <c r="Y418" t="s">
        <v>3787</v>
      </c>
      <c r="Z418">
        <v>1</v>
      </c>
      <c r="AA418">
        <v>2.9333719440589401E-3</v>
      </c>
      <c r="AB418">
        <v>1</v>
      </c>
      <c r="AC418" t="s">
        <v>3788</v>
      </c>
      <c r="AD418" t="s">
        <v>3789</v>
      </c>
      <c r="AE418">
        <v>1</v>
      </c>
      <c r="AF418">
        <v>8.8640423229655693E-2</v>
      </c>
      <c r="AG418">
        <v>1</v>
      </c>
      <c r="AH418" t="s">
        <v>3790</v>
      </c>
      <c r="AI418" t="s">
        <v>3791</v>
      </c>
      <c r="AJ418">
        <v>1</v>
      </c>
      <c r="AK418" s="159">
        <v>3.8682349477992299E-7</v>
      </c>
      <c r="AL418">
        <v>1</v>
      </c>
      <c r="AM418" t="s">
        <v>3792</v>
      </c>
      <c r="AN418" t="s">
        <v>3793</v>
      </c>
      <c r="AO418">
        <v>1</v>
      </c>
      <c r="AP418">
        <v>1.0297083014276899E-3</v>
      </c>
      <c r="AQ418">
        <v>1</v>
      </c>
      <c r="AR418" t="s">
        <v>3794</v>
      </c>
      <c r="AS418" t="s">
        <v>3795</v>
      </c>
      <c r="AT418">
        <v>1</v>
      </c>
      <c r="AU418">
        <v>9.6922033558762401E-4</v>
      </c>
      <c r="AV418">
        <v>1</v>
      </c>
      <c r="AW418" t="s">
        <v>3796</v>
      </c>
      <c r="AX418" t="s">
        <v>3797</v>
      </c>
      <c r="AY418">
        <v>1</v>
      </c>
      <c r="AZ418" s="159">
        <v>9.8468978095414902E-5</v>
      </c>
      <c r="BA418">
        <v>1</v>
      </c>
      <c r="BB418" t="s">
        <v>3798</v>
      </c>
      <c r="BC418" t="s">
        <v>3799</v>
      </c>
      <c r="BD418">
        <v>1</v>
      </c>
      <c r="BE418">
        <v>1.1946692578818601E-4</v>
      </c>
      <c r="BF418">
        <v>1</v>
      </c>
      <c r="BG418" t="s">
        <v>3800</v>
      </c>
      <c r="BH418" t="s">
        <v>3801</v>
      </c>
      <c r="BI418">
        <v>1</v>
      </c>
      <c r="BJ418" s="159">
        <v>2.7294503255314899E-6</v>
      </c>
      <c r="BK418">
        <v>1</v>
      </c>
      <c r="BL418" t="s">
        <v>3802</v>
      </c>
      <c r="BM418" t="s">
        <v>3803</v>
      </c>
      <c r="BN418">
        <v>1</v>
      </c>
      <c r="BO418">
        <v>0.103146122793646</v>
      </c>
      <c r="BP418">
        <v>1</v>
      </c>
      <c r="BQ418" t="s">
        <v>3804</v>
      </c>
      <c r="BR418" t="s">
        <v>3805</v>
      </c>
      <c r="BS418">
        <v>1</v>
      </c>
      <c r="BT418">
        <v>2.2982266952862301E-2</v>
      </c>
      <c r="BU418">
        <v>1</v>
      </c>
      <c r="BV418" t="s">
        <v>3806</v>
      </c>
      <c r="BW418" t="s">
        <v>3807</v>
      </c>
      <c r="BX418">
        <v>1</v>
      </c>
      <c r="BY418" s="159">
        <v>1.5215068595310699E-6</v>
      </c>
      <c r="BZ418">
        <v>1</v>
      </c>
      <c r="CA418" t="s">
        <v>3808</v>
      </c>
      <c r="CB418" t="s">
        <v>3809</v>
      </c>
      <c r="CC418">
        <v>1</v>
      </c>
      <c r="CD418">
        <v>2.4468607627274302E-3</v>
      </c>
      <c r="CE418">
        <v>1</v>
      </c>
      <c r="CF418" t="s">
        <v>3810</v>
      </c>
      <c r="CG418" t="s">
        <v>3811</v>
      </c>
      <c r="CH418">
        <v>1</v>
      </c>
      <c r="CI418" s="159">
        <v>6.8887892638593202E-5</v>
      </c>
      <c r="CJ418">
        <v>1</v>
      </c>
      <c r="CK418" t="s">
        <v>3812</v>
      </c>
      <c r="CL418" t="s">
        <v>3813</v>
      </c>
      <c r="CM418">
        <v>1</v>
      </c>
      <c r="CN418">
        <v>6.2935662494540301E-4</v>
      </c>
      <c r="CO418">
        <v>1</v>
      </c>
      <c r="CP418" t="s">
        <v>3814</v>
      </c>
      <c r="CQ418" t="s">
        <v>3815</v>
      </c>
      <c r="CR418">
        <v>1</v>
      </c>
      <c r="CS418">
        <v>7.5874882304813199E-4</v>
      </c>
      <c r="CT418">
        <v>1</v>
      </c>
      <c r="CU418" t="s">
        <v>3816</v>
      </c>
      <c r="CV418" t="s">
        <v>3817</v>
      </c>
      <c r="CW418">
        <v>1</v>
      </c>
      <c r="CX418">
        <v>5.2716593857970503E-3</v>
      </c>
      <c r="CY418">
        <v>1</v>
      </c>
      <c r="CZ418" t="s">
        <v>3818</v>
      </c>
      <c r="DA418" t="s">
        <v>3819</v>
      </c>
      <c r="DB418">
        <v>1</v>
      </c>
      <c r="DC418">
        <v>3.2684610455395202E-4</v>
      </c>
      <c r="DD418">
        <v>1</v>
      </c>
      <c r="DE418" t="s">
        <v>3820</v>
      </c>
      <c r="DF418" t="s">
        <v>3821</v>
      </c>
      <c r="DG418">
        <v>1</v>
      </c>
      <c r="DH418">
        <v>2.4892366692327701E-2</v>
      </c>
      <c r="DI418">
        <v>1</v>
      </c>
      <c r="DJ418" t="s">
        <v>3822</v>
      </c>
      <c r="DK418" t="s">
        <v>3823</v>
      </c>
      <c r="DL418">
        <v>1</v>
      </c>
      <c r="DM418">
        <v>7.5016817095788198E-3</v>
      </c>
      <c r="DN418">
        <v>1</v>
      </c>
      <c r="DO418" t="s">
        <v>3824</v>
      </c>
      <c r="DP418" t="s">
        <v>3825</v>
      </c>
      <c r="DQ418">
        <v>1</v>
      </c>
      <c r="DR418">
        <v>6.4625792417480701E-4</v>
      </c>
      <c r="DS418">
        <v>1</v>
      </c>
      <c r="DT418" t="s">
        <v>3826</v>
      </c>
      <c r="DU418" t="s">
        <v>3827</v>
      </c>
      <c r="DV418">
        <v>1</v>
      </c>
      <c r="DW418" s="159">
        <v>4.08296364816317E-5</v>
      </c>
      <c r="DX418">
        <v>1</v>
      </c>
      <c r="DY418" t="s">
        <v>3828</v>
      </c>
      <c r="DZ418" t="s">
        <v>3829</v>
      </c>
      <c r="EA418">
        <v>1</v>
      </c>
      <c r="EB418">
        <v>5.5576980421935601E-3</v>
      </c>
      <c r="EC418">
        <v>1</v>
      </c>
      <c r="ED418" t="s">
        <v>3830</v>
      </c>
      <c r="EE418" t="s">
        <v>3831</v>
      </c>
      <c r="EF418">
        <v>1</v>
      </c>
      <c r="EG418">
        <v>3.78377260998E-3</v>
      </c>
      <c r="EH418">
        <v>1</v>
      </c>
      <c r="EI418" t="s">
        <v>3832</v>
      </c>
      <c r="EJ418" t="s">
        <v>3833</v>
      </c>
      <c r="EK418">
        <v>1</v>
      </c>
      <c r="EL418">
        <v>0.36500361780914597</v>
      </c>
      <c r="EM418">
        <v>1</v>
      </c>
      <c r="EN418" t="s">
        <v>3834</v>
      </c>
      <c r="EO418" t="s">
        <v>3835</v>
      </c>
      <c r="EP418">
        <v>1</v>
      </c>
      <c r="EQ418">
        <v>7.6048042852671E-4</v>
      </c>
      <c r="ER418">
        <v>1</v>
      </c>
      <c r="ES418" t="s">
        <v>3836</v>
      </c>
      <c r="ET418" t="s">
        <v>3837</v>
      </c>
      <c r="EU418">
        <v>1</v>
      </c>
      <c r="EV418">
        <v>8.7759773033336196E-4</v>
      </c>
      <c r="EW418">
        <v>1</v>
      </c>
      <c r="EX418" t="s">
        <v>3838</v>
      </c>
      <c r="EY418" t="s">
        <v>3839</v>
      </c>
      <c r="EZ418">
        <v>1</v>
      </c>
      <c r="FA418">
        <v>1.0487152888078799E-3</v>
      </c>
      <c r="FB418">
        <v>1</v>
      </c>
      <c r="FC418" t="s">
        <v>3840</v>
      </c>
      <c r="FD418" t="s">
        <v>3841</v>
      </c>
      <c r="FE418">
        <v>1</v>
      </c>
      <c r="FF418">
        <v>7.3446128310635499E-3</v>
      </c>
      <c r="FG418">
        <v>1</v>
      </c>
      <c r="FH418" t="s">
        <v>3842</v>
      </c>
      <c r="FI418" t="s">
        <v>3843</v>
      </c>
      <c r="FJ418">
        <v>1</v>
      </c>
      <c r="FK418" s="159">
        <v>6.3576794436549301E-7</v>
      </c>
      <c r="FL418">
        <v>1</v>
      </c>
      <c r="FM418" t="s">
        <v>3844</v>
      </c>
      <c r="FN418" t="s">
        <v>3845</v>
      </c>
      <c r="FO418">
        <v>1</v>
      </c>
      <c r="FP418">
        <v>5.2913332897485397E-4</v>
      </c>
      <c r="FQ418">
        <v>1</v>
      </c>
      <c r="FR418" t="s">
        <v>3846</v>
      </c>
      <c r="FS418" t="s">
        <v>3847</v>
      </c>
      <c r="FT418">
        <v>1</v>
      </c>
      <c r="FU418">
        <v>2.4500466953599701E-3</v>
      </c>
      <c r="FV418">
        <v>1</v>
      </c>
      <c r="FW418" t="s">
        <v>3848</v>
      </c>
      <c r="FX418" t="s">
        <v>3849</v>
      </c>
      <c r="FY418">
        <v>1</v>
      </c>
      <c r="FZ418">
        <v>1.4250894580109001E-3</v>
      </c>
      <c r="GA418">
        <v>1</v>
      </c>
      <c r="GB418" t="s">
        <v>3850</v>
      </c>
      <c r="GC418" t="s">
        <v>3851</v>
      </c>
      <c r="GD418">
        <v>1</v>
      </c>
      <c r="GE418">
        <v>4.8438353222116396E-3</v>
      </c>
      <c r="GF418">
        <v>1</v>
      </c>
      <c r="GG418" t="s">
        <v>3852</v>
      </c>
      <c r="GH418" t="s">
        <v>3853</v>
      </c>
      <c r="GI418">
        <v>1</v>
      </c>
      <c r="GJ418">
        <v>7.8691523037226208E-3</v>
      </c>
      <c r="GK418">
        <v>1</v>
      </c>
      <c r="GL418" t="s">
        <v>3854</v>
      </c>
      <c r="GM418" t="s">
        <v>3855</v>
      </c>
      <c r="GN418">
        <v>1</v>
      </c>
      <c r="GO418">
        <v>4.5270978102644899E-3</v>
      </c>
      <c r="GP418">
        <v>1</v>
      </c>
      <c r="GQ418" t="s">
        <v>3856</v>
      </c>
      <c r="GR418" t="s">
        <v>3857</v>
      </c>
      <c r="GS418">
        <v>1</v>
      </c>
      <c r="GT418">
        <v>1.4211602535776899E-4</v>
      </c>
      <c r="GU418">
        <v>1</v>
      </c>
      <c r="GV418" t="s">
        <v>3858</v>
      </c>
      <c r="GW418" t="s">
        <v>3859</v>
      </c>
      <c r="GX418">
        <v>1</v>
      </c>
      <c r="GY418">
        <v>6.4180753461462398E-3</v>
      </c>
      <c r="GZ418">
        <v>1</v>
      </c>
      <c r="HA418" t="s">
        <v>3860</v>
      </c>
      <c r="HB418" t="s">
        <v>3861</v>
      </c>
      <c r="HC418">
        <v>1</v>
      </c>
      <c r="HD418">
        <v>1.88147098501114E-3</v>
      </c>
      <c r="HE418">
        <v>1</v>
      </c>
      <c r="HF418" t="s">
        <v>3862</v>
      </c>
      <c r="HG418" t="s">
        <v>3863</v>
      </c>
      <c r="HH418">
        <v>1</v>
      </c>
      <c r="HI418">
        <v>5.3900253747337301E-4</v>
      </c>
      <c r="HJ418">
        <v>1</v>
      </c>
      <c r="HK418" t="s">
        <v>3864</v>
      </c>
      <c r="HL418" t="s">
        <v>3865</v>
      </c>
      <c r="HM418">
        <v>1</v>
      </c>
      <c r="HN418">
        <v>3.7772240850078999E-2</v>
      </c>
      <c r="HO418">
        <v>1</v>
      </c>
      <c r="HP418" t="s">
        <v>3866</v>
      </c>
      <c r="HQ418" t="s">
        <v>3867</v>
      </c>
      <c r="HR418">
        <v>1</v>
      </c>
      <c r="HS418">
        <v>0.101753386861862</v>
      </c>
      <c r="HT418">
        <v>1</v>
      </c>
      <c r="HU418" t="s">
        <v>3868</v>
      </c>
      <c r="HV418" t="s">
        <v>3869</v>
      </c>
      <c r="HW418">
        <v>1</v>
      </c>
      <c r="HX418">
        <v>3.3018809895403499E-3</v>
      </c>
      <c r="HY418">
        <v>1</v>
      </c>
      <c r="HZ418" t="s">
        <v>3870</v>
      </c>
      <c r="IA418" t="s">
        <v>3871</v>
      </c>
      <c r="IB418">
        <v>1</v>
      </c>
      <c r="IC418">
        <v>4.4025554297579601E-2</v>
      </c>
      <c r="ID418">
        <v>1</v>
      </c>
      <c r="IE418" t="s">
        <v>3872</v>
      </c>
      <c r="IF418" t="s">
        <v>3873</v>
      </c>
      <c r="IG418">
        <v>1</v>
      </c>
      <c r="IH418">
        <v>5.9617858603312301E-4</v>
      </c>
      <c r="II418">
        <v>1</v>
      </c>
      <c r="IJ418" t="s">
        <v>3874</v>
      </c>
      <c r="IK418" t="s">
        <v>3875</v>
      </c>
      <c r="IL418">
        <v>1</v>
      </c>
      <c r="IM418">
        <v>5.1778901105404996E-3</v>
      </c>
      <c r="IN418">
        <v>1</v>
      </c>
      <c r="IO418" t="s">
        <v>3022</v>
      </c>
      <c r="IP418" t="s">
        <v>3023</v>
      </c>
      <c r="IQ418">
        <v>0.13410149048418604</v>
      </c>
      <c r="IR418">
        <v>0.50371609605720391</v>
      </c>
      <c r="IS418">
        <v>1</v>
      </c>
      <c r="IT418" t="s">
        <v>3024</v>
      </c>
      <c r="IU418" t="s">
        <v>3025</v>
      </c>
      <c r="IV418">
        <v>6.0459202846855024E-3</v>
      </c>
      <c r="IW418">
        <v>0.50371609605720391</v>
      </c>
      <c r="IX418">
        <v>1</v>
      </c>
      <c r="IY418" t="s">
        <v>3026</v>
      </c>
      <c r="IZ418" t="s">
        <v>3027</v>
      </c>
      <c r="JA418">
        <v>0.48517634980715318</v>
      </c>
      <c r="JB418">
        <v>0.50371609605720391</v>
      </c>
      <c r="JC418">
        <v>1</v>
      </c>
      <c r="JD418" t="s">
        <v>3028</v>
      </c>
      <c r="JE418" t="s">
        <v>3029</v>
      </c>
      <c r="JF418">
        <v>0.37467623942397527</v>
      </c>
      <c r="JG418">
        <v>0.50371609605720391</v>
      </c>
      <c r="JH418">
        <v>1</v>
      </c>
      <c r="JI418" t="s">
        <v>3030</v>
      </c>
      <c r="JJ418" t="s">
        <v>3031</v>
      </c>
      <c r="JK418">
        <v>0.1523454548262588</v>
      </c>
      <c r="JL418">
        <v>4.4671532988620144E-2</v>
      </c>
      <c r="JM418">
        <v>1</v>
      </c>
      <c r="JN418" t="s">
        <v>3032</v>
      </c>
      <c r="JO418" t="s">
        <v>3033</v>
      </c>
      <c r="JP418">
        <v>0.40618597118973421</v>
      </c>
      <c r="JQ418">
        <v>4.4671532988620144E-2</v>
      </c>
      <c r="JR418">
        <v>1</v>
      </c>
      <c r="JS418" t="s">
        <v>3034</v>
      </c>
      <c r="JT418" t="s">
        <v>3035</v>
      </c>
      <c r="JU418">
        <v>2.6360428138277162E-2</v>
      </c>
      <c r="JV418">
        <v>4.4671532988620144E-2</v>
      </c>
      <c r="JW418">
        <v>1</v>
      </c>
      <c r="JX418" t="s">
        <v>3036</v>
      </c>
      <c r="JY418" t="s">
        <v>3037</v>
      </c>
      <c r="JZ418">
        <v>0.21051217573523118</v>
      </c>
      <c r="KA418">
        <v>4.4671532988620144E-2</v>
      </c>
      <c r="KB418">
        <v>1</v>
      </c>
      <c r="KC418" t="s">
        <v>3038</v>
      </c>
      <c r="KD418" t="s">
        <v>3039</v>
      </c>
      <c r="KE418">
        <v>1.6519048596901776E-2</v>
      </c>
      <c r="KF418">
        <v>4.4671532988620144E-2</v>
      </c>
      <c r="KG418">
        <v>1</v>
      </c>
      <c r="KH418" t="s">
        <v>3040</v>
      </c>
      <c r="KI418" t="s">
        <v>3041</v>
      </c>
      <c r="KJ418">
        <v>0.18807692151359676</v>
      </c>
      <c r="KK418">
        <v>4.4671532988620144E-2</v>
      </c>
    </row>
    <row r="419" spans="1:297">
      <c r="A419" t="str">
        <f>[1]Overview!E500</f>
        <v>a683</v>
      </c>
      <c r="B419" t="str">
        <f>IF([1]Overview!W500&lt;&gt;"",[1]Overview!W500,"")</f>
        <v/>
      </c>
      <c r="C419" t="str">
        <f>[1]Overview!B500</f>
        <v>683: Soziale, finanzielle und andere Dienstleistungen</v>
      </c>
      <c r="D419" t="str">
        <f t="shared" si="6"/>
        <v/>
      </c>
      <c r="F419">
        <f>[1]Overview!S500</f>
        <v>-1</v>
      </c>
    </row>
    <row r="420" spans="1:297">
      <c r="A420" t="str">
        <f>[1]Overview!E501</f>
        <v>a6831</v>
      </c>
      <c r="B420" t="str">
        <f>IF([1]Overview!W501&lt;&gt;"",[1]Overview!W501,"")</f>
        <v/>
      </c>
      <c r="C420" t="str">
        <f>[1]Overview!B501</f>
        <v>6831: Soziale Dienstleistungen</v>
      </c>
      <c r="D420" s="159">
        <f>5.94290024606893E-07*0.99673406457968</f>
        <v>5.9234911176558648E-7</v>
      </c>
      <c r="F420">
        <f>[1]Overview!S501</f>
        <v>0</v>
      </c>
      <c r="H420">
        <v>1</v>
      </c>
      <c r="I420" s="166" t="s">
        <v>4533</v>
      </c>
      <c r="J420" t="s">
        <v>4534</v>
      </c>
      <c r="K420">
        <v>1</v>
      </c>
      <c r="L420">
        <v>2.9284480019221702E-4</v>
      </c>
      <c r="M420">
        <v>1</v>
      </c>
      <c r="N420" t="s">
        <v>4535</v>
      </c>
      <c r="O420" t="s">
        <v>4536</v>
      </c>
      <c r="P420">
        <v>1</v>
      </c>
      <c r="Q420" s="159">
        <v>8.4653991344950297E-6</v>
      </c>
      <c r="R420">
        <v>1</v>
      </c>
      <c r="S420" t="s">
        <v>4537</v>
      </c>
      <c r="T420" t="s">
        <v>4538</v>
      </c>
      <c r="U420">
        <v>1</v>
      </c>
      <c r="V420" s="159">
        <v>3.6742403911395698E-5</v>
      </c>
      <c r="W420">
        <v>1</v>
      </c>
      <c r="X420" t="s">
        <v>4539</v>
      </c>
      <c r="Y420" t="s">
        <v>4540</v>
      </c>
      <c r="Z420">
        <v>1</v>
      </c>
      <c r="AA420" s="159">
        <v>4.1129249064871001E-5</v>
      </c>
      <c r="AB420">
        <v>1</v>
      </c>
      <c r="AC420" t="s">
        <v>4541</v>
      </c>
      <c r="AD420" t="s">
        <v>4542</v>
      </c>
      <c r="AE420">
        <v>1</v>
      </c>
      <c r="AF420" s="159">
        <v>1.32816369032714E-5</v>
      </c>
      <c r="AG420">
        <v>1</v>
      </c>
      <c r="AH420" t="s">
        <v>4543</v>
      </c>
      <c r="AI420" t="s">
        <v>4544</v>
      </c>
      <c r="AJ420">
        <v>1</v>
      </c>
      <c r="AK420">
        <v>1.0183214542884801E-3</v>
      </c>
      <c r="AL420">
        <v>1</v>
      </c>
      <c r="AM420" t="s">
        <v>4545</v>
      </c>
      <c r="AN420" t="s">
        <v>4546</v>
      </c>
      <c r="AO420">
        <v>1</v>
      </c>
      <c r="AP420" s="159">
        <v>1.14694874057531E-5</v>
      </c>
      <c r="AQ420">
        <v>1</v>
      </c>
      <c r="AR420" t="s">
        <v>4547</v>
      </c>
      <c r="AS420" t="s">
        <v>4548</v>
      </c>
      <c r="AT420">
        <v>1</v>
      </c>
      <c r="AU420" s="159">
        <v>1.51426968007957E-6</v>
      </c>
      <c r="AV420">
        <v>1</v>
      </c>
      <c r="AW420" t="s">
        <v>4549</v>
      </c>
      <c r="AX420" t="s">
        <v>4550</v>
      </c>
      <c r="AY420">
        <v>1</v>
      </c>
      <c r="AZ420" s="159">
        <v>5.6803412296493103E-9</v>
      </c>
      <c r="BA420">
        <v>1</v>
      </c>
      <c r="BB420" t="s">
        <v>4551</v>
      </c>
      <c r="BC420" t="s">
        <v>4552</v>
      </c>
      <c r="BD420">
        <v>1</v>
      </c>
      <c r="BE420" s="159">
        <v>3.3121600734623001E-6</v>
      </c>
      <c r="BF420">
        <v>1</v>
      </c>
      <c r="BG420" t="s">
        <v>4553</v>
      </c>
      <c r="BH420" t="s">
        <v>4554</v>
      </c>
      <c r="BI420">
        <v>1</v>
      </c>
      <c r="BJ420" s="159">
        <v>3.95795317909929E-7</v>
      </c>
      <c r="BK420">
        <v>1</v>
      </c>
      <c r="BL420" t="s">
        <v>4555</v>
      </c>
      <c r="BM420" t="s">
        <v>4556</v>
      </c>
      <c r="BN420">
        <v>1</v>
      </c>
      <c r="BO420" s="159">
        <v>4.2330596613460502E-8</v>
      </c>
      <c r="BP420">
        <v>1</v>
      </c>
      <c r="BQ420" t="s">
        <v>4557</v>
      </c>
      <c r="BR420" t="s">
        <v>4558</v>
      </c>
      <c r="BS420">
        <v>1</v>
      </c>
      <c r="BT420" s="159">
        <v>9.2430581521093904E-6</v>
      </c>
      <c r="BU420">
        <v>1</v>
      </c>
      <c r="BV420" t="s">
        <v>4559</v>
      </c>
      <c r="BW420" t="s">
        <v>4560</v>
      </c>
      <c r="BX420">
        <v>1</v>
      </c>
      <c r="BY420" s="159">
        <v>1.1440793720344E-7</v>
      </c>
      <c r="BZ420">
        <v>1</v>
      </c>
      <c r="CA420" t="s">
        <v>4561</v>
      </c>
      <c r="CB420" t="s">
        <v>4562</v>
      </c>
      <c r="CC420">
        <v>1</v>
      </c>
      <c r="CD420" s="159">
        <v>1.78222973480592E-5</v>
      </c>
      <c r="CE420">
        <v>1</v>
      </c>
      <c r="CF420" t="s">
        <v>4563</v>
      </c>
      <c r="CG420" t="s">
        <v>4564</v>
      </c>
      <c r="CH420">
        <v>1</v>
      </c>
      <c r="CI420" s="159">
        <v>4.5850281159905802E-8</v>
      </c>
      <c r="CJ420">
        <v>1</v>
      </c>
      <c r="CK420" t="s">
        <v>4565</v>
      </c>
      <c r="CL420" t="s">
        <v>4566</v>
      </c>
      <c r="CM420">
        <v>1</v>
      </c>
      <c r="CN420" s="159">
        <v>1.8777244871105601E-5</v>
      </c>
      <c r="CO420">
        <v>1</v>
      </c>
      <c r="CP420" t="s">
        <v>4567</v>
      </c>
      <c r="CQ420" t="s">
        <v>4568</v>
      </c>
      <c r="CR420">
        <v>1</v>
      </c>
      <c r="CS420" s="159">
        <v>1.28349149802374E-7</v>
      </c>
      <c r="CT420">
        <v>1</v>
      </c>
      <c r="CU420" t="s">
        <v>4569</v>
      </c>
      <c r="CV420" t="s">
        <v>4570</v>
      </c>
      <c r="CW420">
        <v>1</v>
      </c>
      <c r="CX420" s="159">
        <v>4.6468503940615104E-9</v>
      </c>
      <c r="CY420">
        <v>1</v>
      </c>
      <c r="CZ420" t="s">
        <v>4571</v>
      </c>
      <c r="DA420" t="s">
        <v>4572</v>
      </c>
      <c r="DB420">
        <v>1</v>
      </c>
      <c r="DC420">
        <v>4.0648173813935399E-4</v>
      </c>
      <c r="DD420">
        <v>1</v>
      </c>
      <c r="DE420" t="s">
        <v>4573</v>
      </c>
      <c r="DF420" t="s">
        <v>4574</v>
      </c>
      <c r="DG420">
        <v>1</v>
      </c>
      <c r="DH420" s="159">
        <v>2.1575403327464601E-8</v>
      </c>
      <c r="DI420">
        <v>1</v>
      </c>
      <c r="DJ420" t="s">
        <v>4575</v>
      </c>
      <c r="DK420" t="s">
        <v>4576</v>
      </c>
      <c r="DL420">
        <v>1</v>
      </c>
      <c r="DM420" s="159">
        <v>9.7149944078277103E-6</v>
      </c>
      <c r="DN420">
        <v>1</v>
      </c>
      <c r="DO420" t="s">
        <v>4577</v>
      </c>
      <c r="DP420" t="s">
        <v>4578</v>
      </c>
      <c r="DQ420">
        <v>1</v>
      </c>
      <c r="DR420" s="159">
        <v>8.7579377489398199E-7</v>
      </c>
      <c r="DS420">
        <v>1</v>
      </c>
      <c r="DT420" t="s">
        <v>4579</v>
      </c>
      <c r="DU420" t="s">
        <v>4580</v>
      </c>
      <c r="DV420">
        <v>1</v>
      </c>
      <c r="DW420" s="159">
        <v>4.854072029642E-6</v>
      </c>
      <c r="DX420">
        <v>1</v>
      </c>
      <c r="DY420" t="s">
        <v>4581</v>
      </c>
      <c r="DZ420" t="s">
        <v>4582</v>
      </c>
      <c r="EA420">
        <v>1</v>
      </c>
      <c r="EB420">
        <v>0.99776397144052298</v>
      </c>
      <c r="EC420">
        <v>1</v>
      </c>
      <c r="ED420" t="s">
        <v>4583</v>
      </c>
      <c r="EE420" t="s">
        <v>4584</v>
      </c>
      <c r="EF420">
        <v>1</v>
      </c>
      <c r="EG420">
        <v>2.1977575024924301E-4</v>
      </c>
      <c r="EH420">
        <v>1</v>
      </c>
      <c r="EI420" t="s">
        <v>4585</v>
      </c>
      <c r="EJ420" t="s">
        <v>4586</v>
      </c>
      <c r="EK420">
        <v>1</v>
      </c>
      <c r="EL420" s="159">
        <v>4.0296761634467602E-7</v>
      </c>
      <c r="EM420">
        <v>1</v>
      </c>
      <c r="EN420" t="s">
        <v>4587</v>
      </c>
      <c r="EO420" t="s">
        <v>4588</v>
      </c>
      <c r="EP420">
        <v>1</v>
      </c>
      <c r="EQ420" s="159">
        <v>4.6235399471765302E-9</v>
      </c>
      <c r="ER420">
        <v>1</v>
      </c>
      <c r="ES420" t="s">
        <v>4589</v>
      </c>
      <c r="ET420" t="s">
        <v>4590</v>
      </c>
      <c r="EU420">
        <v>1</v>
      </c>
      <c r="EV420" s="159">
        <v>3.7885110044621399E-7</v>
      </c>
      <c r="EW420">
        <v>1</v>
      </c>
      <c r="EX420" t="s">
        <v>4591</v>
      </c>
      <c r="EY420" t="s">
        <v>4592</v>
      </c>
      <c r="EZ420">
        <v>1</v>
      </c>
      <c r="FA420" s="159">
        <v>1.15046499605271E-7</v>
      </c>
      <c r="FB420">
        <v>1</v>
      </c>
      <c r="FC420" t="s">
        <v>4593</v>
      </c>
      <c r="FD420" t="s">
        <v>4594</v>
      </c>
      <c r="FE420">
        <v>1</v>
      </c>
      <c r="FF420" s="159">
        <v>1.7831724668771499E-5</v>
      </c>
      <c r="FG420">
        <v>1</v>
      </c>
      <c r="FH420" t="s">
        <v>4595</v>
      </c>
      <c r="FI420" t="s">
        <v>4596</v>
      </c>
      <c r="FJ420">
        <v>1</v>
      </c>
      <c r="FK420" s="159">
        <v>3.6242122646323998E-7</v>
      </c>
      <c r="FL420">
        <v>1</v>
      </c>
      <c r="FM420" t="s">
        <v>4597</v>
      </c>
      <c r="FN420" t="s">
        <v>4598</v>
      </c>
      <c r="FO420">
        <v>1</v>
      </c>
      <c r="FP420" s="159">
        <v>2.95971365522753E-7</v>
      </c>
      <c r="FQ420">
        <v>1</v>
      </c>
      <c r="FR420" t="s">
        <v>4599</v>
      </c>
      <c r="FS420" t="s">
        <v>4600</v>
      </c>
      <c r="FT420">
        <v>1</v>
      </c>
      <c r="FU420" s="159">
        <v>4.1250883777076898E-5</v>
      </c>
      <c r="FV420">
        <v>1</v>
      </c>
      <c r="FW420" t="s">
        <v>4601</v>
      </c>
      <c r="FX420" t="s">
        <v>4602</v>
      </c>
      <c r="FY420">
        <v>1</v>
      </c>
      <c r="FZ420" s="159">
        <v>3.3490116904314997E-5</v>
      </c>
      <c r="GA420">
        <v>1</v>
      </c>
      <c r="GB420" t="s">
        <v>4603</v>
      </c>
      <c r="GC420" t="s">
        <v>4604</v>
      </c>
      <c r="GD420">
        <v>1</v>
      </c>
      <c r="GE420" s="159">
        <v>6.2639079430197604E-6</v>
      </c>
      <c r="GF420">
        <v>1</v>
      </c>
      <c r="GG420" t="s">
        <v>4605</v>
      </c>
      <c r="GH420" t="s">
        <v>4606</v>
      </c>
      <c r="GI420">
        <v>1</v>
      </c>
      <c r="GJ420" s="159">
        <v>1.35110446390859E-5</v>
      </c>
      <c r="GK420">
        <v>1</v>
      </c>
      <c r="GL420" t="s">
        <v>4607</v>
      </c>
      <c r="GM420" t="s">
        <v>4608</v>
      </c>
      <c r="GN420">
        <v>1</v>
      </c>
      <c r="GO420" s="159">
        <v>2.3319427424462601E-6</v>
      </c>
      <c r="GP420">
        <v>1</v>
      </c>
      <c r="GQ420" t="s">
        <v>4609</v>
      </c>
      <c r="GR420" t="s">
        <v>4610</v>
      </c>
      <c r="GS420">
        <v>1</v>
      </c>
      <c r="GT420" s="159">
        <v>3.1324745299504098E-6</v>
      </c>
      <c r="GU420">
        <v>1</v>
      </c>
      <c r="GV420" t="s">
        <v>4611</v>
      </c>
      <c r="GW420" t="s">
        <v>4612</v>
      </c>
      <c r="GX420">
        <v>1</v>
      </c>
      <c r="GY420" s="159">
        <v>1.27213741959378E-6</v>
      </c>
    </row>
    <row r="421" spans="1:297">
      <c r="A421" t="str">
        <f>[1]Overview!E502</f>
        <v>a683100</v>
      </c>
      <c r="B421" t="str">
        <f>IF([1]Overview!W502&lt;&gt;"",[1]Overview!W502,"")</f>
        <v/>
      </c>
      <c r="C421" t="str">
        <f>[1]Overview!B502</f>
        <v>6831.00: Krippen, Spielgruppen und andere soziale Dienstleistungen</v>
      </c>
      <c r="D421" t="str">
        <f t="shared" si="6"/>
        <v/>
      </c>
      <c r="F421">
        <f>[1]Overview!S502</f>
        <v>-1</v>
      </c>
    </row>
    <row r="422" spans="1:297">
      <c r="A422" t="str">
        <f>[1]Overview!E503</f>
        <v>a6832</v>
      </c>
      <c r="B422" t="str">
        <f>IF([1]Overview!W503&lt;&gt;"",[1]Overview!W503,"")</f>
        <v/>
      </c>
      <c r="C422" t="str">
        <f>[1]Overview!B503</f>
        <v>6832: Finanzielle Dienstleistungen</v>
      </c>
      <c r="D422" s="159">
        <f>5.94290024606893E-07*0.967265322769202</f>
        <v>5.7483613246990326E-7</v>
      </c>
      <c r="F422">
        <f>[1]Overview!S503</f>
        <v>0</v>
      </c>
      <c r="H422">
        <v>1</v>
      </c>
      <c r="I422" t="s">
        <v>5953</v>
      </c>
      <c r="J422" t="s">
        <v>5954</v>
      </c>
      <c r="K422">
        <v>1</v>
      </c>
      <c r="L422" s="159">
        <v>3.2157367429127702E-5</v>
      </c>
      <c r="M422">
        <v>1</v>
      </c>
      <c r="N422" t="s">
        <v>5955</v>
      </c>
      <c r="O422" t="s">
        <v>5956</v>
      </c>
      <c r="P422">
        <v>1</v>
      </c>
      <c r="Q422" s="159">
        <v>4.9055375094382797E-6</v>
      </c>
      <c r="R422">
        <v>1</v>
      </c>
      <c r="S422" t="s">
        <v>5957</v>
      </c>
      <c r="T422" t="s">
        <v>5958</v>
      </c>
      <c r="U422">
        <v>1</v>
      </c>
      <c r="V422">
        <v>6.9327047121878703E-4</v>
      </c>
      <c r="W422">
        <v>1</v>
      </c>
      <c r="X422" t="s">
        <v>5959</v>
      </c>
      <c r="Y422" t="s">
        <v>5960</v>
      </c>
      <c r="Z422">
        <v>1</v>
      </c>
      <c r="AA422" s="159">
        <v>1.9129643107109002E-5</v>
      </c>
      <c r="AB422">
        <v>1</v>
      </c>
      <c r="AC422" t="s">
        <v>5961</v>
      </c>
      <c r="AD422" t="s">
        <v>5962</v>
      </c>
      <c r="AE422">
        <v>1</v>
      </c>
      <c r="AF422" s="159">
        <v>7.0538326289489601E-8</v>
      </c>
      <c r="AG422">
        <v>1</v>
      </c>
      <c r="AH422" t="s">
        <v>5963</v>
      </c>
      <c r="AI422" t="s">
        <v>5964</v>
      </c>
      <c r="AJ422">
        <v>1</v>
      </c>
      <c r="AK422">
        <v>8.2032013987653293E-2</v>
      </c>
      <c r="AL422">
        <v>1</v>
      </c>
      <c r="AM422" t="s">
        <v>5965</v>
      </c>
      <c r="AN422" t="s">
        <v>5966</v>
      </c>
      <c r="AO422">
        <v>1</v>
      </c>
      <c r="AP422" s="159">
        <v>1.0309345460390201E-8</v>
      </c>
      <c r="AQ422">
        <v>1</v>
      </c>
      <c r="AR422" t="s">
        <v>5967</v>
      </c>
      <c r="AS422" t="s">
        <v>5968</v>
      </c>
      <c r="AT422">
        <v>1</v>
      </c>
      <c r="AU422" s="159">
        <v>5.6100943008259503E-8</v>
      </c>
      <c r="AV422">
        <v>1</v>
      </c>
      <c r="AW422" t="s">
        <v>5969</v>
      </c>
      <c r="AX422" t="s">
        <v>5970</v>
      </c>
      <c r="AY422">
        <v>1</v>
      </c>
      <c r="AZ422" s="159">
        <v>5.6271719266305001E-6</v>
      </c>
      <c r="BA422">
        <v>1</v>
      </c>
      <c r="BB422" t="s">
        <v>5971</v>
      </c>
      <c r="BC422" t="s">
        <v>5972</v>
      </c>
      <c r="BD422">
        <v>1</v>
      </c>
      <c r="BE422" s="159">
        <v>4.4174648451808801E-8</v>
      </c>
      <c r="BF422">
        <v>1</v>
      </c>
      <c r="BG422" t="s">
        <v>5973</v>
      </c>
      <c r="BH422" t="s">
        <v>5974</v>
      </c>
      <c r="BI422">
        <v>1</v>
      </c>
      <c r="BJ422" s="159">
        <v>6.1785768959033303E-6</v>
      </c>
      <c r="BK422">
        <v>1</v>
      </c>
      <c r="BL422" t="s">
        <v>5975</v>
      </c>
      <c r="BM422" t="s">
        <v>5976</v>
      </c>
      <c r="BN422">
        <v>1</v>
      </c>
      <c r="BO422" s="159">
        <v>3.3798368246567502E-10</v>
      </c>
      <c r="BP422">
        <v>1</v>
      </c>
      <c r="BQ422" t="s">
        <v>5977</v>
      </c>
      <c r="BR422" t="s">
        <v>5978</v>
      </c>
      <c r="BS422">
        <v>1</v>
      </c>
      <c r="BT422" s="159">
        <v>6.7465689558183595E-8</v>
      </c>
      <c r="BU422">
        <v>1</v>
      </c>
      <c r="BV422" t="s">
        <v>5979</v>
      </c>
      <c r="BW422" t="s">
        <v>5980</v>
      </c>
      <c r="BX422">
        <v>1</v>
      </c>
      <c r="BY422">
        <v>7.8834565458081908E-3</v>
      </c>
      <c r="BZ422">
        <v>1</v>
      </c>
      <c r="CA422" t="s">
        <v>5981</v>
      </c>
      <c r="CB422" t="s">
        <v>5982</v>
      </c>
      <c r="CC422">
        <v>1</v>
      </c>
      <c r="CD422">
        <v>3.8927263618889099E-3</v>
      </c>
      <c r="CE422">
        <v>1</v>
      </c>
      <c r="CF422" t="s">
        <v>5983</v>
      </c>
      <c r="CG422" t="s">
        <v>5984</v>
      </c>
      <c r="CH422">
        <v>1</v>
      </c>
      <c r="CI422" s="159">
        <v>4.0296303888882699E-7</v>
      </c>
      <c r="CJ422">
        <v>1</v>
      </c>
      <c r="CK422" t="s">
        <v>5985</v>
      </c>
      <c r="CL422" t="s">
        <v>5986</v>
      </c>
      <c r="CM422">
        <v>1</v>
      </c>
      <c r="CN422">
        <v>1.2908705710245699E-4</v>
      </c>
      <c r="CO422">
        <v>1</v>
      </c>
      <c r="CP422" t="s">
        <v>5987</v>
      </c>
      <c r="CQ422" t="s">
        <v>5988</v>
      </c>
      <c r="CR422">
        <v>1</v>
      </c>
      <c r="CS422" s="159">
        <v>4.2148674850564596E-6</v>
      </c>
      <c r="CT422">
        <v>1</v>
      </c>
      <c r="CU422" t="s">
        <v>5989</v>
      </c>
      <c r="CV422" t="s">
        <v>5990</v>
      </c>
      <c r="CW422">
        <v>1</v>
      </c>
      <c r="CX422">
        <v>9.0551194474967401E-4</v>
      </c>
      <c r="CY422">
        <v>1</v>
      </c>
      <c r="CZ422" t="s">
        <v>5991</v>
      </c>
      <c r="DA422" t="s">
        <v>5992</v>
      </c>
      <c r="DB422">
        <v>1</v>
      </c>
      <c r="DC422" s="159">
        <v>4.3213772264262902E-5</v>
      </c>
      <c r="DD422">
        <v>1</v>
      </c>
      <c r="DE422" t="s">
        <v>5993</v>
      </c>
      <c r="DF422" t="s">
        <v>5994</v>
      </c>
      <c r="DG422">
        <v>1</v>
      </c>
      <c r="DH422">
        <v>8.6285222913326195E-4</v>
      </c>
      <c r="DI422">
        <v>1</v>
      </c>
      <c r="DJ422" t="s">
        <v>5995</v>
      </c>
      <c r="DK422" t="s">
        <v>5996</v>
      </c>
      <c r="DL422">
        <v>1</v>
      </c>
      <c r="DM422" s="159">
        <v>5.7725419899158501E-6</v>
      </c>
      <c r="DN422">
        <v>1</v>
      </c>
      <c r="DO422" t="s">
        <v>5997</v>
      </c>
      <c r="DP422" t="s">
        <v>5998</v>
      </c>
      <c r="DQ422">
        <v>1</v>
      </c>
      <c r="DR422" s="159">
        <v>2.0994369807807E-7</v>
      </c>
      <c r="DS422">
        <v>1</v>
      </c>
      <c r="DT422" t="s">
        <v>5999</v>
      </c>
      <c r="DU422" t="s">
        <v>6000</v>
      </c>
      <c r="DV422">
        <v>1</v>
      </c>
      <c r="DW422" s="159">
        <v>5.8681784574250903E-6</v>
      </c>
      <c r="DX422">
        <v>1</v>
      </c>
      <c r="DY422" t="s">
        <v>6001</v>
      </c>
      <c r="DZ422" t="s">
        <v>6002</v>
      </c>
      <c r="EA422">
        <v>1</v>
      </c>
      <c r="EB422" s="159">
        <v>1.62631190473007E-5</v>
      </c>
      <c r="EC422">
        <v>1</v>
      </c>
      <c r="ED422" t="s">
        <v>6003</v>
      </c>
      <c r="EE422" t="s">
        <v>6004</v>
      </c>
      <c r="EF422">
        <v>1</v>
      </c>
      <c r="EG422" s="159">
        <v>1.7594985433411501E-9</v>
      </c>
      <c r="EH422">
        <v>1</v>
      </c>
      <c r="EI422" t="s">
        <v>6005</v>
      </c>
      <c r="EJ422" t="s">
        <v>6006</v>
      </c>
      <c r="EK422">
        <v>1</v>
      </c>
      <c r="EL422" s="159">
        <v>6.6123152480531799E-5</v>
      </c>
      <c r="EM422">
        <v>1</v>
      </c>
      <c r="EN422" t="s">
        <v>6007</v>
      </c>
      <c r="EO422" t="s">
        <v>6008</v>
      </c>
      <c r="EP422">
        <v>1</v>
      </c>
      <c r="EQ422">
        <v>2.2705901949433002E-2</v>
      </c>
      <c r="ER422">
        <v>1</v>
      </c>
      <c r="ES422" t="s">
        <v>6009</v>
      </c>
      <c r="ET422" t="s">
        <v>6010</v>
      </c>
      <c r="EU422">
        <v>1</v>
      </c>
      <c r="EV422" s="159">
        <v>1.94699247393396E-5</v>
      </c>
      <c r="EW422">
        <v>1</v>
      </c>
      <c r="EX422" t="s">
        <v>6011</v>
      </c>
      <c r="EY422" t="s">
        <v>6012</v>
      </c>
      <c r="EZ422">
        <v>1</v>
      </c>
      <c r="FA422" s="159">
        <v>1.83050700409499E-6</v>
      </c>
      <c r="FB422">
        <v>1</v>
      </c>
      <c r="FC422" t="s">
        <v>6013</v>
      </c>
      <c r="FD422" t="s">
        <v>6014</v>
      </c>
      <c r="FE422">
        <v>1</v>
      </c>
      <c r="FF422">
        <v>0.87892999632176805</v>
      </c>
      <c r="FG422">
        <v>1</v>
      </c>
      <c r="FH422" t="s">
        <v>6015</v>
      </c>
      <c r="FI422" t="s">
        <v>6016</v>
      </c>
      <c r="FJ422">
        <v>1</v>
      </c>
      <c r="FK422">
        <v>1.7335651777354701E-3</v>
      </c>
    </row>
    <row r="423" spans="1:297">
      <c r="A423" t="str">
        <f>[1]Overview!E504</f>
        <v>a683200</v>
      </c>
      <c r="B423" t="str">
        <f>IF([1]Overview!W504&lt;&gt;"",[1]Overview!W504,"")</f>
        <v/>
      </c>
      <c r="C423" t="str">
        <f>[1]Overview!B504</f>
        <v>6832.00: Finanzielle Dienstleistungen</v>
      </c>
      <c r="D423" t="str">
        <f t="shared" si="6"/>
        <v/>
      </c>
      <c r="F423">
        <f>[1]Overview!S504</f>
        <v>-1</v>
      </c>
    </row>
    <row r="424" spans="1:297">
      <c r="A424" t="str">
        <f>[1]Overview!E505</f>
        <v>a6833</v>
      </c>
      <c r="B424" t="str">
        <f>IF([1]Overview!W505&lt;&gt;"",[1]Overview!W505,"")</f>
        <v/>
      </c>
      <c r="C424" t="str">
        <f>[1]Overview!B505</f>
        <v>6833: Beiträge an Organisationen und Vereine</v>
      </c>
      <c r="D424" s="159">
        <f>5.94290024606893E-07*0.884581135318407</f>
        <v>5.256977446751694E-7</v>
      </c>
      <c r="F424">
        <f>[1]Overview!S505</f>
        <v>0</v>
      </c>
      <c r="H424">
        <v>1</v>
      </c>
      <c r="I424" t="s">
        <v>5655</v>
      </c>
      <c r="J424" t="s">
        <v>5656</v>
      </c>
      <c r="K424">
        <v>1</v>
      </c>
      <c r="L424" s="159">
        <v>8.4483324473417004E-6</v>
      </c>
      <c r="M424">
        <v>1</v>
      </c>
      <c r="N424" t="s">
        <v>5657</v>
      </c>
      <c r="O424" t="s">
        <v>5658</v>
      </c>
      <c r="P424">
        <v>1</v>
      </c>
      <c r="Q424" s="159">
        <v>1.61900076130527E-6</v>
      </c>
      <c r="R424">
        <v>1</v>
      </c>
      <c r="S424" t="s">
        <v>5659</v>
      </c>
      <c r="T424" t="s">
        <v>5660</v>
      </c>
      <c r="U424">
        <v>1</v>
      </c>
      <c r="V424">
        <v>2.2033173092687E-2</v>
      </c>
      <c r="W424">
        <v>1</v>
      </c>
      <c r="X424" t="s">
        <v>5661</v>
      </c>
      <c r="Y424" t="s">
        <v>5662</v>
      </c>
      <c r="Z424">
        <v>1</v>
      </c>
      <c r="AA424">
        <v>6.0850090310196397E-4</v>
      </c>
      <c r="AB424">
        <v>1</v>
      </c>
      <c r="AC424" t="s">
        <v>5663</v>
      </c>
      <c r="AD424" t="s">
        <v>5664</v>
      </c>
      <c r="AE424">
        <v>1</v>
      </c>
      <c r="AF424">
        <v>4.2907667695924597E-3</v>
      </c>
      <c r="AG424">
        <v>1</v>
      </c>
      <c r="AH424" t="s">
        <v>5665</v>
      </c>
      <c r="AI424" t="s">
        <v>5666</v>
      </c>
      <c r="AJ424">
        <v>1</v>
      </c>
      <c r="AK424">
        <v>2.9599458226185799E-3</v>
      </c>
      <c r="AL424">
        <v>1</v>
      </c>
      <c r="AM424" t="s">
        <v>5667</v>
      </c>
      <c r="AN424" t="s">
        <v>5668</v>
      </c>
      <c r="AO424">
        <v>1</v>
      </c>
      <c r="AP424" s="159">
        <v>2.4939276365409498E-6</v>
      </c>
      <c r="AQ424">
        <v>1</v>
      </c>
      <c r="AR424" t="s">
        <v>5669</v>
      </c>
      <c r="AS424" t="s">
        <v>5670</v>
      </c>
      <c r="AT424">
        <v>1</v>
      </c>
      <c r="AU424" s="159">
        <v>3.1709698939395599E-10</v>
      </c>
      <c r="AV424">
        <v>1</v>
      </c>
      <c r="AW424" t="s">
        <v>5671</v>
      </c>
      <c r="AX424" t="s">
        <v>5672</v>
      </c>
      <c r="AY424">
        <v>1</v>
      </c>
      <c r="AZ424" s="159">
        <v>2.2720623188169999E-7</v>
      </c>
      <c r="BA424">
        <v>1</v>
      </c>
      <c r="BB424" t="s">
        <v>5673</v>
      </c>
      <c r="BC424" t="s">
        <v>5674</v>
      </c>
      <c r="BD424">
        <v>1</v>
      </c>
      <c r="BE424">
        <v>2.2056897972988899E-4</v>
      </c>
      <c r="BF424">
        <v>1</v>
      </c>
      <c r="BG424" t="s">
        <v>5675</v>
      </c>
      <c r="BH424" t="s">
        <v>5676</v>
      </c>
      <c r="BI424">
        <v>1</v>
      </c>
      <c r="BJ424" s="159">
        <v>3.1510766710576302E-5</v>
      </c>
      <c r="BK424">
        <v>1</v>
      </c>
      <c r="BL424" t="s">
        <v>5677</v>
      </c>
      <c r="BM424" t="s">
        <v>5678</v>
      </c>
      <c r="BN424">
        <v>1</v>
      </c>
      <c r="BO424">
        <v>2.5057354837447699E-4</v>
      </c>
      <c r="BP424">
        <v>1</v>
      </c>
      <c r="BQ424" t="s">
        <v>5679</v>
      </c>
      <c r="BR424" t="s">
        <v>5680</v>
      </c>
      <c r="BS424">
        <v>1</v>
      </c>
      <c r="BT424">
        <v>6.7674437134599098E-3</v>
      </c>
      <c r="BU424">
        <v>1</v>
      </c>
      <c r="BV424" t="s">
        <v>5681</v>
      </c>
      <c r="BW424" t="s">
        <v>5682</v>
      </c>
      <c r="BX424">
        <v>1</v>
      </c>
      <c r="BY424" s="159">
        <v>6.8471382679897403E-6</v>
      </c>
      <c r="BZ424">
        <v>1</v>
      </c>
      <c r="CA424" t="s">
        <v>5683</v>
      </c>
      <c r="CB424" t="s">
        <v>5684</v>
      </c>
      <c r="CC424">
        <v>1</v>
      </c>
      <c r="CD424" s="159">
        <v>3.1994000544019899E-11</v>
      </c>
      <c r="CE424">
        <v>1</v>
      </c>
      <c r="CF424" t="s">
        <v>5685</v>
      </c>
      <c r="CG424" t="s">
        <v>5686</v>
      </c>
      <c r="CH424">
        <v>1</v>
      </c>
      <c r="CI424" s="159">
        <v>1.9295896468493102E-5</v>
      </c>
      <c r="CJ424">
        <v>1</v>
      </c>
      <c r="CK424" t="s">
        <v>5687</v>
      </c>
      <c r="CL424" t="s">
        <v>5688</v>
      </c>
      <c r="CM424">
        <v>1</v>
      </c>
      <c r="CN424">
        <v>8.1072261462398296E-3</v>
      </c>
      <c r="CO424">
        <v>1</v>
      </c>
      <c r="CP424" t="s">
        <v>5689</v>
      </c>
      <c r="CQ424" t="s">
        <v>5690</v>
      </c>
      <c r="CR424">
        <v>1</v>
      </c>
      <c r="CS424" s="159">
        <v>4.5533093272199801E-6</v>
      </c>
      <c r="CT424">
        <v>1</v>
      </c>
      <c r="CU424" t="s">
        <v>5691</v>
      </c>
      <c r="CV424" t="s">
        <v>5692</v>
      </c>
      <c r="CW424">
        <v>1</v>
      </c>
      <c r="CX424" s="159">
        <v>1.33730931317264E-5</v>
      </c>
      <c r="CY424">
        <v>1</v>
      </c>
      <c r="CZ424" t="s">
        <v>5693</v>
      </c>
      <c r="DA424" t="s">
        <v>5694</v>
      </c>
      <c r="DB424">
        <v>1</v>
      </c>
      <c r="DC424" s="159">
        <v>1.2258052913274599E-7</v>
      </c>
      <c r="DD424">
        <v>1</v>
      </c>
      <c r="DE424" t="s">
        <v>5695</v>
      </c>
      <c r="DF424" t="s">
        <v>5696</v>
      </c>
      <c r="DG424">
        <v>1</v>
      </c>
      <c r="DH424">
        <v>4.1941652612976698E-3</v>
      </c>
      <c r="DI424">
        <v>1</v>
      </c>
      <c r="DJ424" t="s">
        <v>5697</v>
      </c>
      <c r="DK424" t="s">
        <v>5698</v>
      </c>
      <c r="DL424">
        <v>1</v>
      </c>
      <c r="DM424" s="159">
        <v>3.2918084956250701E-7</v>
      </c>
      <c r="DN424">
        <v>1</v>
      </c>
      <c r="DO424" t="s">
        <v>5699</v>
      </c>
      <c r="DP424" t="s">
        <v>5700</v>
      </c>
      <c r="DQ424">
        <v>1</v>
      </c>
      <c r="DR424">
        <v>8.5924123658915198E-4</v>
      </c>
      <c r="DS424">
        <v>1</v>
      </c>
      <c r="DT424" t="s">
        <v>5701</v>
      </c>
      <c r="DU424" t="s">
        <v>5702</v>
      </c>
      <c r="DV424">
        <v>1</v>
      </c>
      <c r="DW424">
        <v>7.8515824720544697E-4</v>
      </c>
      <c r="DX424">
        <v>1</v>
      </c>
      <c r="DY424" t="s">
        <v>5703</v>
      </c>
      <c r="DZ424" t="s">
        <v>5704</v>
      </c>
      <c r="EA424">
        <v>1</v>
      </c>
      <c r="EB424" s="159">
        <v>2.26299384745312E-18</v>
      </c>
      <c r="EC424">
        <v>1</v>
      </c>
      <c r="ED424" t="s">
        <v>5705</v>
      </c>
      <c r="EE424" t="s">
        <v>5706</v>
      </c>
      <c r="EF424">
        <v>1</v>
      </c>
      <c r="EG424" s="159">
        <v>1.6837541660612901E-6</v>
      </c>
      <c r="EH424">
        <v>1</v>
      </c>
      <c r="EI424" t="s">
        <v>5707</v>
      </c>
      <c r="EJ424" t="s">
        <v>5708</v>
      </c>
      <c r="EK424">
        <v>1</v>
      </c>
      <c r="EL424" s="159">
        <v>3.44510615772654E-6</v>
      </c>
      <c r="EM424">
        <v>1</v>
      </c>
      <c r="EN424" t="s">
        <v>5709</v>
      </c>
      <c r="EO424" t="s">
        <v>5710</v>
      </c>
      <c r="EP424">
        <v>1</v>
      </c>
      <c r="EQ424">
        <v>1.89448715220078E-2</v>
      </c>
      <c r="ER424">
        <v>1</v>
      </c>
      <c r="ES424" t="s">
        <v>5711</v>
      </c>
      <c r="ET424" t="s">
        <v>5712</v>
      </c>
      <c r="EU424">
        <v>1</v>
      </c>
      <c r="EV424" s="159">
        <v>2.6873397862248301E-7</v>
      </c>
      <c r="EW424">
        <v>1</v>
      </c>
      <c r="EX424" t="s">
        <v>5713</v>
      </c>
      <c r="EY424" t="s">
        <v>5714</v>
      </c>
      <c r="EZ424">
        <v>1</v>
      </c>
      <c r="FA424">
        <v>1.2536026500665699E-3</v>
      </c>
      <c r="FB424">
        <v>1</v>
      </c>
      <c r="FC424" t="s">
        <v>5715</v>
      </c>
      <c r="FD424" t="s">
        <v>5716</v>
      </c>
      <c r="FE424">
        <v>1</v>
      </c>
      <c r="FF424" s="159">
        <v>1.04863796194568E-7</v>
      </c>
      <c r="FG424">
        <v>1</v>
      </c>
      <c r="FH424" t="s">
        <v>5717</v>
      </c>
      <c r="FI424" t="s">
        <v>5718</v>
      </c>
      <c r="FJ424">
        <v>1</v>
      </c>
      <c r="FK424">
        <v>6.3462105840206198E-4</v>
      </c>
      <c r="FL424">
        <v>1</v>
      </c>
      <c r="FM424" t="s">
        <v>5719</v>
      </c>
      <c r="FN424" t="s">
        <v>5720</v>
      </c>
      <c r="FO424">
        <v>1</v>
      </c>
      <c r="FP424" s="159">
        <v>4.3738025910660002E-9</v>
      </c>
      <c r="FQ424">
        <v>1</v>
      </c>
      <c r="FR424" t="s">
        <v>5721</v>
      </c>
      <c r="FS424" t="s">
        <v>5722</v>
      </c>
      <c r="FT424">
        <v>1</v>
      </c>
      <c r="FU424">
        <v>0.91678487518031304</v>
      </c>
      <c r="FV424">
        <v>1</v>
      </c>
      <c r="FW424" t="s">
        <v>5723</v>
      </c>
      <c r="FX424" t="s">
        <v>5724</v>
      </c>
      <c r="FY424">
        <v>1</v>
      </c>
      <c r="FZ424">
        <v>1.0342117410715401E-2</v>
      </c>
      <c r="GA424">
        <v>1</v>
      </c>
      <c r="GB424" t="s">
        <v>5725</v>
      </c>
      <c r="GC424" t="s">
        <v>5726</v>
      </c>
      <c r="GD424">
        <v>1</v>
      </c>
      <c r="GE424">
        <v>8.6882084424457699E-4</v>
      </c>
    </row>
    <row r="425" spans="1:297">
      <c r="A425" t="str">
        <f>[1]Overview!E506</f>
        <v>a683301</v>
      </c>
      <c r="B425" t="str">
        <f>IF([1]Overview!W506&lt;&gt;"",[1]Overview!W506,"")</f>
        <v/>
      </c>
      <c r="C425" t="str">
        <f>[1]Overview!B506</f>
        <v>6833.01: Beiträge an politische Parteien, Vereinigungen oder Bewegungen</v>
      </c>
      <c r="D425" t="str">
        <f t="shared" si="6"/>
        <v/>
      </c>
      <c r="F425">
        <f>[1]Overview!S506</f>
        <v>-1</v>
      </c>
    </row>
    <row r="426" spans="1:297">
      <c r="A426" t="str">
        <f>[1]Overview!E507</f>
        <v>a683302</v>
      </c>
      <c r="B426" t="str">
        <f>IF([1]Overview!W507&lt;&gt;"",[1]Overview!W507,"")</f>
        <v/>
      </c>
      <c r="C426" t="str">
        <f>[1]Overview!B507</f>
        <v>6833.02: Beiträge an Gewerkschaften oder Berufsverbände</v>
      </c>
      <c r="D426" t="str">
        <f t="shared" si="6"/>
        <v/>
      </c>
      <c r="F426">
        <f>[1]Overview!S507</f>
        <v>-1</v>
      </c>
    </row>
    <row r="427" spans="1:297">
      <c r="A427" t="str">
        <f>[1]Overview!E508</f>
        <v>a683303</v>
      </c>
      <c r="B427" t="str">
        <f>IF([1]Overview!W508&lt;&gt;"",[1]Overview!W508,"")</f>
        <v/>
      </c>
      <c r="C427" t="str">
        <f>[1]Overview!B508</f>
        <v>6833.03: Beiträge an religiöse Vereinigungen</v>
      </c>
      <c r="D427" t="str">
        <f t="shared" si="6"/>
        <v/>
      </c>
      <c r="F427">
        <f>[1]Overview!S508</f>
        <v>-1</v>
      </c>
    </row>
    <row r="428" spans="1:297">
      <c r="A428" t="str">
        <f>[1]Overview!E509</f>
        <v>a683304</v>
      </c>
      <c r="B428" t="str">
        <f>IF([1]Overview!W509&lt;&gt;"",[1]Overview!W509,"")</f>
        <v/>
      </c>
      <c r="C428" t="str">
        <f>[1]Overview!B509</f>
        <v>6833.04: Beiträge an Umweltschutzorganisationen</v>
      </c>
      <c r="D428" t="str">
        <f t="shared" si="6"/>
        <v/>
      </c>
      <c r="F428">
        <f>[1]Overview!S509</f>
        <v>-1</v>
      </c>
    </row>
    <row r="429" spans="1:297">
      <c r="A429" t="str">
        <f>[1]Overview!E510</f>
        <v>a683305</v>
      </c>
      <c r="B429" t="str">
        <f>IF([1]Overview!W510&lt;&gt;"",[1]Overview!W510,"")</f>
        <v/>
      </c>
      <c r="C429" t="str">
        <f>[1]Overview!B510</f>
        <v>6833.05: Beiträge an andere Vereine</v>
      </c>
      <c r="D429" t="str">
        <f t="shared" si="6"/>
        <v/>
      </c>
      <c r="F429">
        <f>[1]Overview!S510</f>
        <v>-1</v>
      </c>
    </row>
    <row r="430" spans="1:297">
      <c r="A430" t="str">
        <f>[1]Overview!E511</f>
        <v>a6834</v>
      </c>
      <c r="B430" t="str">
        <f>IF([1]Overview!W511&lt;&gt;"",[1]Overview!W511,"")</f>
        <v/>
      </c>
      <c r="C430" t="str">
        <f>[1]Overview!B511</f>
        <v>6834: Andere Dienstleistungen sowie Verluste aus Vermietung</v>
      </c>
      <c r="D430" s="159">
        <f>5.94290024606893E-07*0.957458782608349</f>
        <v>5.6900820347640148E-7</v>
      </c>
      <c r="F430">
        <f>[1]Overview!S511</f>
        <v>0</v>
      </c>
      <c r="H430">
        <v>1</v>
      </c>
      <c r="I430" t="s">
        <v>5892</v>
      </c>
      <c r="J430" t="s">
        <v>5893</v>
      </c>
      <c r="K430">
        <v>1</v>
      </c>
      <c r="L430" s="159">
        <v>3.3598939008326498E-5</v>
      </c>
      <c r="M430">
        <v>1</v>
      </c>
      <c r="N430" t="s">
        <v>5894</v>
      </c>
      <c r="O430" t="s">
        <v>5895</v>
      </c>
      <c r="P430">
        <v>1</v>
      </c>
      <c r="Q430" s="159">
        <v>5.1039925412374698E-5</v>
      </c>
      <c r="R430">
        <v>1</v>
      </c>
      <c r="S430" t="s">
        <v>5896</v>
      </c>
      <c r="T430" t="s">
        <v>5897</v>
      </c>
      <c r="U430">
        <v>1</v>
      </c>
      <c r="V430">
        <v>4.4372954043938404E-3</v>
      </c>
      <c r="W430">
        <v>1</v>
      </c>
      <c r="X430" t="s">
        <v>5898</v>
      </c>
      <c r="Y430" t="s">
        <v>5899</v>
      </c>
      <c r="Z430">
        <v>1</v>
      </c>
      <c r="AA430" s="159">
        <v>9.3647484019115498E-6</v>
      </c>
      <c r="AB430">
        <v>1</v>
      </c>
      <c r="AC430" t="s">
        <v>5900</v>
      </c>
      <c r="AD430" t="s">
        <v>5901</v>
      </c>
      <c r="AE430">
        <v>1</v>
      </c>
      <c r="AF430">
        <v>3.8542704047680098E-4</v>
      </c>
      <c r="AG430">
        <v>1</v>
      </c>
      <c r="AH430" t="s">
        <v>5902</v>
      </c>
      <c r="AI430" t="s">
        <v>5903</v>
      </c>
      <c r="AJ430">
        <v>1</v>
      </c>
      <c r="AK430" s="159">
        <v>2.00250486856577E-8</v>
      </c>
      <c r="AL430">
        <v>1</v>
      </c>
      <c r="AM430" t="s">
        <v>5904</v>
      </c>
      <c r="AN430" t="s">
        <v>5905</v>
      </c>
      <c r="AO430">
        <v>1</v>
      </c>
      <c r="AP430" s="159">
        <v>1.1119294409495801E-5</v>
      </c>
      <c r="AQ430">
        <v>1</v>
      </c>
      <c r="AR430" t="s">
        <v>5906</v>
      </c>
      <c r="AS430" t="s">
        <v>5907</v>
      </c>
      <c r="AT430">
        <v>1</v>
      </c>
      <c r="AU430" s="159">
        <v>9.1051396580876299E-5</v>
      </c>
      <c r="AV430">
        <v>1</v>
      </c>
      <c r="AW430" t="s">
        <v>5908</v>
      </c>
      <c r="AX430" t="s">
        <v>5909</v>
      </c>
      <c r="AY430">
        <v>1</v>
      </c>
      <c r="AZ430" s="159">
        <v>3.1972600997455301E-7</v>
      </c>
      <c r="BA430">
        <v>1</v>
      </c>
      <c r="BB430" t="s">
        <v>5910</v>
      </c>
      <c r="BC430" t="s">
        <v>5911</v>
      </c>
      <c r="BD430">
        <v>1</v>
      </c>
      <c r="BE430">
        <v>0.98721054373855699</v>
      </c>
      <c r="BF430">
        <v>1</v>
      </c>
      <c r="BG430" t="s">
        <v>5912</v>
      </c>
      <c r="BH430" t="s">
        <v>5913</v>
      </c>
      <c r="BI430">
        <v>1</v>
      </c>
      <c r="BJ430" s="159">
        <v>3.9120060280020401E-7</v>
      </c>
      <c r="BK430">
        <v>1</v>
      </c>
      <c r="BL430" t="s">
        <v>5914</v>
      </c>
      <c r="BM430" t="s">
        <v>5915</v>
      </c>
      <c r="BN430">
        <v>1</v>
      </c>
      <c r="BO430" s="159">
        <v>6.2263999261479101E-7</v>
      </c>
      <c r="BP430">
        <v>1</v>
      </c>
      <c r="BQ430" t="s">
        <v>5916</v>
      </c>
      <c r="BR430" t="s">
        <v>5917</v>
      </c>
      <c r="BS430">
        <v>1</v>
      </c>
      <c r="BT430" s="159">
        <v>4.81398791971133E-5</v>
      </c>
      <c r="BU430">
        <v>1</v>
      </c>
      <c r="BV430" t="s">
        <v>5918</v>
      </c>
      <c r="BW430" t="s">
        <v>5919</v>
      </c>
      <c r="BX430">
        <v>1</v>
      </c>
      <c r="BY430" s="159">
        <v>1.99883635103158E-6</v>
      </c>
      <c r="BZ430">
        <v>1</v>
      </c>
      <c r="CA430" t="s">
        <v>5920</v>
      </c>
      <c r="CB430" t="s">
        <v>5921</v>
      </c>
      <c r="CC430">
        <v>1</v>
      </c>
      <c r="CD430" s="159">
        <v>4.0534706374568399E-6</v>
      </c>
      <c r="CE430">
        <v>1</v>
      </c>
      <c r="CF430" t="s">
        <v>5922</v>
      </c>
      <c r="CG430" t="s">
        <v>5923</v>
      </c>
      <c r="CH430">
        <v>1</v>
      </c>
      <c r="CI430" s="159">
        <v>6.1647965305612395E-5</v>
      </c>
      <c r="CJ430">
        <v>1</v>
      </c>
      <c r="CK430" t="s">
        <v>5924</v>
      </c>
      <c r="CL430" t="s">
        <v>5925</v>
      </c>
      <c r="CM430">
        <v>1</v>
      </c>
      <c r="CN430" s="159">
        <v>1.1180079775260599E-6</v>
      </c>
      <c r="CO430">
        <v>1</v>
      </c>
      <c r="CP430" t="s">
        <v>5926</v>
      </c>
      <c r="CQ430" t="s">
        <v>5927</v>
      </c>
      <c r="CR430">
        <v>1</v>
      </c>
      <c r="CS430" s="159">
        <v>4.1554731627999804E-6</v>
      </c>
      <c r="CT430">
        <v>1</v>
      </c>
      <c r="CU430" t="s">
        <v>5928</v>
      </c>
      <c r="CV430" t="s">
        <v>5929</v>
      </c>
      <c r="CW430">
        <v>1</v>
      </c>
      <c r="CX430" s="159">
        <v>1.7170578109409E-9</v>
      </c>
      <c r="CY430">
        <v>1</v>
      </c>
      <c r="CZ430" t="s">
        <v>5930</v>
      </c>
      <c r="DA430" t="s">
        <v>5931</v>
      </c>
      <c r="DB430">
        <v>1</v>
      </c>
      <c r="DC430" s="159">
        <v>9.1679277001174505E-6</v>
      </c>
      <c r="DD430">
        <v>1</v>
      </c>
      <c r="DE430" t="s">
        <v>5932</v>
      </c>
      <c r="DF430" t="s">
        <v>5933</v>
      </c>
      <c r="DG430">
        <v>1</v>
      </c>
      <c r="DH430" s="159">
        <v>8.67968229299488E-8</v>
      </c>
      <c r="DI430">
        <v>1</v>
      </c>
      <c r="DJ430" t="s">
        <v>5934</v>
      </c>
      <c r="DK430" t="s">
        <v>5935</v>
      </c>
      <c r="DL430">
        <v>1</v>
      </c>
      <c r="DM430" s="159">
        <v>1.2989898648948501E-5</v>
      </c>
      <c r="DN430">
        <v>1</v>
      </c>
      <c r="DO430" t="s">
        <v>5936</v>
      </c>
      <c r="DP430" t="s">
        <v>5937</v>
      </c>
      <c r="DQ430">
        <v>1</v>
      </c>
      <c r="DR430" s="159">
        <v>3.6874124153998801E-7</v>
      </c>
      <c r="DS430">
        <v>1</v>
      </c>
      <c r="DT430" t="s">
        <v>5938</v>
      </c>
      <c r="DU430" t="s">
        <v>5939</v>
      </c>
      <c r="DV430">
        <v>1</v>
      </c>
      <c r="DW430">
        <v>7.1923188638587003E-3</v>
      </c>
      <c r="DX430">
        <v>1</v>
      </c>
      <c r="DY430" t="s">
        <v>5940</v>
      </c>
      <c r="DZ430" t="s">
        <v>5941</v>
      </c>
      <c r="EA430">
        <v>1</v>
      </c>
      <c r="EB430">
        <v>1.08607662040935E-4</v>
      </c>
      <c r="EC430">
        <v>1</v>
      </c>
      <c r="ED430" t="s">
        <v>5942</v>
      </c>
      <c r="EE430" t="s">
        <v>5943</v>
      </c>
      <c r="EF430">
        <v>1</v>
      </c>
      <c r="EG430" s="159">
        <v>3.8952486895594198E-6</v>
      </c>
      <c r="EH430">
        <v>1</v>
      </c>
      <c r="EI430" t="s">
        <v>5944</v>
      </c>
      <c r="EJ430" t="s">
        <v>5945</v>
      </c>
      <c r="EK430">
        <v>1</v>
      </c>
      <c r="EL430" s="159">
        <v>7.0974927222259194E-8</v>
      </c>
      <c r="EM430">
        <v>1</v>
      </c>
      <c r="EN430" t="s">
        <v>5946</v>
      </c>
      <c r="EO430" t="s">
        <v>5947</v>
      </c>
      <c r="EP430">
        <v>1</v>
      </c>
      <c r="EQ430">
        <v>3.0524868546814502E-4</v>
      </c>
      <c r="ER430">
        <v>1</v>
      </c>
      <c r="ES430" t="s">
        <v>5948</v>
      </c>
      <c r="ET430" t="s">
        <v>5949</v>
      </c>
      <c r="EU430">
        <v>1</v>
      </c>
      <c r="EV430" s="159">
        <v>1.47081607154232E-5</v>
      </c>
      <c r="EW430">
        <v>1</v>
      </c>
      <c r="EX430" t="s">
        <v>5950</v>
      </c>
      <c r="EY430" t="s">
        <v>5951</v>
      </c>
      <c r="EZ430">
        <v>1</v>
      </c>
      <c r="FA430" s="159">
        <v>6.2761130253943098E-7</v>
      </c>
    </row>
    <row r="431" spans="1:297">
      <c r="A431" t="str">
        <f>[1]Overview!E512</f>
        <v>a683400</v>
      </c>
      <c r="B431" t="str">
        <f>IF([1]Overview!W512&lt;&gt;"",[1]Overview!W512,"")</f>
        <v/>
      </c>
      <c r="C431" t="str">
        <f>[1]Overview!B512</f>
        <v>6834.00: Andere Diensteistungen sowie Verluste aus Vermietung</v>
      </c>
      <c r="D431" t="str">
        <f t="shared" si="6"/>
        <v/>
      </c>
      <c r="F431">
        <f>[1]Overview!S512</f>
        <v>-1</v>
      </c>
    </row>
    <row r="432" spans="1:297">
      <c r="A432" t="str">
        <f>[1]Overview!E513</f>
        <v>a30</v>
      </c>
      <c r="B432" t="str">
        <f>IF([1]Overview!W513&lt;&gt;"",[1]Overview!W513,"")</f>
        <v/>
      </c>
      <c r="C432" t="str">
        <f>[1]Overview!B513</f>
        <v>30: Obligatorische Transferausgaben</v>
      </c>
      <c r="D432" t="str">
        <f t="shared" si="6"/>
        <v/>
      </c>
      <c r="F432">
        <f>[1]Overview!S513</f>
        <v>-1</v>
      </c>
    </row>
    <row r="433" spans="1:157">
      <c r="A433" t="str">
        <f>[1]Overview!E514</f>
        <v>a31</v>
      </c>
      <c r="B433" t="str">
        <f>IF([1]Overview!W514&lt;&gt;"",[1]Overview!W514,"")</f>
        <v/>
      </c>
      <c r="C433" t="str">
        <f>[1]Overview!B514</f>
        <v>31: Sozialversicherungsbeiträge</v>
      </c>
      <c r="F433">
        <f>[1]Overview!S514</f>
        <v>-1</v>
      </c>
      <c r="L433" s="159"/>
      <c r="Q433" s="159"/>
      <c r="AA433" s="159"/>
      <c r="AK433" s="159"/>
      <c r="AP433" s="159"/>
      <c r="AU433" s="159"/>
      <c r="AZ433" s="159"/>
      <c r="BJ433" s="159"/>
      <c r="BO433" s="159"/>
      <c r="BT433" s="159"/>
      <c r="BY433" s="159"/>
      <c r="CD433" s="159"/>
      <c r="CI433" s="159"/>
      <c r="CN433" s="159"/>
      <c r="CS433" s="159"/>
      <c r="CX433" s="159"/>
      <c r="DC433" s="159"/>
      <c r="DH433" s="159"/>
      <c r="DM433" s="159"/>
      <c r="DR433" s="159"/>
      <c r="EG433" s="159"/>
      <c r="EL433" s="159"/>
      <c r="EV433" s="159"/>
      <c r="FA433" s="159"/>
    </row>
    <row r="434" spans="1:157">
      <c r="A434" t="str">
        <f>[1]Overview!E515</f>
        <v>a310</v>
      </c>
      <c r="B434" t="str">
        <f>IF([1]Overview!W515&lt;&gt;"",[1]Overview!W515,"")</f>
        <v/>
      </c>
      <c r="C434" t="str">
        <f>[1]Overview!B515</f>
        <v>310: Sozialversicherungsbeiträge</v>
      </c>
      <c r="D434" t="str">
        <f t="shared" si="6"/>
        <v/>
      </c>
      <c r="F434">
        <f>[1]Overview!S515</f>
        <v>-1</v>
      </c>
    </row>
    <row r="435" spans="1:157">
      <c r="A435" t="str">
        <f>[1]Overview!E516</f>
        <v>a3100</v>
      </c>
      <c r="B435" t="str">
        <f>IF([1]Overview!W516&lt;&gt;"",[1]Overview!W516,"")</f>
        <v/>
      </c>
      <c r="C435" t="str">
        <f>[1]Overview!B516</f>
        <v>3100: Sozialversicherungsbeiträge</v>
      </c>
      <c r="D435" t="str">
        <f t="shared" si="6"/>
        <v/>
      </c>
      <c r="F435">
        <f>[1]Overview!S516</f>
        <v>-1</v>
      </c>
    </row>
    <row r="436" spans="1:157">
      <c r="A436" t="str">
        <f>[1]Overview!E517</f>
        <v>a310001</v>
      </c>
      <c r="B436" t="str">
        <f>IF([1]Overview!W517&lt;&gt;"",[1]Overview!W517,"")</f>
        <v/>
      </c>
      <c r="C436" t="str">
        <f>[1]Overview!B517</f>
        <v>3100.01: AHV, IV und EO: Beiträge</v>
      </c>
      <c r="D436" t="str">
        <f t="shared" si="6"/>
        <v/>
      </c>
      <c r="F436">
        <f>[1]Overview!S517</f>
        <v>-1</v>
      </c>
    </row>
    <row r="437" spans="1:157">
      <c r="A437" t="str">
        <f>[1]Overview!E518</f>
        <v>a310002</v>
      </c>
      <c r="B437" t="str">
        <f>IF([1]Overview!W518&lt;&gt;"",[1]Overview!W518,"")</f>
        <v/>
      </c>
      <c r="C437" t="str">
        <f>[1]Overview!B518</f>
        <v>3100.02: Arbeitslosenversicherungsbeiträge (ALV)</v>
      </c>
      <c r="D437" t="str">
        <f t="shared" si="6"/>
        <v/>
      </c>
      <c r="F437">
        <f>[1]Overview!S518</f>
        <v>-1</v>
      </c>
    </row>
    <row r="438" spans="1:157">
      <c r="A438" t="str">
        <f>[1]Overview!E519</f>
        <v>a310003</v>
      </c>
      <c r="B438" t="str">
        <f>IF([1]Overview!W519&lt;&gt;"",[1]Overview!W519,"")</f>
        <v/>
      </c>
      <c r="C438" t="str">
        <f>[1]Overview!B519</f>
        <v>3100.03: Nichtberufsunfallversicherungsbeiträge (NBU)</v>
      </c>
      <c r="D438" t="str">
        <f t="shared" si="6"/>
        <v/>
      </c>
      <c r="F438">
        <f>[1]Overview!S519</f>
        <v>-1</v>
      </c>
    </row>
    <row r="439" spans="1:157">
      <c r="A439" t="str">
        <f>[1]Overview!E520</f>
        <v>a310004</v>
      </c>
      <c r="B439" t="str">
        <f>IF([1]Overview!W520&lt;&gt;"",[1]Overview!W520,"")</f>
        <v/>
      </c>
      <c r="C439" t="str">
        <f>[1]Overview!B520</f>
        <v>3100.04: Pensionskassenbeiträge (BVG)</v>
      </c>
      <c r="D439" t="str">
        <f t="shared" si="6"/>
        <v/>
      </c>
      <c r="F439">
        <f>[1]Overview!S520</f>
        <v>-1</v>
      </c>
    </row>
    <row r="440" spans="1:157">
      <c r="A440" t="str">
        <f>[1]Overview!E521</f>
        <v>a310005</v>
      </c>
      <c r="B440" t="str">
        <f>IF([1]Overview!W521&lt;&gt;"",[1]Overview!W521,"")</f>
        <v/>
      </c>
      <c r="C440" t="str">
        <f>[1]Overview!B521</f>
        <v>3100.05: Andere Sozialversicherungsbeiträge</v>
      </c>
      <c r="D440" t="str">
        <f t="shared" si="6"/>
        <v/>
      </c>
      <c r="F440">
        <f>[1]Overview!S521</f>
        <v>-1</v>
      </c>
    </row>
    <row r="441" spans="1:157">
      <c r="A441" t="str">
        <f>[1]Overview!E522</f>
        <v>a32</v>
      </c>
      <c r="B441" t="str">
        <f>IF([1]Overview!W522&lt;&gt;"",[1]Overview!W522,"")</f>
        <v/>
      </c>
      <c r="C441" t="str">
        <f>[1]Overview!B522</f>
        <v>32: Steuern</v>
      </c>
      <c r="D441" t="str">
        <f t="shared" si="6"/>
        <v/>
      </c>
      <c r="F441">
        <f>[1]Overview!S522</f>
        <v>-1</v>
      </c>
    </row>
    <row r="442" spans="1:157">
      <c r="A442" t="str">
        <f>[1]Overview!E523</f>
        <v>a320</v>
      </c>
      <c r="B442" t="str">
        <f>IF([1]Overview!W523&lt;&gt;"",[1]Overview!W523,"")</f>
        <v/>
      </c>
      <c r="C442" t="str">
        <f>[1]Overview!B523</f>
        <v>320: Steuern</v>
      </c>
      <c r="D442" t="str">
        <f t="shared" si="6"/>
        <v/>
      </c>
      <c r="F442">
        <f>[1]Overview!S523</f>
        <v>-1</v>
      </c>
    </row>
    <row r="443" spans="1:157">
      <c r="A443" t="str">
        <f>[1]Overview!E524</f>
        <v>a3200</v>
      </c>
      <c r="B443" t="str">
        <f>IF([1]Overview!W524&lt;&gt;"",[1]Overview!W524,"")</f>
        <v/>
      </c>
      <c r="C443" t="str">
        <f>[1]Overview!B524</f>
        <v>3200: Steuern</v>
      </c>
      <c r="D443" t="str">
        <f t="shared" si="6"/>
        <v/>
      </c>
      <c r="F443">
        <f>[1]Overview!S524</f>
        <v>-1</v>
      </c>
    </row>
    <row r="444" spans="1:157">
      <c r="A444" t="str">
        <f>[1]Overview!E525</f>
        <v>a320001</v>
      </c>
      <c r="B444" t="str">
        <f>IF([1]Overview!W525&lt;&gt;"",[1]Overview!W525,"")</f>
        <v/>
      </c>
      <c r="C444" t="str">
        <f>[1]Overview!B525</f>
        <v>3200.01: Quellensteuer</v>
      </c>
      <c r="D444" t="str">
        <f t="shared" si="6"/>
        <v/>
      </c>
      <c r="F444">
        <f>[1]Overview!S525</f>
        <v>-1</v>
      </c>
    </row>
    <row r="445" spans="1:157">
      <c r="A445" t="str">
        <f>[1]Overview!E526</f>
        <v>a320002</v>
      </c>
      <c r="B445" t="str">
        <f>IF([1]Overview!W526&lt;&gt;"",[1]Overview!W526,"")</f>
        <v/>
      </c>
      <c r="C445" t="str">
        <f>[1]Overview!B526</f>
        <v>3200.02: Direkte Bundessteuer</v>
      </c>
      <c r="D445" t="str">
        <f t="shared" si="6"/>
        <v/>
      </c>
      <c r="F445">
        <f>[1]Overview!S526</f>
        <v>-1</v>
      </c>
    </row>
    <row r="446" spans="1:157">
      <c r="A446" t="str">
        <f>[1]Overview!E527</f>
        <v>a320003</v>
      </c>
      <c r="B446" t="str">
        <f>IF([1]Overview!W527&lt;&gt;"",[1]Overview!W527,"")</f>
        <v/>
      </c>
      <c r="C446" t="str">
        <f>[1]Overview!B527</f>
        <v>3200.03: Kantonale Einkommens- und Vermögenssteuern</v>
      </c>
      <c r="D446" t="str">
        <f t="shared" si="6"/>
        <v/>
      </c>
      <c r="F446">
        <f>[1]Overview!S527</f>
        <v>-1</v>
      </c>
    </row>
    <row r="447" spans="1:157">
      <c r="A447" t="str">
        <f>[1]Overview!E528</f>
        <v>a320004</v>
      </c>
      <c r="B447" t="str">
        <f>IF([1]Overview!W528&lt;&gt;"",[1]Overview!W528,"")</f>
        <v/>
      </c>
      <c r="C447" t="str">
        <f>[1]Overview!B528</f>
        <v>3200.04: Kommunale, Kirchen- und andere Einkommens- und Vermögenssteuern</v>
      </c>
      <c r="D447" t="str">
        <f t="shared" si="6"/>
        <v/>
      </c>
      <c r="F447">
        <f>[1]Overview!S528</f>
        <v>-1</v>
      </c>
    </row>
    <row r="448" spans="1:157">
      <c r="A448" t="str">
        <f>[1]Overview!E529</f>
        <v>a33</v>
      </c>
      <c r="B448" t="str">
        <f>IF([1]Overview!W529&lt;&gt;"",[1]Overview!W529,"")</f>
        <v/>
      </c>
      <c r="C448" t="str">
        <f>[1]Overview!B529</f>
        <v>33: Krankenkassen: Prämien für die Grundversicherung</v>
      </c>
      <c r="D448" t="str">
        <f t="shared" si="6"/>
        <v/>
      </c>
      <c r="F448">
        <f>[1]Overview!S529</f>
        <v>-1</v>
      </c>
    </row>
    <row r="449" spans="1:6">
      <c r="A449" t="str">
        <f>[1]Overview!E530</f>
        <v>a330</v>
      </c>
      <c r="B449" t="str">
        <f>IF([1]Overview!W530&lt;&gt;"",[1]Overview!W530,"")</f>
        <v/>
      </c>
      <c r="C449" t="str">
        <f>[1]Overview!B530</f>
        <v>330: Krankenkassen: Prämien für die Grundversicherung</v>
      </c>
      <c r="D449" t="str">
        <f t="shared" ref="D449:D512" si="7">IF(B449&lt;&gt;"",1,"")</f>
        <v/>
      </c>
      <c r="F449">
        <f>[1]Overview!S530</f>
        <v>-1</v>
      </c>
    </row>
    <row r="450" spans="1:6">
      <c r="A450" t="str">
        <f>[1]Overview!E531</f>
        <v>a3300</v>
      </c>
      <c r="B450" t="str">
        <f>IF([1]Overview!W531&lt;&gt;"",[1]Overview!W531,"")</f>
        <v/>
      </c>
      <c r="C450" t="str">
        <f>[1]Overview!B531</f>
        <v>3300: Krankenkassen: Prämien für die Grundversicherung</v>
      </c>
      <c r="D450" t="str">
        <f t="shared" si="7"/>
        <v/>
      </c>
      <c r="F450">
        <f>[1]Overview!S531</f>
        <v>-1</v>
      </c>
    </row>
    <row r="451" spans="1:6">
      <c r="A451" t="str">
        <f>[1]Overview!E532</f>
        <v>a330001</v>
      </c>
      <c r="B451" t="str">
        <f>IF([1]Overview!W532&lt;&gt;"",[1]Overview!W532,"")</f>
        <v/>
      </c>
      <c r="C451" t="str">
        <f>[1]Overview!B532</f>
        <v>3300.01: Krankenkassen: Prämien für die Grundversicherung</v>
      </c>
      <c r="D451" t="str">
        <f t="shared" si="7"/>
        <v/>
      </c>
      <c r="F451">
        <f>[1]Overview!S532</f>
        <v>-1</v>
      </c>
    </row>
    <row r="452" spans="1:6">
      <c r="A452" t="str">
        <f>[1]Overview!E533</f>
        <v>a330002</v>
      </c>
      <c r="B452" t="str">
        <f>IF([1]Overview!W533&lt;&gt;"",[1]Overview!W533,"")</f>
        <v/>
      </c>
      <c r="C452" t="str">
        <f>[1]Overview!B533</f>
        <v>3300.02: Krankenkassen: Prämien für die Unfallversicherung (ohne Berufsunfälle)</v>
      </c>
      <c r="D452" t="str">
        <f t="shared" si="7"/>
        <v/>
      </c>
      <c r="F452">
        <f>[1]Overview!S533</f>
        <v>-1</v>
      </c>
    </row>
    <row r="453" spans="1:6">
      <c r="A453" t="str">
        <f>[1]Overview!E534</f>
        <v>a35</v>
      </c>
      <c r="B453" t="str">
        <f>IF([1]Overview!W534&lt;&gt;"",[1]Overview!W534,"")</f>
        <v/>
      </c>
      <c r="C453" t="str">
        <f>[1]Overview!B534</f>
        <v>35: Monetäre Transferausgaben an andere Haushalte</v>
      </c>
      <c r="D453" t="str">
        <f t="shared" si="7"/>
        <v/>
      </c>
      <c r="F453">
        <f>[1]Overview!S534</f>
        <v>-1</v>
      </c>
    </row>
    <row r="454" spans="1:6">
      <c r="A454" t="str">
        <f>[1]Overview!E535</f>
        <v>a36</v>
      </c>
      <c r="B454" t="str">
        <f>IF([1]Overview!W535&lt;&gt;"",[1]Overview!W535,"")</f>
        <v/>
      </c>
      <c r="C454" t="str">
        <f>[1]Overview!B535</f>
        <v>36: Monetäre Transferausgaben an andere Haushalte</v>
      </c>
      <c r="D454" t="str">
        <f t="shared" si="7"/>
        <v/>
      </c>
      <c r="F454">
        <f>[1]Overview!S535</f>
        <v>-1</v>
      </c>
    </row>
    <row r="455" spans="1:6">
      <c r="A455" t="str">
        <f>[1]Overview!E536</f>
        <v>a360</v>
      </c>
      <c r="B455" t="str">
        <f>IF([1]Overview!W536&lt;&gt;"",[1]Overview!W536,"")</f>
        <v/>
      </c>
      <c r="C455" t="str">
        <f>[1]Overview!B536</f>
        <v>360: Monetäre Transferausgaben an andere Haushalte</v>
      </c>
      <c r="D455" t="str">
        <f t="shared" si="7"/>
        <v/>
      </c>
      <c r="F455">
        <f>[1]Overview!S536</f>
        <v>-1</v>
      </c>
    </row>
    <row r="456" spans="1:6">
      <c r="A456" t="str">
        <f>[1]Overview!E537</f>
        <v>a3600</v>
      </c>
      <c r="B456" t="str">
        <f>IF([1]Overview!W537&lt;&gt;"",[1]Overview!W537,"")</f>
        <v/>
      </c>
      <c r="C456" t="str">
        <f>[1]Overview!B537</f>
        <v>3600: Bezahlte Alimente und Unterstützungsbeiträge</v>
      </c>
      <c r="D456" t="str">
        <f t="shared" si="7"/>
        <v/>
      </c>
      <c r="F456">
        <f>[1]Overview!S537</f>
        <v>-1</v>
      </c>
    </row>
    <row r="457" spans="1:6">
      <c r="A457" t="str">
        <f>[1]Overview!E538</f>
        <v>a360001</v>
      </c>
      <c r="B457" t="str">
        <f>IF([1]Overview!W538&lt;&gt;"",[1]Overview!W538,"")</f>
        <v/>
      </c>
      <c r="C457" t="str">
        <f>[1]Overview!B538</f>
        <v>3600.01: Bezahlte Alimente</v>
      </c>
      <c r="D457" t="str">
        <f t="shared" si="7"/>
        <v/>
      </c>
      <c r="F457">
        <f>[1]Overview!S538</f>
        <v>-1</v>
      </c>
    </row>
    <row r="458" spans="1:6">
      <c r="A458" t="str">
        <f>[1]Overview!E539</f>
        <v>a360002</v>
      </c>
      <c r="B458" t="str">
        <f>IF([1]Overview!W539&lt;&gt;"",[1]Overview!W539,"")</f>
        <v/>
      </c>
      <c r="C458" t="str">
        <f>[1]Overview!B539</f>
        <v>3600.02: Unterstützungsbeiträge an andere private Haushalte</v>
      </c>
      <c r="D458" t="str">
        <f t="shared" si="7"/>
        <v/>
      </c>
      <c r="F458">
        <f>[1]Overview!S539</f>
        <v>-1</v>
      </c>
    </row>
    <row r="459" spans="1:6">
      <c r="A459" t="str">
        <f>[1]Overview!E540</f>
        <v>a360003</v>
      </c>
      <c r="B459" t="str">
        <f>IF([1]Overview!W540&lt;&gt;"",[1]Overview!W540,"")</f>
        <v/>
      </c>
      <c r="C459" t="str">
        <f>[1]Overview!B540</f>
        <v>3600.03: Regelmässige Geschenke an andere Haushalte</v>
      </c>
      <c r="D459" t="str">
        <f t="shared" si="7"/>
        <v/>
      </c>
      <c r="F459">
        <f>[1]Overview!S540</f>
        <v>-1</v>
      </c>
    </row>
    <row r="460" spans="1:6">
      <c r="A460" t="str">
        <f>[1]Overview!E541</f>
        <v>a40</v>
      </c>
      <c r="B460" t="str">
        <f>IF([1]Overview!W541&lt;&gt;"",[1]Overview!W541,"")</f>
        <v/>
      </c>
      <c r="C460" t="str">
        <f>[1]Overview!B541</f>
        <v>40: Übrige Versicherungen, Gebühren und Übertragungen</v>
      </c>
      <c r="D460" t="str">
        <f t="shared" si="7"/>
        <v/>
      </c>
      <c r="F460">
        <f>[1]Overview!S541</f>
        <v>-1</v>
      </c>
    </row>
    <row r="461" spans="1:6">
      <c r="A461" t="str">
        <f>[1]Overview!E542</f>
        <v>a41</v>
      </c>
      <c r="B461" t="str">
        <f>IF([1]Overview!W542&lt;&gt;"",[1]Overview!W542,"")</f>
        <v/>
      </c>
      <c r="C461" t="str">
        <f>[1]Overview!B542</f>
        <v>41: Krankenkasse: Prämien für Zusatzversicherungen</v>
      </c>
      <c r="D461" t="str">
        <f t="shared" si="7"/>
        <v/>
      </c>
      <c r="F461">
        <f>[1]Overview!S542</f>
        <v>-1</v>
      </c>
    </row>
    <row r="462" spans="1:6">
      <c r="A462" t="str">
        <f>[1]Overview!E543</f>
        <v>a410</v>
      </c>
      <c r="B462" t="str">
        <f>IF([1]Overview!W543&lt;&gt;"",[1]Overview!W543,"")</f>
        <v/>
      </c>
      <c r="C462" t="str">
        <f>[1]Overview!B543</f>
        <v>410: Krankenkasse: Prämien für Zusatzversicherungen</v>
      </c>
      <c r="D462" t="str">
        <f t="shared" si="7"/>
        <v/>
      </c>
      <c r="F462">
        <f>[1]Overview!S543</f>
        <v>-1</v>
      </c>
    </row>
    <row r="463" spans="1:6">
      <c r="A463" t="str">
        <f>[1]Overview!E544</f>
        <v>a4100</v>
      </c>
      <c r="B463" t="str">
        <f>IF([1]Overview!W544&lt;&gt;"",[1]Overview!W544,"")</f>
        <v/>
      </c>
      <c r="C463" t="str">
        <f>[1]Overview!B544</f>
        <v>4100: Krankenkasse: Prämien für Zusatzversicherungen</v>
      </c>
      <c r="D463" t="str">
        <f t="shared" si="7"/>
        <v/>
      </c>
      <c r="F463">
        <f>[1]Overview!S544</f>
        <v>-1</v>
      </c>
    </row>
    <row r="464" spans="1:6">
      <c r="A464" t="str">
        <f>[1]Overview!E545</f>
        <v>a410001</v>
      </c>
      <c r="B464" t="str">
        <f>IF([1]Overview!W545&lt;&gt;"",[1]Overview!W545,"")</f>
        <v/>
      </c>
      <c r="C464" t="str">
        <f>[1]Overview!B545</f>
        <v>4100.01: Prämien für die Spitalzusatzversicherung</v>
      </c>
      <c r="D464" t="str">
        <f t="shared" si="7"/>
        <v/>
      </c>
      <c r="F464">
        <f>[1]Overview!S545</f>
        <v>-1</v>
      </c>
    </row>
    <row r="465" spans="1:82">
      <c r="A465" t="str">
        <f>[1]Overview!E546</f>
        <v>a410002</v>
      </c>
      <c r="B465" t="str">
        <f>IF([1]Overview!W546&lt;&gt;"",[1]Overview!W546,"")</f>
        <v/>
      </c>
      <c r="C465" t="str">
        <f>[1]Overview!B546</f>
        <v>4100.02: Prämien für weitere Zusatzversicherungen</v>
      </c>
      <c r="D465" t="str">
        <f t="shared" si="7"/>
        <v/>
      </c>
      <c r="F465">
        <f>[1]Overview!S546</f>
        <v>-1</v>
      </c>
    </row>
    <row r="466" spans="1:82">
      <c r="A466" t="str">
        <f>[1]Overview!E547</f>
        <v>a42</v>
      </c>
      <c r="B466" t="str">
        <f>IF([1]Overview!W547&lt;&gt;"",[1]Overview!W547,"")</f>
        <v/>
      </c>
      <c r="C466" t="str">
        <f>[1]Overview!B547</f>
        <v>42: Übrige Versicherungsprämien</v>
      </c>
      <c r="D466" s="159">
        <f>5.94290024606893E-07*0.963042390684595</f>
        <v>5.7232648605742899E-7</v>
      </c>
      <c r="F466">
        <f>[1]Overview!S547</f>
        <v>0</v>
      </c>
      <c r="H466">
        <v>1</v>
      </c>
      <c r="I466" t="s">
        <v>6017</v>
      </c>
      <c r="J466" t="s">
        <v>6018</v>
      </c>
      <c r="K466">
        <v>1</v>
      </c>
      <c r="L466" s="159">
        <v>4.9390788560826798E-5</v>
      </c>
      <c r="M466">
        <v>1</v>
      </c>
      <c r="N466" t="s">
        <v>6019</v>
      </c>
      <c r="O466" t="s">
        <v>6020</v>
      </c>
      <c r="P466">
        <v>1</v>
      </c>
      <c r="Q466" s="159">
        <v>1.39363264119753E-6</v>
      </c>
      <c r="R466">
        <v>1</v>
      </c>
      <c r="S466" t="s">
        <v>6021</v>
      </c>
      <c r="T466" t="s">
        <v>6022</v>
      </c>
      <c r="U466">
        <v>1</v>
      </c>
      <c r="V466" s="159">
        <v>4.6041823119322498E-7</v>
      </c>
      <c r="W466">
        <v>1</v>
      </c>
      <c r="X466" t="s">
        <v>6023</v>
      </c>
      <c r="Y466" t="s">
        <v>6024</v>
      </c>
      <c r="Z466">
        <v>1</v>
      </c>
      <c r="AA466">
        <v>1.1348773010521501E-3</v>
      </c>
      <c r="AB466">
        <v>1</v>
      </c>
      <c r="AC466" t="s">
        <v>6025</v>
      </c>
      <c r="AD466" t="s">
        <v>6026</v>
      </c>
      <c r="AE466">
        <v>1</v>
      </c>
      <c r="AF466">
        <v>0.93765594154076004</v>
      </c>
      <c r="AG466">
        <v>1</v>
      </c>
      <c r="AH466" t="s">
        <v>6027</v>
      </c>
      <c r="AI466" t="s">
        <v>6028</v>
      </c>
      <c r="AJ466">
        <v>1</v>
      </c>
      <c r="AK466" s="159">
        <v>1.1314574500757E-5</v>
      </c>
      <c r="AL466">
        <v>1</v>
      </c>
      <c r="AM466" t="s">
        <v>6029</v>
      </c>
      <c r="AN466" t="s">
        <v>6030</v>
      </c>
      <c r="AO466">
        <v>1</v>
      </c>
      <c r="AP466" s="159">
        <v>9.81445624737432E-10</v>
      </c>
      <c r="AQ466">
        <v>1</v>
      </c>
      <c r="AR466" t="s">
        <v>6031</v>
      </c>
      <c r="AS466" t="s">
        <v>6032</v>
      </c>
      <c r="AT466">
        <v>1</v>
      </c>
      <c r="AU466">
        <v>1.56053074379809E-4</v>
      </c>
      <c r="AV466">
        <v>1</v>
      </c>
      <c r="AW466" t="s">
        <v>6033</v>
      </c>
      <c r="AX466" t="s">
        <v>6034</v>
      </c>
      <c r="AY466">
        <v>1</v>
      </c>
      <c r="AZ466" s="159">
        <v>1.4500270067425899E-7</v>
      </c>
      <c r="BA466">
        <v>1</v>
      </c>
      <c r="BB466" t="s">
        <v>6035</v>
      </c>
      <c r="BC466" t="s">
        <v>6036</v>
      </c>
      <c r="BD466">
        <v>1</v>
      </c>
      <c r="BE466" s="159">
        <v>6.6527874906221902E-7</v>
      </c>
      <c r="BF466">
        <v>1</v>
      </c>
      <c r="BG466" t="s">
        <v>6037</v>
      </c>
      <c r="BH466" t="s">
        <v>6038</v>
      </c>
      <c r="BI466">
        <v>1</v>
      </c>
      <c r="BJ466">
        <v>9.9220938798173092E-3</v>
      </c>
      <c r="BK466">
        <v>1</v>
      </c>
      <c r="BL466" t="s">
        <v>6039</v>
      </c>
      <c r="BM466" t="s">
        <v>6040</v>
      </c>
      <c r="BN466">
        <v>1</v>
      </c>
      <c r="BO466" s="159">
        <v>4.6203134797104199E-10</v>
      </c>
      <c r="BP466">
        <v>1</v>
      </c>
      <c r="BQ466" t="s">
        <v>6041</v>
      </c>
      <c r="BR466" t="s">
        <v>6042</v>
      </c>
      <c r="BS466">
        <v>1</v>
      </c>
      <c r="BT466">
        <v>5.1066218124578303E-2</v>
      </c>
      <c r="BU466">
        <v>1</v>
      </c>
      <c r="BV466" t="s">
        <v>6043</v>
      </c>
      <c r="BW466" t="s">
        <v>6044</v>
      </c>
      <c r="BX466">
        <v>1</v>
      </c>
      <c r="BY466" s="159">
        <v>1.3728761757675199E-6</v>
      </c>
      <c r="BZ466">
        <v>1</v>
      </c>
      <c r="CA466" t="s">
        <v>6045</v>
      </c>
      <c r="CB466" t="s">
        <v>6046</v>
      </c>
      <c r="CC466">
        <v>1</v>
      </c>
      <c r="CD466" s="159">
        <v>7.20643752031957E-8</v>
      </c>
    </row>
    <row r="467" spans="1:82">
      <c r="A467" t="str">
        <f>[1]Overview!E548</f>
        <v>a420</v>
      </c>
      <c r="B467" t="str">
        <f>IF([1]Overview!W548&lt;&gt;"",[1]Overview!W548,"")</f>
        <v/>
      </c>
      <c r="C467" t="str">
        <f>[1]Overview!B548</f>
        <v>420: Übrige Versicherungsprämien</v>
      </c>
      <c r="D467" t="str">
        <f t="shared" si="7"/>
        <v/>
      </c>
      <c r="F467">
        <f>[1]Overview!S548</f>
        <v>-1</v>
      </c>
    </row>
    <row r="468" spans="1:82">
      <c r="A468" t="str">
        <f>[1]Overview!E549</f>
        <v>a4201</v>
      </c>
      <c r="B468" t="str">
        <f>IF([1]Overview!W549&lt;&gt;"",[1]Overview!W549,"")</f>
        <v/>
      </c>
      <c r="C468" t="str">
        <f>[1]Overview!B549</f>
        <v>4201: Prämien für die Haushalts-, Haftpflicht-, Brand- und andere Gebäudeversicherungen</v>
      </c>
      <c r="D468" t="str">
        <f t="shared" si="7"/>
        <v/>
      </c>
      <c r="F468">
        <f>[1]Overview!S549</f>
        <v>-1</v>
      </c>
    </row>
    <row r="469" spans="1:82">
      <c r="A469" t="str">
        <f>[1]Overview!E550</f>
        <v>a420101</v>
      </c>
      <c r="B469" t="str">
        <f>IF([1]Overview!W550&lt;&gt;"",[1]Overview!W550,"")</f>
        <v/>
      </c>
      <c r="C469" t="str">
        <f>[1]Overview!B550</f>
        <v>4201.01: Prämien für die Hausratsversicherung (Haushaltsversicherung)</v>
      </c>
      <c r="D469" t="str">
        <f t="shared" si="7"/>
        <v/>
      </c>
      <c r="F469">
        <f>[1]Overview!S550</f>
        <v>-1</v>
      </c>
    </row>
    <row r="470" spans="1:82">
      <c r="A470" t="str">
        <f>[1]Overview!E551</f>
        <v>a420102</v>
      </c>
      <c r="B470" t="str">
        <f>IF([1]Overview!W551&lt;&gt;"",[1]Overview!W551,"")</f>
        <v/>
      </c>
      <c r="C470" t="str">
        <f>[1]Overview!B551</f>
        <v>4201.02: Prämien für die private Haftpflichtversicherung</v>
      </c>
      <c r="D470" t="str">
        <f t="shared" si="7"/>
        <v/>
      </c>
      <c r="F470">
        <f>[1]Overview!S551</f>
        <v>-1</v>
      </c>
    </row>
    <row r="471" spans="1:82">
      <c r="A471" t="str">
        <f>[1]Overview!E552</f>
        <v>a420103</v>
      </c>
      <c r="B471" t="str">
        <f>IF([1]Overview!W552&lt;&gt;"",[1]Overview!W552,"")</f>
        <v/>
      </c>
      <c r="C471" t="str">
        <f>[1]Overview!B552</f>
        <v>4201.03: Hausrats- und Haftpflichtversicherung: kombinierte Prämie</v>
      </c>
      <c r="D471" t="str">
        <f t="shared" si="7"/>
        <v/>
      </c>
      <c r="F471">
        <f>[1]Overview!S552</f>
        <v>-1</v>
      </c>
    </row>
    <row r="472" spans="1:82">
      <c r="A472" t="str">
        <f>[1]Overview!E553</f>
        <v>a420104</v>
      </c>
      <c r="B472" t="str">
        <f>IF([1]Overview!W553&lt;&gt;"",[1]Overview!W553,"")</f>
        <v/>
      </c>
      <c r="C472" t="str">
        <f>[1]Overview!B553</f>
        <v>4201.04: Prämien für Brand- und andere Gebäudeversicherungen</v>
      </c>
      <c r="D472" t="str">
        <f t="shared" si="7"/>
        <v/>
      </c>
      <c r="F472">
        <f>[1]Overview!S553</f>
        <v>-1</v>
      </c>
    </row>
    <row r="473" spans="1:82">
      <c r="A473" t="str">
        <f>[1]Overview!E554</f>
        <v>a4202</v>
      </c>
      <c r="B473" t="str">
        <f>IF([1]Overview!W554&lt;&gt;"",[1]Overview!W554,"")</f>
        <v/>
      </c>
      <c r="C473" t="str">
        <f>[1]Overview!B554</f>
        <v>4202: Prämien für die Fahrzeugversicherung</v>
      </c>
      <c r="D473" t="str">
        <f t="shared" si="7"/>
        <v/>
      </c>
      <c r="F473">
        <f>[1]Overview!S554</f>
        <v>-1</v>
      </c>
    </row>
    <row r="474" spans="1:82">
      <c r="A474" t="str">
        <f>[1]Overview!E555</f>
        <v>a420201</v>
      </c>
      <c r="B474" t="str">
        <f>IF([1]Overview!W555&lt;&gt;"",[1]Overview!W555,"")</f>
        <v/>
      </c>
      <c r="C474" t="str">
        <f>[1]Overview!B555</f>
        <v>4202.01: Versicherungsprämien für motorisierte Fahrzeuge</v>
      </c>
      <c r="D474" t="str">
        <f t="shared" si="7"/>
        <v/>
      </c>
      <c r="F474">
        <f>[1]Overview!S555</f>
        <v>-1</v>
      </c>
    </row>
    <row r="475" spans="1:82">
      <c r="A475" t="str">
        <f>[1]Overview!E556</f>
        <v>a420202</v>
      </c>
      <c r="B475" t="str">
        <f>IF([1]Overview!W556&lt;&gt;"",[1]Overview!W556,"")</f>
        <v/>
      </c>
      <c r="C475" t="str">
        <f>[1]Overview!B556</f>
        <v>4202.02: Versicherungsprämien für nicht motorisierte Fahrzeuge</v>
      </c>
      <c r="D475" t="str">
        <f t="shared" si="7"/>
        <v/>
      </c>
      <c r="F475">
        <f>[1]Overview!S556</f>
        <v>-1</v>
      </c>
    </row>
    <row r="476" spans="1:82">
      <c r="A476" t="str">
        <f>[1]Overview!E557</f>
        <v>a4203</v>
      </c>
      <c r="B476" t="str">
        <f>IF([1]Overview!W557&lt;&gt;"",[1]Overview!W557,"")</f>
        <v/>
      </c>
      <c r="C476" t="str">
        <f>[1]Overview!B557</f>
        <v>4203: Prämien für andere Privatversicherungen</v>
      </c>
      <c r="D476" t="str">
        <f t="shared" si="7"/>
        <v/>
      </c>
      <c r="F476">
        <f>[1]Overview!S557</f>
        <v>-1</v>
      </c>
    </row>
    <row r="477" spans="1:82">
      <c r="A477" t="str">
        <f>[1]Overview!E558</f>
        <v>a420301</v>
      </c>
      <c r="B477" t="str">
        <f>IF([1]Overview!W558&lt;&gt;"",[1]Overview!W558,"")</f>
        <v/>
      </c>
      <c r="C477" t="str">
        <f>[1]Overview!B558</f>
        <v>4203.01: Prämien für die Rechtsschutzversicherung</v>
      </c>
      <c r="D477" t="str">
        <f t="shared" si="7"/>
        <v/>
      </c>
      <c r="F477">
        <f>[1]Overview!S558</f>
        <v>-1</v>
      </c>
    </row>
    <row r="478" spans="1:82">
      <c r="A478" t="str">
        <f>[1]Overview!E559</f>
        <v>a420302</v>
      </c>
      <c r="B478" t="str">
        <f>IF([1]Overview!W559&lt;&gt;"",[1]Overview!W559,"")</f>
        <v/>
      </c>
      <c r="C478" t="str">
        <f>[1]Overview!B559</f>
        <v>4203.02: Organisationen mit Versicherungsanteil (Rega, ETI-Schutzbrief usw.): Beiträge</v>
      </c>
      <c r="D478" t="str">
        <f t="shared" si="7"/>
        <v/>
      </c>
      <c r="F478">
        <f>[1]Overview!S559</f>
        <v>-1</v>
      </c>
    </row>
    <row r="479" spans="1:82">
      <c r="A479" t="str">
        <f>[1]Overview!E560</f>
        <v>a420303</v>
      </c>
      <c r="B479" t="str">
        <f>IF([1]Overview!W560&lt;&gt;"",[1]Overview!W560,"")</f>
        <v/>
      </c>
      <c r="C479" t="str">
        <f>[1]Overview!B560</f>
        <v>4203.03: Prämien für die Reiseversicherung</v>
      </c>
      <c r="D479" t="str">
        <f t="shared" si="7"/>
        <v/>
      </c>
      <c r="F479">
        <f>[1]Overview!S560</f>
        <v>-1</v>
      </c>
    </row>
    <row r="480" spans="1:82">
      <c r="A480" t="str">
        <f>[1]Overview!E561</f>
        <v>a420304</v>
      </c>
      <c r="B480" t="str">
        <f>IF([1]Overview!W561&lt;&gt;"",[1]Overview!W561,"")</f>
        <v/>
      </c>
      <c r="C480" t="str">
        <f>[1]Overview!B561</f>
        <v>4203.04: Prämien für andere Privatversicherungen</v>
      </c>
      <c r="D480" t="str">
        <f t="shared" si="7"/>
        <v/>
      </c>
      <c r="F480">
        <f>[1]Overview!S561</f>
        <v>-1</v>
      </c>
    </row>
    <row r="481" spans="1:167">
      <c r="A481" t="str">
        <f>[1]Overview!E562</f>
        <v>a43</v>
      </c>
      <c r="B481" t="str">
        <f>IF([1]Overview!W562&lt;&gt;"",[1]Overview!W562,"")</f>
        <v/>
      </c>
      <c r="C481" t="str">
        <f>[1]Overview!B562</f>
        <v>43: Gebühren</v>
      </c>
      <c r="D481" s="159">
        <f>5.94290024606893E-07*0.991450268884135</f>
        <v>5.8920900469166324E-7</v>
      </c>
      <c r="F481">
        <f>[1]Overview!S562</f>
        <v>0</v>
      </c>
      <c r="H481">
        <v>1</v>
      </c>
      <c r="I481" t="s">
        <v>6047</v>
      </c>
      <c r="J481" t="s">
        <v>6048</v>
      </c>
      <c r="K481">
        <v>1</v>
      </c>
      <c r="L481" s="159">
        <v>1.5585794196171301E-11</v>
      </c>
      <c r="M481">
        <v>1</v>
      </c>
      <c r="N481" t="s">
        <v>6049</v>
      </c>
      <c r="O481" t="s">
        <v>6050</v>
      </c>
      <c r="P481">
        <v>1</v>
      </c>
      <c r="Q481" s="159">
        <v>1.34824017315169E-5</v>
      </c>
      <c r="R481">
        <v>1</v>
      </c>
      <c r="S481" t="s">
        <v>6051</v>
      </c>
      <c r="T481" t="s">
        <v>6052</v>
      </c>
      <c r="U481">
        <v>1</v>
      </c>
      <c r="V481" s="159">
        <v>7.3354725055481805E-7</v>
      </c>
      <c r="W481">
        <v>1</v>
      </c>
      <c r="X481" t="s">
        <v>6053</v>
      </c>
      <c r="Y481" t="s">
        <v>6054</v>
      </c>
      <c r="Z481">
        <v>1</v>
      </c>
      <c r="AA481" s="159">
        <v>1.7257639958266E-6</v>
      </c>
      <c r="AB481">
        <v>1</v>
      </c>
      <c r="AC481" t="s">
        <v>6055</v>
      </c>
      <c r="AD481" t="s">
        <v>6056</v>
      </c>
      <c r="AE481">
        <v>1</v>
      </c>
      <c r="AF481" s="159">
        <v>2.1833929171914499E-5</v>
      </c>
      <c r="AG481">
        <v>1</v>
      </c>
      <c r="AH481" t="s">
        <v>6057</v>
      </c>
      <c r="AI481" t="s">
        <v>6058</v>
      </c>
      <c r="AJ481">
        <v>1</v>
      </c>
      <c r="AK481" s="159">
        <v>1.7934379571006E-10</v>
      </c>
      <c r="AL481">
        <v>1</v>
      </c>
      <c r="AM481" t="s">
        <v>6059</v>
      </c>
      <c r="AN481" t="s">
        <v>6060</v>
      </c>
      <c r="AO481">
        <v>1</v>
      </c>
      <c r="AP481" s="159">
        <v>2.07106140410953E-5</v>
      </c>
      <c r="AQ481">
        <v>1</v>
      </c>
      <c r="AR481" t="s">
        <v>6061</v>
      </c>
      <c r="AS481" t="s">
        <v>6062</v>
      </c>
      <c r="AT481">
        <v>1</v>
      </c>
      <c r="AU481" s="159">
        <v>3.3825893800967702E-5</v>
      </c>
      <c r="AV481">
        <v>1</v>
      </c>
      <c r="AW481" t="s">
        <v>6063</v>
      </c>
      <c r="AX481" t="s">
        <v>6064</v>
      </c>
      <c r="AY481">
        <v>1</v>
      </c>
      <c r="AZ481">
        <v>1.1732032067524999E-4</v>
      </c>
      <c r="BA481">
        <v>1</v>
      </c>
      <c r="BB481" t="s">
        <v>6065</v>
      </c>
      <c r="BC481" t="s">
        <v>6066</v>
      </c>
      <c r="BD481">
        <v>1</v>
      </c>
      <c r="BE481">
        <v>2.52457566289694E-4</v>
      </c>
      <c r="BF481">
        <v>1</v>
      </c>
      <c r="BG481" t="s">
        <v>6067</v>
      </c>
      <c r="BH481" t="s">
        <v>6068</v>
      </c>
      <c r="BI481">
        <v>1</v>
      </c>
      <c r="BJ481">
        <v>2.9689306439391702E-4</v>
      </c>
      <c r="BK481">
        <v>1</v>
      </c>
      <c r="BL481" t="s">
        <v>6069</v>
      </c>
      <c r="BM481" t="s">
        <v>6070</v>
      </c>
      <c r="BN481">
        <v>1</v>
      </c>
      <c r="BO481" s="159">
        <v>1.4978839579759E-5</v>
      </c>
      <c r="BP481">
        <v>1</v>
      </c>
      <c r="BQ481" t="s">
        <v>6071</v>
      </c>
      <c r="BR481" t="s">
        <v>6072</v>
      </c>
      <c r="BS481">
        <v>1</v>
      </c>
      <c r="BT481">
        <v>2.88006816540181E-4</v>
      </c>
      <c r="BU481">
        <v>1</v>
      </c>
      <c r="BV481" t="s">
        <v>6073</v>
      </c>
      <c r="BW481" t="s">
        <v>6074</v>
      </c>
      <c r="BX481">
        <v>1</v>
      </c>
      <c r="BY481" s="159">
        <v>4.7893894961421901E-9</v>
      </c>
      <c r="BZ481">
        <v>1</v>
      </c>
      <c r="CA481" t="s">
        <v>6075</v>
      </c>
      <c r="CB481" t="s">
        <v>6076</v>
      </c>
      <c r="CC481">
        <v>1</v>
      </c>
      <c r="CD481" s="159">
        <v>8.6475372228726494E-5</v>
      </c>
      <c r="CE481">
        <v>1</v>
      </c>
      <c r="CF481" t="s">
        <v>6077</v>
      </c>
      <c r="CG481" t="s">
        <v>6078</v>
      </c>
      <c r="CH481">
        <v>1</v>
      </c>
      <c r="CI481">
        <v>3.8630904445843898E-4</v>
      </c>
      <c r="CJ481">
        <v>1</v>
      </c>
      <c r="CK481" t="s">
        <v>6079</v>
      </c>
      <c r="CL481" t="s">
        <v>6080</v>
      </c>
      <c r="CM481">
        <v>1</v>
      </c>
      <c r="CN481">
        <v>1.36422776548478E-4</v>
      </c>
      <c r="CO481">
        <v>1</v>
      </c>
      <c r="CP481" t="s">
        <v>6081</v>
      </c>
      <c r="CQ481" t="s">
        <v>6082</v>
      </c>
      <c r="CR481">
        <v>1</v>
      </c>
      <c r="CS481" s="159">
        <v>8.7291335963160497E-9</v>
      </c>
      <c r="CT481">
        <v>1</v>
      </c>
      <c r="CU481" t="s">
        <v>6083</v>
      </c>
      <c r="CV481" t="s">
        <v>6084</v>
      </c>
      <c r="CW481">
        <v>1</v>
      </c>
      <c r="CX481" s="159">
        <v>8.1489338471133505E-7</v>
      </c>
      <c r="CY481">
        <v>1</v>
      </c>
      <c r="CZ481" t="s">
        <v>6085</v>
      </c>
      <c r="DA481" t="s">
        <v>6086</v>
      </c>
      <c r="DB481">
        <v>1</v>
      </c>
      <c r="DC481" s="159">
        <v>7.6575087545946702E-7</v>
      </c>
      <c r="DD481">
        <v>1</v>
      </c>
      <c r="DE481" t="s">
        <v>6087</v>
      </c>
      <c r="DF481" t="s">
        <v>6088</v>
      </c>
      <c r="DG481">
        <v>1</v>
      </c>
      <c r="DH481" s="159">
        <v>3.1075492405300001E-10</v>
      </c>
      <c r="DI481">
        <v>1</v>
      </c>
      <c r="DJ481" t="s">
        <v>6089</v>
      </c>
      <c r="DK481" t="s">
        <v>6090</v>
      </c>
      <c r="DL481">
        <v>1</v>
      </c>
      <c r="DM481" s="159">
        <v>1.9658526634018499E-5</v>
      </c>
      <c r="DN481">
        <v>1</v>
      </c>
      <c r="DO481" t="s">
        <v>6091</v>
      </c>
      <c r="DP481" t="s">
        <v>6092</v>
      </c>
      <c r="DQ481">
        <v>1</v>
      </c>
      <c r="DR481" s="159">
        <v>2.26330291093422E-5</v>
      </c>
      <c r="DS481">
        <v>1</v>
      </c>
      <c r="DT481" t="s">
        <v>6093</v>
      </c>
      <c r="DU481" t="s">
        <v>6094</v>
      </c>
      <c r="DV481">
        <v>1</v>
      </c>
      <c r="DW481" s="159">
        <v>3.9747906715082401E-5</v>
      </c>
      <c r="DX481">
        <v>1</v>
      </c>
      <c r="DY481" t="s">
        <v>6095</v>
      </c>
      <c r="DZ481" t="s">
        <v>6096</v>
      </c>
      <c r="EA481">
        <v>1</v>
      </c>
      <c r="EB481" s="159">
        <v>1.0265806718216601E-5</v>
      </c>
      <c r="EC481">
        <v>1</v>
      </c>
      <c r="ED481" t="s">
        <v>6097</v>
      </c>
      <c r="EE481" t="s">
        <v>6098</v>
      </c>
      <c r="EF481">
        <v>1</v>
      </c>
      <c r="EG481">
        <v>1.28160581038487E-3</v>
      </c>
      <c r="EH481">
        <v>1</v>
      </c>
      <c r="EI481" t="s">
        <v>6099</v>
      </c>
      <c r="EJ481" t="s">
        <v>6100</v>
      </c>
      <c r="EK481">
        <v>1</v>
      </c>
      <c r="EL481">
        <v>1.6966928530497301E-4</v>
      </c>
      <c r="EM481">
        <v>1</v>
      </c>
      <c r="EN481" t="s">
        <v>6101</v>
      </c>
      <c r="EO481" t="s">
        <v>6102</v>
      </c>
      <c r="EP481">
        <v>1</v>
      </c>
      <c r="EQ481">
        <v>0.99674765234393403</v>
      </c>
      <c r="ER481">
        <v>1</v>
      </c>
      <c r="ES481" t="s">
        <v>6103</v>
      </c>
      <c r="ET481" t="s">
        <v>6104</v>
      </c>
      <c r="EU481">
        <v>1</v>
      </c>
      <c r="EV481" s="159">
        <v>1.3954999502150599E-5</v>
      </c>
      <c r="EW481">
        <v>1</v>
      </c>
      <c r="EX481" t="s">
        <v>6105</v>
      </c>
      <c r="EY481" t="s">
        <v>6106</v>
      </c>
      <c r="EZ481">
        <v>1</v>
      </c>
      <c r="FA481" s="159">
        <v>1.1099914215748299E-5</v>
      </c>
      <c r="FB481">
        <v>1</v>
      </c>
      <c r="FC481" t="s">
        <v>6107</v>
      </c>
      <c r="FD481" t="s">
        <v>6108</v>
      </c>
      <c r="FE481">
        <v>1</v>
      </c>
      <c r="FF481" s="159">
        <v>8.5475495029956298E-9</v>
      </c>
      <c r="FG481">
        <v>1</v>
      </c>
      <c r="FH481" t="s">
        <v>6109</v>
      </c>
      <c r="FI481" t="s">
        <v>6110</v>
      </c>
      <c r="FJ481">
        <v>1</v>
      </c>
      <c r="FK481" s="159">
        <v>1.09332107568829E-5</v>
      </c>
    </row>
    <row r="482" spans="1:167">
      <c r="A482" t="str">
        <f>[1]Overview!E563</f>
        <v>a430</v>
      </c>
      <c r="B482" t="str">
        <f>IF([1]Overview!W563&lt;&gt;"",[1]Overview!W563,"")</f>
        <v/>
      </c>
      <c r="C482" t="str">
        <f>[1]Overview!B563</f>
        <v>430: Gebühren</v>
      </c>
      <c r="D482" t="str">
        <f t="shared" si="7"/>
        <v/>
      </c>
      <c r="F482">
        <f>[1]Overview!S563</f>
        <v>-1</v>
      </c>
    </row>
    <row r="483" spans="1:167">
      <c r="A483" t="str">
        <f>[1]Overview!E564</f>
        <v>a4300</v>
      </c>
      <c r="B483" t="str">
        <f>IF([1]Overview!W564&lt;&gt;"",[1]Overview!W564,"")</f>
        <v/>
      </c>
      <c r="C483" t="str">
        <f>[1]Overview!B564</f>
        <v>4300: Gebühren</v>
      </c>
      <c r="D483" t="str">
        <f t="shared" si="7"/>
        <v/>
      </c>
      <c r="F483">
        <f>[1]Overview!S564</f>
        <v>-1</v>
      </c>
    </row>
    <row r="484" spans="1:167">
      <c r="A484" t="str">
        <f>[1]Overview!E565</f>
        <v>a430001</v>
      </c>
      <c r="B484" t="str">
        <f>IF([1]Overview!W565&lt;&gt;"",[1]Overview!W565,"")</f>
        <v/>
      </c>
      <c r="C484" t="str">
        <f>[1]Overview!B565</f>
        <v>4300.01: Liegenschaftssteuer</v>
      </c>
      <c r="D484" t="str">
        <f t="shared" si="7"/>
        <v/>
      </c>
      <c r="F484">
        <f>[1]Overview!S565</f>
        <v>-1</v>
      </c>
    </row>
    <row r="485" spans="1:167">
      <c r="A485" t="str">
        <f>[1]Overview!E566</f>
        <v>a430002</v>
      </c>
      <c r="B485" t="str">
        <f>IF([1]Overview!W566&lt;&gt;"",[1]Overview!W566,"")</f>
        <v/>
      </c>
      <c r="C485" t="str">
        <f>[1]Overview!B566</f>
        <v>4300.02: Fahrzeugsteuer</v>
      </c>
      <c r="D485" t="str">
        <f t="shared" si="7"/>
        <v/>
      </c>
      <c r="F485">
        <f>[1]Overview!S566</f>
        <v>-1</v>
      </c>
    </row>
    <row r="486" spans="1:167">
      <c r="A486" t="str">
        <f>[1]Overview!E567</f>
        <v>a430003</v>
      </c>
      <c r="B486" t="str">
        <f>IF([1]Overview!W567&lt;&gt;"",[1]Overview!W567,"")</f>
        <v/>
      </c>
      <c r="C486" t="str">
        <f>[1]Overview!B567</f>
        <v>4300.03: Militärpflichtersatz</v>
      </c>
      <c r="D486" t="str">
        <f t="shared" si="7"/>
        <v/>
      </c>
      <c r="F486">
        <f>[1]Overview!S567</f>
        <v>-1</v>
      </c>
    </row>
    <row r="487" spans="1:167">
      <c r="A487" t="str">
        <f>[1]Overview!E568</f>
        <v>a430004</v>
      </c>
      <c r="B487" t="str">
        <f>IF([1]Overview!W568&lt;&gt;"",[1]Overview!W568,"")</f>
        <v/>
      </c>
      <c r="C487" t="str">
        <f>[1]Overview!B568</f>
        <v>4300.04: Bussen</v>
      </c>
      <c r="D487" t="str">
        <f t="shared" si="7"/>
        <v/>
      </c>
      <c r="F487">
        <f>[1]Overview!S568</f>
        <v>-1</v>
      </c>
    </row>
    <row r="488" spans="1:167">
      <c r="A488" t="str">
        <f>[1]Overview!E569</f>
        <v>a430005</v>
      </c>
      <c r="B488" t="str">
        <f>IF([1]Overview!W569&lt;&gt;"",[1]Overview!W569,"")</f>
        <v/>
      </c>
      <c r="C488" t="str">
        <f>[1]Overview!B569</f>
        <v>4300.05: Gebühren für Dienstleistungen des Staates</v>
      </c>
      <c r="D488" t="str">
        <f t="shared" si="7"/>
        <v/>
      </c>
      <c r="F488">
        <f>[1]Overview!S569</f>
        <v>-1</v>
      </c>
    </row>
    <row r="489" spans="1:167">
      <c r="A489" t="str">
        <f>[1]Overview!E570</f>
        <v>a430006</v>
      </c>
      <c r="B489" t="str">
        <f>IF([1]Overview!W570&lt;&gt;"",[1]Overview!W570,"")</f>
        <v/>
      </c>
      <c r="C489" t="str">
        <f>[1]Overview!B570</f>
        <v>4300.06: Andere Gebühren</v>
      </c>
      <c r="D489" t="str">
        <f t="shared" si="7"/>
        <v/>
      </c>
      <c r="F489">
        <f>[1]Overview!S570</f>
        <v>-1</v>
      </c>
    </row>
    <row r="490" spans="1:167">
      <c r="A490" t="str">
        <f>[1]Overview!E571</f>
        <v>a44</v>
      </c>
      <c r="B490" t="str">
        <f>IF([1]Overview!W571&lt;&gt;"",[1]Overview!W571,"")</f>
        <v/>
      </c>
      <c r="C490" t="str">
        <f>[1]Overview!B571</f>
        <v>44: Spenden, gemachte Geschenke und Einladungen</v>
      </c>
      <c r="D490" t="str">
        <f t="shared" si="7"/>
        <v/>
      </c>
      <c r="F490">
        <f>[1]Overview!S571</f>
        <v>-1</v>
      </c>
    </row>
    <row r="491" spans="1:167">
      <c r="A491" t="str">
        <f>[1]Overview!E572</f>
        <v>a441</v>
      </c>
      <c r="B491" t="str">
        <f>IF([1]Overview!W572&lt;&gt;"",[1]Overview!W572,"")</f>
        <v/>
      </c>
      <c r="C491" t="str">
        <f>[1]Overview!B572</f>
        <v>441: Spenden</v>
      </c>
      <c r="D491" t="str">
        <f t="shared" si="7"/>
        <v/>
      </c>
      <c r="F491">
        <f>[1]Overview!S572</f>
        <v>-1</v>
      </c>
    </row>
    <row r="492" spans="1:167">
      <c r="A492" t="str">
        <f>[1]Overview!E573</f>
        <v>a4410</v>
      </c>
      <c r="B492" t="str">
        <f>IF([1]Overview!W573&lt;&gt;"",[1]Overview!W573,"")</f>
        <v/>
      </c>
      <c r="C492" t="str">
        <f>[1]Overview!B573</f>
        <v>4410: Spenden</v>
      </c>
      <c r="D492" t="str">
        <f t="shared" si="7"/>
        <v/>
      </c>
      <c r="F492">
        <f>[1]Overview!S573</f>
        <v>-1</v>
      </c>
    </row>
    <row r="493" spans="1:167">
      <c r="A493" t="str">
        <f>[1]Overview!E574</f>
        <v>a441000</v>
      </c>
      <c r="B493" t="str">
        <f>IF([1]Overview!W574&lt;&gt;"",[1]Overview!W574,"")</f>
        <v/>
      </c>
      <c r="C493" t="str">
        <f>[1]Overview!B574</f>
        <v>4410.00: Bargeldspenden an private Organisationen ohne Erwerbscharakter</v>
      </c>
      <c r="D493" t="str">
        <f t="shared" si="7"/>
        <v/>
      </c>
      <c r="F493">
        <f>[1]Overview!S574</f>
        <v>-1</v>
      </c>
    </row>
    <row r="494" spans="1:167">
      <c r="A494" t="str">
        <f>[1]Overview!E575</f>
        <v>a442</v>
      </c>
      <c r="B494" t="str">
        <f>IF([1]Overview!W575&lt;&gt;"",[1]Overview!W575,"")</f>
        <v/>
      </c>
      <c r="C494" t="str">
        <f>[1]Overview!B575</f>
        <v>442: Gemachte Geschenke und Einladungen</v>
      </c>
      <c r="D494" t="str">
        <f t="shared" si="7"/>
        <v/>
      </c>
      <c r="F494">
        <f>[1]Overview!S575</f>
        <v>-1</v>
      </c>
    </row>
    <row r="495" spans="1:167">
      <c r="A495" t="str">
        <f>[1]Overview!E576</f>
        <v>a4421</v>
      </c>
      <c r="B495" t="str">
        <f>IF([1]Overview!W576&lt;&gt;"",[1]Overview!W576,"")</f>
        <v/>
      </c>
      <c r="C495" t="str">
        <f>[1]Overview!B576</f>
        <v>4421: Verschenkte Nahrungsmittel und alkoholfreie Getränke</v>
      </c>
      <c r="D495" t="str">
        <f t="shared" si="7"/>
        <v/>
      </c>
      <c r="F495">
        <f>[1]Overview!S576</f>
        <v>-1</v>
      </c>
    </row>
    <row r="496" spans="1:167">
      <c r="A496" t="str">
        <f>[1]Overview!E577</f>
        <v>a442101</v>
      </c>
      <c r="B496" t="str">
        <f>IF([1]Overview!W577&lt;&gt;"",[1]Overview!W577,"")</f>
        <v/>
      </c>
      <c r="C496" t="str">
        <f>[1]Overview!B577</f>
        <v>4421.01: Verschenkte Schokolade und Süsswaren</v>
      </c>
      <c r="D496" t="str">
        <f t="shared" si="7"/>
        <v/>
      </c>
      <c r="F496">
        <f>[1]Overview!S577</f>
        <v>-1</v>
      </c>
    </row>
    <row r="497" spans="1:6">
      <c r="A497" t="str">
        <f>[1]Overview!E578</f>
        <v>a442102</v>
      </c>
      <c r="B497" t="str">
        <f>IF([1]Overview!W578&lt;&gt;"",[1]Overview!W578,"")</f>
        <v/>
      </c>
      <c r="C497" t="str">
        <f>[1]Overview!B578</f>
        <v>4421.02: Andere verschenkte Nahrungsmittel und alkoholfreie Getränke</v>
      </c>
      <c r="D497" t="str">
        <f t="shared" si="7"/>
        <v/>
      </c>
      <c r="F497">
        <f>[1]Overview!S578</f>
        <v>-1</v>
      </c>
    </row>
    <row r="498" spans="1:6">
      <c r="A498" t="str">
        <f>[1]Overview!E579</f>
        <v>a4422</v>
      </c>
      <c r="B498" t="str">
        <f>IF([1]Overview!W579&lt;&gt;"",[1]Overview!W579,"")</f>
        <v/>
      </c>
      <c r="C498" t="str">
        <f>[1]Overview!B579</f>
        <v>4422: Verschenkte alkoholische Getränke und Tabakwaren</v>
      </c>
      <c r="D498" t="str">
        <f t="shared" si="7"/>
        <v/>
      </c>
      <c r="F498">
        <f>[1]Overview!S579</f>
        <v>-1</v>
      </c>
    </row>
    <row r="499" spans="1:6">
      <c r="A499" t="str">
        <f>[1]Overview!E580</f>
        <v>a442200</v>
      </c>
      <c r="B499" t="str">
        <f>IF([1]Overview!W580&lt;&gt;"",[1]Overview!W580,"")</f>
        <v/>
      </c>
      <c r="C499" t="str">
        <f>[1]Overview!B580</f>
        <v>4422.00: Verschenkte alkoholische Getränke und Tabakwaren</v>
      </c>
      <c r="D499" t="str">
        <f t="shared" si="7"/>
        <v/>
      </c>
      <c r="F499">
        <f>[1]Overview!S580</f>
        <v>-1</v>
      </c>
    </row>
    <row r="500" spans="1:6">
      <c r="A500" t="str">
        <f>[1]Overview!E581</f>
        <v>a4423</v>
      </c>
      <c r="B500" t="str">
        <f>IF([1]Overview!W581&lt;&gt;"",[1]Overview!W581,"")</f>
        <v/>
      </c>
      <c r="C500" t="str">
        <f>[1]Overview!B581</f>
        <v>4423: Gemachte Einladungen in Gaststätten</v>
      </c>
      <c r="D500" t="str">
        <f t="shared" si="7"/>
        <v/>
      </c>
      <c r="F500">
        <f>[1]Overview!S581</f>
        <v>-1</v>
      </c>
    </row>
    <row r="501" spans="1:6">
      <c r="A501" t="str">
        <f>[1]Overview!E582</f>
        <v>a442301</v>
      </c>
      <c r="B501" t="str">
        <f>IF([1]Overview!W582&lt;&gt;"",[1]Overview!W582,"")</f>
        <v/>
      </c>
      <c r="C501" t="str">
        <f>[1]Overview!B582</f>
        <v>4423.01: Gemachte Einladungen zu Mahlzeiten in Restaurants, Cafés und Bars</v>
      </c>
      <c r="D501" t="str">
        <f t="shared" si="7"/>
        <v/>
      </c>
      <c r="F501">
        <f>[1]Overview!S582</f>
        <v>-1</v>
      </c>
    </row>
    <row r="502" spans="1:6">
      <c r="A502" t="str">
        <f>[1]Overview!E583</f>
        <v>a442302</v>
      </c>
      <c r="B502" t="str">
        <f>IF([1]Overview!W583&lt;&gt;"",[1]Overview!W583,"")</f>
        <v/>
      </c>
      <c r="C502" t="str">
        <f>[1]Overview!B583</f>
        <v>4423.02: Gemachte Einladungen zu alkoholfreien Getränken in Restaurants, Cafés und Bars</v>
      </c>
      <c r="D502" t="str">
        <f t="shared" si="7"/>
        <v/>
      </c>
      <c r="F502">
        <f>[1]Overview!S583</f>
        <v>-1</v>
      </c>
    </row>
    <row r="503" spans="1:6">
      <c r="A503" t="str">
        <f>[1]Overview!E584</f>
        <v>a442303</v>
      </c>
      <c r="B503" t="str">
        <f>IF([1]Overview!W584&lt;&gt;"",[1]Overview!W584,"")</f>
        <v/>
      </c>
      <c r="C503" t="str">
        <f>[1]Overview!B584</f>
        <v>4423.03: Gemachte Einladungen zu alkoholischen Getränken in Restaurants, Cafés und Bars</v>
      </c>
      <c r="D503" t="str">
        <f t="shared" si="7"/>
        <v/>
      </c>
      <c r="F503">
        <f>[1]Overview!S584</f>
        <v>-1</v>
      </c>
    </row>
    <row r="504" spans="1:6">
      <c r="A504" t="str">
        <f>[1]Overview!E585</f>
        <v>a442304</v>
      </c>
      <c r="B504" t="str">
        <f>IF([1]Overview!W585&lt;&gt;"",[1]Overview!W585,"")</f>
        <v/>
      </c>
      <c r="C504" t="str">
        <f>[1]Overview!B585</f>
        <v>4423.04: Gemachte Einladungen zu Mahlzeiten in Selbstbedienungsrestaurants</v>
      </c>
      <c r="D504" t="str">
        <f t="shared" si="7"/>
        <v/>
      </c>
      <c r="F504">
        <f>[1]Overview!S585</f>
        <v>-1</v>
      </c>
    </row>
    <row r="505" spans="1:6">
      <c r="A505" t="str">
        <f>[1]Overview!E586</f>
        <v>a442305</v>
      </c>
      <c r="B505" t="str">
        <f>IF([1]Overview!W586&lt;&gt;"",[1]Overview!W586,"")</f>
        <v/>
      </c>
      <c r="C505" t="str">
        <f>[1]Overview!B586</f>
        <v>4423.05: Gemachte Einladungen zu alkoholfreien Getränken in Selbstbedienungsrestaurants</v>
      </c>
      <c r="D505" t="str">
        <f t="shared" si="7"/>
        <v/>
      </c>
      <c r="F505">
        <f>[1]Overview!S586</f>
        <v>-1</v>
      </c>
    </row>
    <row r="506" spans="1:6">
      <c r="A506" t="str">
        <f>[1]Overview!E587</f>
        <v>a442306</v>
      </c>
      <c r="B506" t="str">
        <f>IF([1]Overview!W587&lt;&gt;"",[1]Overview!W587,"")</f>
        <v/>
      </c>
      <c r="C506" t="str">
        <f>[1]Overview!B587</f>
        <v>4423.06: Gemachte Einladungen zu alkoholischen Getränken in Selbstbedienungsrestaurants</v>
      </c>
      <c r="D506" t="str">
        <f t="shared" si="7"/>
        <v/>
      </c>
      <c r="F506">
        <f>[1]Overview!S587</f>
        <v>-1</v>
      </c>
    </row>
    <row r="507" spans="1:6">
      <c r="A507" t="str">
        <f>[1]Overview!E588</f>
        <v>a442307</v>
      </c>
      <c r="B507" t="str">
        <f>IF([1]Overview!W588&lt;&gt;"",[1]Overview!W588,"")</f>
        <v/>
      </c>
      <c r="C507" t="str">
        <f>[1]Overview!B588</f>
        <v>4423.07: Gemachte Einladungen zu Mahlzeiten in Kantinen</v>
      </c>
      <c r="D507" t="str">
        <f t="shared" si="7"/>
        <v/>
      </c>
      <c r="F507">
        <f>[1]Overview!S588</f>
        <v>-1</v>
      </c>
    </row>
    <row r="508" spans="1:6">
      <c r="A508" t="str">
        <f>[1]Overview!E589</f>
        <v>a442308</v>
      </c>
      <c r="B508" t="str">
        <f>IF([1]Overview!W589&lt;&gt;"",[1]Overview!W589,"")</f>
        <v/>
      </c>
      <c r="C508" t="str">
        <f>[1]Overview!B589</f>
        <v>4423.08: Gemachte Einladungen zu Getränken in Kantinen</v>
      </c>
      <c r="D508" t="str">
        <f t="shared" si="7"/>
        <v/>
      </c>
      <c r="F508">
        <f>[1]Overview!S589</f>
        <v>-1</v>
      </c>
    </row>
    <row r="509" spans="1:6">
      <c r="A509" t="str">
        <f>[1]Overview!E590</f>
        <v>a4424</v>
      </c>
      <c r="B509" t="str">
        <f>IF([1]Overview!W590&lt;&gt;"",[1]Overview!W590,"")</f>
        <v/>
      </c>
      <c r="C509" t="str">
        <f>[1]Overview!B590</f>
        <v>4424: Verschenkte Bekleidung und Schuhe</v>
      </c>
      <c r="D509" t="str">
        <f t="shared" si="7"/>
        <v/>
      </c>
      <c r="F509">
        <f>[1]Overview!S590</f>
        <v>-1</v>
      </c>
    </row>
    <row r="510" spans="1:6">
      <c r="A510" t="str">
        <f>[1]Overview!E591</f>
        <v>a442401</v>
      </c>
      <c r="B510" t="str">
        <f>IF([1]Overview!W591&lt;&gt;"",[1]Overview!W591,"")</f>
        <v/>
      </c>
      <c r="C510" t="str">
        <f>[1]Overview!B591</f>
        <v>4424.01: Verschenkte Kinderbekleidung</v>
      </c>
      <c r="D510" t="str">
        <f t="shared" si="7"/>
        <v/>
      </c>
      <c r="F510">
        <f>[1]Overview!S591</f>
        <v>-1</v>
      </c>
    </row>
    <row r="511" spans="1:6">
      <c r="A511" t="str">
        <f>[1]Overview!E592</f>
        <v>a442402</v>
      </c>
      <c r="B511" t="str">
        <f>IF([1]Overview!W592&lt;&gt;"",[1]Overview!W592,"")</f>
        <v/>
      </c>
      <c r="C511" t="str">
        <f>[1]Overview!B592</f>
        <v>4424.02: Andere verschenkte Bekleidung (Herren, Damen) und Schuhe</v>
      </c>
      <c r="D511" t="str">
        <f t="shared" si="7"/>
        <v/>
      </c>
      <c r="F511">
        <f>[1]Overview!S592</f>
        <v>-1</v>
      </c>
    </row>
    <row r="512" spans="1:6">
      <c r="A512" t="str">
        <f>[1]Overview!E593</f>
        <v>a4425</v>
      </c>
      <c r="B512" t="str">
        <f>IF([1]Overview!W593&lt;&gt;"",[1]Overview!W593,"")</f>
        <v/>
      </c>
      <c r="C512" t="str">
        <f>[1]Overview!B593</f>
        <v>4425: Gemachte Geschenke: Wohnungseinrichtung und laufende Haushaltsführung</v>
      </c>
      <c r="D512" t="str">
        <f t="shared" si="7"/>
        <v/>
      </c>
      <c r="F512">
        <f>[1]Overview!S593</f>
        <v>-1</v>
      </c>
    </row>
    <row r="513" spans="1:82">
      <c r="A513" t="str">
        <f>[1]Overview!E594</f>
        <v>a442500</v>
      </c>
      <c r="B513" t="str">
        <f>IF([1]Overview!W594&lt;&gt;"",[1]Overview!W594,"")</f>
        <v/>
      </c>
      <c r="C513" t="str">
        <f>[1]Overview!B594</f>
        <v>4425.00: Gemachte Geschenke: Wohnungseinrichtung und laufende Haushaltsführung</v>
      </c>
      <c r="D513" t="str">
        <f t="shared" ref="D513:D552" si="8">IF(B513&lt;&gt;"",1,"")</f>
        <v/>
      </c>
      <c r="F513">
        <f>[1]Overview!S594</f>
        <v>-1</v>
      </c>
    </row>
    <row r="514" spans="1:82">
      <c r="A514" t="str">
        <f>[1]Overview!E595</f>
        <v>a4426</v>
      </c>
      <c r="B514" t="str">
        <f>IF([1]Overview!W595&lt;&gt;"",[1]Overview!W595,"")</f>
        <v/>
      </c>
      <c r="C514" t="str">
        <f>[1]Overview!B595</f>
        <v>4426: Gemachte Geschenke: Verkehr</v>
      </c>
      <c r="D514" t="str">
        <f t="shared" si="8"/>
        <v/>
      </c>
      <c r="F514">
        <f>[1]Overview!S595</f>
        <v>-1</v>
      </c>
    </row>
    <row r="515" spans="1:82">
      <c r="A515" t="str">
        <f>[1]Overview!E596</f>
        <v>a442600</v>
      </c>
      <c r="B515" t="str">
        <f>IF([1]Overview!W596&lt;&gt;"",[1]Overview!W596,"")</f>
        <v/>
      </c>
      <c r="C515" t="str">
        <f>[1]Overview!B596</f>
        <v>4426.00: Gemachte Geschenke: Verkehr</v>
      </c>
      <c r="D515" t="str">
        <f t="shared" si="8"/>
        <v/>
      </c>
      <c r="F515">
        <f>[1]Overview!S596</f>
        <v>-1</v>
      </c>
    </row>
    <row r="516" spans="1:82">
      <c r="A516" t="str">
        <f>[1]Overview!E597</f>
        <v>a4427</v>
      </c>
      <c r="B516" t="str">
        <f>IF([1]Overview!W597&lt;&gt;"",[1]Overview!W597,"")</f>
        <v/>
      </c>
      <c r="C516" t="str">
        <f>[1]Overview!B597</f>
        <v>4427: Gemachte Geschenke: Unterhaltung, Erholung und Kultur</v>
      </c>
      <c r="D516" t="str">
        <f t="shared" si="8"/>
        <v/>
      </c>
      <c r="F516">
        <f>[1]Overview!S597</f>
        <v>-1</v>
      </c>
    </row>
    <row r="517" spans="1:82">
      <c r="A517" t="str">
        <f>[1]Overview!E598</f>
        <v>a442701</v>
      </c>
      <c r="B517" t="str">
        <f>IF([1]Overview!W598&lt;&gt;"",[1]Overview!W598,"")</f>
        <v/>
      </c>
      <c r="C517" t="str">
        <f>[1]Overview!B598</f>
        <v>4427.01: Verschenkte Spielzeuge und Gesellschaftsspiele</v>
      </c>
      <c r="D517" t="str">
        <f t="shared" si="8"/>
        <v/>
      </c>
      <c r="F517">
        <f>[1]Overview!S598</f>
        <v>-1</v>
      </c>
    </row>
    <row r="518" spans="1:82">
      <c r="A518" t="str">
        <f>[1]Overview!E599</f>
        <v>a442702</v>
      </c>
      <c r="B518" t="str">
        <f>IF([1]Overview!W599&lt;&gt;"",[1]Overview!W599,"")</f>
        <v/>
      </c>
      <c r="C518" t="str">
        <f>[1]Overview!B599</f>
        <v>4427.02: Verschenkte Pflanzen und nicht dauerhafte Güter für die Gartenpflege</v>
      </c>
      <c r="D518" t="str">
        <f t="shared" si="8"/>
        <v/>
      </c>
      <c r="F518">
        <f>[1]Overview!S599</f>
        <v>-1</v>
      </c>
    </row>
    <row r="519" spans="1:82">
      <c r="A519" t="str">
        <f>[1]Overview!E600</f>
        <v>a442703</v>
      </c>
      <c r="B519" t="str">
        <f>IF([1]Overview!W600&lt;&gt;"",[1]Overview!W600,"")</f>
        <v/>
      </c>
      <c r="C519" t="str">
        <f>[1]Overview!B600</f>
        <v>4427.03: Verschenkte Bücher und Broschüren</v>
      </c>
      <c r="D519" t="str">
        <f t="shared" si="8"/>
        <v/>
      </c>
      <c r="F519">
        <f>[1]Overview!S600</f>
        <v>-1</v>
      </c>
    </row>
    <row r="520" spans="1:82">
      <c r="A520" t="str">
        <f>[1]Overview!E601</f>
        <v>a442704</v>
      </c>
      <c r="B520" t="str">
        <f>IF([1]Overview!W601&lt;&gt;"",[1]Overview!W601,"")</f>
        <v/>
      </c>
      <c r="C520" t="str">
        <f>[1]Overview!B601</f>
        <v>4427.04: Verschenkte Zeitungen und Zeitschriften</v>
      </c>
      <c r="D520" t="str">
        <f t="shared" si="8"/>
        <v/>
      </c>
      <c r="F520">
        <f>[1]Overview!S601</f>
        <v>-1</v>
      </c>
    </row>
    <row r="521" spans="1:82">
      <c r="A521" t="str">
        <f>[1]Overview!E602</f>
        <v>a442705</v>
      </c>
      <c r="B521" t="str">
        <f>IF([1]Overview!W602&lt;&gt;"",[1]Overview!W602,"")</f>
        <v/>
      </c>
      <c r="C521" t="str">
        <f>[1]Overview!B602</f>
        <v>4427.05: Verschenkte übrige Druckerzeugnisse und Schreib- und Zeichenmaterial</v>
      </c>
      <c r="D521" t="str">
        <f t="shared" si="8"/>
        <v/>
      </c>
      <c r="F521">
        <f>[1]Overview!S602</f>
        <v>-1</v>
      </c>
    </row>
    <row r="522" spans="1:82">
      <c r="A522" t="str">
        <f>[1]Overview!E603</f>
        <v>a442706</v>
      </c>
      <c r="B522" t="str">
        <f>IF([1]Overview!W603&lt;&gt;"",[1]Overview!W603,"")</f>
        <v/>
      </c>
      <c r="C522" t="str">
        <f>[1]Overview!B603</f>
        <v>4427.06: Andere gemachte Geschenke: Unterhaltung, Erholung und Kultur</v>
      </c>
      <c r="D522" t="str">
        <f t="shared" si="8"/>
        <v/>
      </c>
      <c r="F522">
        <f>[1]Overview!S603</f>
        <v>-1</v>
      </c>
    </row>
    <row r="523" spans="1:82">
      <c r="A523" t="str">
        <f>[1]Overview!E604</f>
        <v>a4428</v>
      </c>
      <c r="B523" t="str">
        <f>IF([1]Overview!W604&lt;&gt;"",[1]Overview!W604,"")</f>
        <v/>
      </c>
      <c r="C523" t="str">
        <f>[1]Overview!B604</f>
        <v>4428: Gemachte Geschenke: andere Waren und Dienstleistungen</v>
      </c>
      <c r="D523" t="str">
        <f t="shared" si="8"/>
        <v/>
      </c>
      <c r="F523">
        <f>[1]Overview!S604</f>
        <v>-1</v>
      </c>
    </row>
    <row r="524" spans="1:82">
      <c r="A524" t="str">
        <f>[1]Overview!E605</f>
        <v>a442801</v>
      </c>
      <c r="B524" t="str">
        <f>IF([1]Overview!W605&lt;&gt;"",[1]Overview!W605,"")</f>
        <v/>
      </c>
      <c r="C524" t="str">
        <f>[1]Overview!B605</f>
        <v>4428.01: Gemachte Geschenke: Körperpflege</v>
      </c>
      <c r="D524" t="str">
        <f t="shared" si="8"/>
        <v/>
      </c>
      <c r="F524">
        <f>[1]Overview!S605</f>
        <v>-1</v>
      </c>
    </row>
    <row r="525" spans="1:82">
      <c r="A525" t="str">
        <f>[1]Overview!E606</f>
        <v>a442802</v>
      </c>
      <c r="B525" t="str">
        <f>IF([1]Overview!W606&lt;&gt;"",[1]Overview!W606,"")</f>
        <v/>
      </c>
      <c r="C525" t="str">
        <f>[1]Overview!B606</f>
        <v>4428.02: Gemachte Geschenke: Persönliche Ausstattung</v>
      </c>
      <c r="D525" t="str">
        <f t="shared" si="8"/>
        <v/>
      </c>
      <c r="F525">
        <f>[1]Overview!S606</f>
        <v>-1</v>
      </c>
    </row>
    <row r="526" spans="1:82">
      <c r="A526" t="str">
        <f>[1]Overview!E607</f>
        <v>a442803</v>
      </c>
      <c r="B526" t="str">
        <f>IF([1]Overview!W607&lt;&gt;"",[1]Overview!W607,"")</f>
        <v/>
      </c>
      <c r="C526" t="str">
        <f>[1]Overview!B607</f>
        <v>4428.03: Andere verschenkte Waren und Dienstleistungen</v>
      </c>
      <c r="D526" t="str">
        <f t="shared" si="8"/>
        <v/>
      </c>
      <c r="F526">
        <f>[1]Overview!S607</f>
        <v>-1</v>
      </c>
    </row>
    <row r="527" spans="1:82">
      <c r="A527" t="str">
        <f>[1]Overview!E608</f>
        <v>a80</v>
      </c>
      <c r="B527" t="str">
        <f>IF([1]Overview!W608&lt;&gt;"",[1]Overview!W608,"")</f>
        <v/>
      </c>
      <c r="C527" t="str">
        <f>[1]Overview!B608</f>
        <v>80: Prämien für die Lebensversicherung</v>
      </c>
      <c r="D527" s="159">
        <v>5.9429002460689296E-7</v>
      </c>
      <c r="F527">
        <f>[1]Overview!S608</f>
        <v>-1</v>
      </c>
      <c r="H527">
        <v>1</v>
      </c>
      <c r="I527" t="s">
        <v>6017</v>
      </c>
      <c r="J527" t="s">
        <v>6018</v>
      </c>
      <c r="K527">
        <v>1</v>
      </c>
      <c r="L527" s="159">
        <v>4.9390788560826798E-5</v>
      </c>
      <c r="M527">
        <v>1</v>
      </c>
      <c r="N527" t="s">
        <v>6019</v>
      </c>
      <c r="O527" t="s">
        <v>6020</v>
      </c>
      <c r="P527">
        <v>1</v>
      </c>
      <c r="Q527" s="159">
        <v>1.39363264119753E-6</v>
      </c>
      <c r="R527">
        <v>1</v>
      </c>
      <c r="S527" t="s">
        <v>6021</v>
      </c>
      <c r="T527" t="s">
        <v>6022</v>
      </c>
      <c r="U527">
        <v>1</v>
      </c>
      <c r="V527" s="159">
        <v>4.6041823119322498E-7</v>
      </c>
      <c r="W527">
        <v>1</v>
      </c>
      <c r="X527" t="s">
        <v>6023</v>
      </c>
      <c r="Y527" t="s">
        <v>6024</v>
      </c>
      <c r="Z527">
        <v>1</v>
      </c>
      <c r="AA527">
        <v>1.1348773010521501E-3</v>
      </c>
      <c r="AB527">
        <v>1</v>
      </c>
      <c r="AC527" t="s">
        <v>6025</v>
      </c>
      <c r="AD527" t="s">
        <v>6026</v>
      </c>
      <c r="AE527">
        <v>1</v>
      </c>
      <c r="AF527">
        <v>0.93765594154076004</v>
      </c>
      <c r="AG527">
        <v>1</v>
      </c>
      <c r="AH527" t="s">
        <v>6027</v>
      </c>
      <c r="AI527" t="s">
        <v>6028</v>
      </c>
      <c r="AJ527">
        <v>1</v>
      </c>
      <c r="AK527" s="159">
        <v>1.1314574500757E-5</v>
      </c>
      <c r="AL527">
        <v>1</v>
      </c>
      <c r="AM527" t="s">
        <v>6029</v>
      </c>
      <c r="AN527" t="s">
        <v>6030</v>
      </c>
      <c r="AO527">
        <v>1</v>
      </c>
      <c r="AP527" s="159">
        <v>9.81445624737432E-10</v>
      </c>
      <c r="AQ527">
        <v>1</v>
      </c>
      <c r="AR527" t="s">
        <v>6031</v>
      </c>
      <c r="AS527" t="s">
        <v>6032</v>
      </c>
      <c r="AT527">
        <v>1</v>
      </c>
      <c r="AU527">
        <v>1.56053074379809E-4</v>
      </c>
      <c r="AV527">
        <v>1</v>
      </c>
      <c r="AW527" t="s">
        <v>6033</v>
      </c>
      <c r="AX527" t="s">
        <v>6034</v>
      </c>
      <c r="AY527">
        <v>1</v>
      </c>
      <c r="AZ527" s="159">
        <v>1.4500270067425899E-7</v>
      </c>
      <c r="BA527">
        <v>1</v>
      </c>
      <c r="BB527" t="s">
        <v>6035</v>
      </c>
      <c r="BC527" t="s">
        <v>6036</v>
      </c>
      <c r="BD527">
        <v>1</v>
      </c>
      <c r="BE527" s="159">
        <v>6.6527874906221902E-7</v>
      </c>
      <c r="BF527">
        <v>1</v>
      </c>
      <c r="BG527" t="s">
        <v>6037</v>
      </c>
      <c r="BH527" t="s">
        <v>6038</v>
      </c>
      <c r="BI527">
        <v>1</v>
      </c>
      <c r="BJ527">
        <v>9.9220938798173092E-3</v>
      </c>
      <c r="BK527">
        <v>1</v>
      </c>
      <c r="BL527" t="s">
        <v>6039</v>
      </c>
      <c r="BM527" t="s">
        <v>6040</v>
      </c>
      <c r="BN527">
        <v>1</v>
      </c>
      <c r="BO527" s="159">
        <v>4.6203134797104199E-10</v>
      </c>
      <c r="BP527">
        <v>1</v>
      </c>
      <c r="BQ527" t="s">
        <v>6041</v>
      </c>
      <c r="BR527" t="s">
        <v>6042</v>
      </c>
      <c r="BS527">
        <v>1</v>
      </c>
      <c r="BT527">
        <v>5.1066218124578303E-2</v>
      </c>
      <c r="BU527">
        <v>1</v>
      </c>
      <c r="BV527" t="s">
        <v>6043</v>
      </c>
      <c r="BW527" t="s">
        <v>6044</v>
      </c>
      <c r="BX527">
        <v>1</v>
      </c>
      <c r="BY527" s="159">
        <v>1.3728761757675199E-6</v>
      </c>
      <c r="BZ527">
        <v>1</v>
      </c>
      <c r="CA527" t="s">
        <v>6045</v>
      </c>
      <c r="CB527" t="s">
        <v>6046</v>
      </c>
      <c r="CC527">
        <v>1</v>
      </c>
      <c r="CD527" s="159">
        <v>7.20643752031957E-8</v>
      </c>
    </row>
    <row r="528" spans="1:82">
      <c r="A528" t="str">
        <f>[1]Overview!E609</f>
        <v>a81</v>
      </c>
      <c r="B528" t="str">
        <f>IF([1]Overview!W609&lt;&gt;"",[1]Overview!W609,"")</f>
        <v/>
      </c>
      <c r="C528" t="str">
        <f>[1]Overview!B609</f>
        <v>81: Prämien für die Lebensversicherung</v>
      </c>
      <c r="D528" t="str">
        <f t="shared" si="8"/>
        <v/>
      </c>
      <c r="F528">
        <f>[1]Overview!S609</f>
        <v>-1</v>
      </c>
    </row>
    <row r="529" spans="1:6">
      <c r="A529" t="str">
        <f>[1]Overview!E610</f>
        <v>a810</v>
      </c>
      <c r="B529" t="str">
        <f>IF([1]Overview!W610&lt;&gt;"",[1]Overview!W610,"")</f>
        <v/>
      </c>
      <c r="C529" t="str">
        <f>[1]Overview!B610</f>
        <v>810: Prämien für die Lebensversicherung</v>
      </c>
      <c r="D529" t="str">
        <f t="shared" si="8"/>
        <v/>
      </c>
      <c r="F529">
        <f>[1]Overview!S610</f>
        <v>-1</v>
      </c>
    </row>
    <row r="530" spans="1:6">
      <c r="A530" t="str">
        <f>[1]Overview!E611</f>
        <v>a8100</v>
      </c>
      <c r="B530" t="str">
        <f>IF([1]Overview!W611&lt;&gt;"",[1]Overview!W611,"")</f>
        <v/>
      </c>
      <c r="C530" t="str">
        <f>[1]Overview!B611</f>
        <v>8100: Prämien für die Lebensversicherung</v>
      </c>
      <c r="D530" t="str">
        <f t="shared" si="8"/>
        <v/>
      </c>
      <c r="F530">
        <f>[1]Overview!S611</f>
        <v>-1</v>
      </c>
    </row>
    <row r="531" spans="1:6">
      <c r="A531" t="str">
        <f>[1]Overview!E612</f>
        <v>a810001</v>
      </c>
      <c r="B531" t="str">
        <f>IF([1]Overview!W612&lt;&gt;"",[1]Overview!W612,"")</f>
        <v/>
      </c>
      <c r="C531" t="str">
        <f>[1]Overview!B612</f>
        <v>8100.01: Prämien für die Säule 3A (gebundene Lebensversicherung)</v>
      </c>
      <c r="D531" t="str">
        <f t="shared" si="8"/>
        <v/>
      </c>
      <c r="F531">
        <f>[1]Overview!S612</f>
        <v>-1</v>
      </c>
    </row>
    <row r="532" spans="1:6">
      <c r="A532" t="str">
        <f>[1]Overview!E613</f>
        <v>a810002</v>
      </c>
      <c r="B532" t="str">
        <f>IF([1]Overview!W613&lt;&gt;"",[1]Overview!W613,"")</f>
        <v/>
      </c>
      <c r="C532" t="str">
        <f>[1]Overview!B613</f>
        <v>8100.02: Prämien für die Säule 3B (nicht gebundene Lebensversicherung)</v>
      </c>
      <c r="D532" t="str">
        <f t="shared" si="8"/>
        <v/>
      </c>
      <c r="F532">
        <f>[1]Overview!S613</f>
        <v>-1</v>
      </c>
    </row>
    <row r="533" spans="1:6">
      <c r="A533" t="str">
        <f>[1]Overview!E614</f>
        <v>cg_nonewcars</v>
      </c>
      <c r="B533" t="str">
        <f>IF([1]Overview!W614&lt;&gt;"",[1]Overview!W614,"")</f>
        <v/>
      </c>
      <c r="C533" t="str">
        <f>[1]Overview!B614</f>
        <v>Neuwagen</v>
      </c>
      <c r="D533" t="str">
        <f t="shared" si="8"/>
        <v/>
      </c>
      <c r="F533">
        <f>[1]Overview!S614</f>
        <v>-1</v>
      </c>
    </row>
    <row r="534" spans="1:6">
      <c r="A534" t="str">
        <f>[1]Overview!E615</f>
        <v>cg_nousedcars</v>
      </c>
      <c r="B534" t="str">
        <f>IF([1]Overview!W615&lt;&gt;"",[1]Overview!W615,"")</f>
        <v/>
      </c>
      <c r="C534" t="str">
        <f>[1]Overview!B615</f>
        <v>Gebrauchtwagen</v>
      </c>
      <c r="D534" t="str">
        <f t="shared" si="8"/>
        <v/>
      </c>
      <c r="F534">
        <f>[1]Overview!S615</f>
        <v>-1</v>
      </c>
    </row>
    <row r="535" spans="1:6">
      <c r="A535" t="str">
        <f>[1]Overview!E616</f>
        <v>cg_nomotorbikes</v>
      </c>
      <c r="B535" t="str">
        <f>IF([1]Overview!W616&lt;&gt;"",[1]Overview!W616,"")</f>
        <v/>
      </c>
      <c r="C535" t="str">
        <f>[1]Overview!B616</f>
        <v>Motorräder</v>
      </c>
      <c r="D535" t="str">
        <f t="shared" si="8"/>
        <v/>
      </c>
      <c r="F535">
        <f>[1]Overview!S616</f>
        <v>-1</v>
      </c>
    </row>
    <row r="536" spans="1:6">
      <c r="A536" t="str">
        <f>[1]Overview!E617</f>
        <v>cg_nobicycles</v>
      </c>
      <c r="B536" t="str">
        <f>IF([1]Overview!W617&lt;&gt;"",[1]Overview!W617,"")</f>
        <v/>
      </c>
      <c r="C536" t="str">
        <f>[1]Overview!B617</f>
        <v>Fahrräder</v>
      </c>
      <c r="D536" t="str">
        <f t="shared" si="8"/>
        <v/>
      </c>
      <c r="F536">
        <f>[1]Overview!S617</f>
        <v>-1</v>
      </c>
    </row>
    <row r="537" spans="1:6">
      <c r="A537" t="str">
        <f>[1]Overview!E618</f>
        <v>cg_nofreezers</v>
      </c>
      <c r="B537" t="str">
        <f>IF([1]Overview!W618&lt;&gt;"",[1]Overview!W618,"")</f>
        <v/>
      </c>
      <c r="C537" t="str">
        <f>[1]Overview!B618</f>
        <v>Tiefkühler</v>
      </c>
      <c r="D537" t="str">
        <f t="shared" si="8"/>
        <v/>
      </c>
      <c r="F537">
        <f>[1]Overview!S618</f>
        <v>-1</v>
      </c>
    </row>
    <row r="538" spans="1:6">
      <c r="A538" t="str">
        <f>[1]Overview!E619</f>
        <v>cg_nodishwashers</v>
      </c>
      <c r="B538" t="str">
        <f>IF([1]Overview!W619&lt;&gt;"",[1]Overview!W619,"")</f>
        <v/>
      </c>
      <c r="C538" t="str">
        <f>[1]Overview!B619</f>
        <v>Geschirrspüler</v>
      </c>
      <c r="D538" t="str">
        <f t="shared" si="8"/>
        <v/>
      </c>
      <c r="F538">
        <f>[1]Overview!S619</f>
        <v>-1</v>
      </c>
    </row>
    <row r="539" spans="1:6">
      <c r="A539" t="str">
        <f>[1]Overview!E620</f>
        <v>cg_nowashmachines</v>
      </c>
      <c r="B539" t="str">
        <f>IF([1]Overview!W620&lt;&gt;"",[1]Overview!W620,"")</f>
        <v/>
      </c>
      <c r="C539" t="str">
        <f>[1]Overview!B620</f>
        <v>Waschmaschinen (inklusive Kombimaschinen mit Tumbler)</v>
      </c>
      <c r="D539" t="str">
        <f t="shared" si="8"/>
        <v/>
      </c>
      <c r="F539">
        <f>[1]Overview!S620</f>
        <v>-1</v>
      </c>
    </row>
    <row r="540" spans="1:6">
      <c r="A540" t="str">
        <f>[1]Overview!E621</f>
        <v>cg_nodriers</v>
      </c>
      <c r="B540" t="str">
        <f>IF([1]Overview!W621&lt;&gt;"",[1]Overview!W621,"")</f>
        <v/>
      </c>
      <c r="C540" t="str">
        <f>[1]Overview!B621</f>
        <v>Tumbler</v>
      </c>
      <c r="D540" t="str">
        <f t="shared" si="8"/>
        <v/>
      </c>
      <c r="F540">
        <f>[1]Overview!S621</f>
        <v>-1</v>
      </c>
    </row>
    <row r="541" spans="1:6">
      <c r="A541" t="str">
        <f>[1]Overview!E622</f>
        <v>cg_nocrttvs</v>
      </c>
      <c r="B541" t="str">
        <f>IF([1]Overview!W622&lt;&gt;"",[1]Overview!W622,"")</f>
        <v/>
      </c>
      <c r="C541" t="str">
        <f>[1]Overview!B622</f>
        <v>Klassische Fernsehgeräte (Röhrenfernseher)</v>
      </c>
      <c r="D541" t="str">
        <f t="shared" si="8"/>
        <v/>
      </c>
      <c r="F541">
        <f>[1]Overview!S622</f>
        <v>-1</v>
      </c>
    </row>
    <row r="542" spans="1:6">
      <c r="A542" t="str">
        <f>[1]Overview!E623</f>
        <v>cg_nolcdtvs</v>
      </c>
      <c r="B542" t="str">
        <f>IF([1]Overview!W623&lt;&gt;"",[1]Overview!W623,"")</f>
        <v/>
      </c>
      <c r="C542" t="str">
        <f>[1]Overview!B623</f>
        <v>LCD-, Plasma- oder DLP-Fernsehgeräte</v>
      </c>
      <c r="D542" t="str">
        <f t="shared" si="8"/>
        <v/>
      </c>
      <c r="F542">
        <f>[1]Overview!S623</f>
        <v>-1</v>
      </c>
    </row>
    <row r="543" spans="1:6">
      <c r="A543" t="str">
        <f>[1]Overview!E624</f>
        <v>cg_nosat</v>
      </c>
      <c r="B543" t="str">
        <f>IF([1]Overview!W624&lt;&gt;"",[1]Overview!W624,"")</f>
        <v/>
      </c>
      <c r="C543" t="str">
        <f>[1]Overview!B624</f>
        <v>Satellitenempfangsanlagen</v>
      </c>
      <c r="D543" t="str">
        <f t="shared" si="8"/>
        <v/>
      </c>
      <c r="F543">
        <f>[1]Overview!S624</f>
        <v>-1</v>
      </c>
    </row>
    <row r="544" spans="1:6">
      <c r="A544" t="str">
        <f>[1]Overview!E625</f>
        <v>cg_nocams</v>
      </c>
      <c r="B544" t="str">
        <f>IF([1]Overview!W625&lt;&gt;"",[1]Overview!W625,"")</f>
        <v/>
      </c>
      <c r="C544" t="str">
        <f>[1]Overview!B625</f>
        <v>Videokameras</v>
      </c>
      <c r="D544" t="str">
        <f t="shared" si="8"/>
        <v/>
      </c>
      <c r="F544">
        <f>[1]Overview!S625</f>
        <v>-1</v>
      </c>
    </row>
    <row r="545" spans="1:32">
      <c r="A545" t="str">
        <f>[1]Overview!E626</f>
        <v>cg_novideorecs</v>
      </c>
      <c r="B545" t="str">
        <f>IF([1]Overview!W626&lt;&gt;"",[1]Overview!W626,"")</f>
        <v/>
      </c>
      <c r="C545" t="str">
        <f>[1]Overview!B626</f>
        <v>Videorecorder</v>
      </c>
      <c r="D545" t="str">
        <f t="shared" si="8"/>
        <v/>
      </c>
      <c r="F545">
        <f>[1]Overview!S626</f>
        <v>-1</v>
      </c>
    </row>
    <row r="546" spans="1:32">
      <c r="A546" t="str">
        <f>[1]Overview!E627</f>
        <v>cg_novieogames</v>
      </c>
      <c r="B546" t="str">
        <f>IF([1]Overview!W627&lt;&gt;"",[1]Overview!W627,"")</f>
        <v/>
      </c>
      <c r="C546" t="str">
        <f>[1]Overview!B627</f>
        <v>Spielkonsolen</v>
      </c>
      <c r="D546" t="str">
        <f t="shared" si="8"/>
        <v/>
      </c>
      <c r="F546">
        <f>[1]Overview!S627</f>
        <v>-1</v>
      </c>
    </row>
    <row r="547" spans="1:32">
      <c r="A547" t="str">
        <f>[1]Overview!E628</f>
        <v>cg_nodesktoppcs</v>
      </c>
      <c r="B547" t="str">
        <f>IF([1]Overview!W628&lt;&gt;"",[1]Overview!W628,"")</f>
        <v/>
      </c>
      <c r="C547" t="str">
        <f>[1]Overview!B628</f>
        <v>Desktop-Computer</v>
      </c>
      <c r="D547">
        <v>1</v>
      </c>
      <c r="F547">
        <f>[1]Overview!S628</f>
        <v>0</v>
      </c>
      <c r="H547">
        <v>1</v>
      </c>
      <c r="I547" t="s">
        <v>6111</v>
      </c>
      <c r="J547" t="s">
        <v>6112</v>
      </c>
      <c r="K547">
        <f>1/4</f>
        <v>0.25</v>
      </c>
      <c r="L547">
        <v>1</v>
      </c>
      <c r="M547">
        <v>1</v>
      </c>
      <c r="N547" t="s">
        <v>6113</v>
      </c>
      <c r="O547" t="s">
        <v>6114</v>
      </c>
      <c r="P547">
        <f>1/6</f>
        <v>0.16666666666666666</v>
      </c>
      <c r="Q547">
        <v>0.5</v>
      </c>
      <c r="R547">
        <v>1</v>
      </c>
      <c r="S547" t="s">
        <v>6115</v>
      </c>
      <c r="T547" t="s">
        <v>6116</v>
      </c>
      <c r="U547">
        <f>1/6</f>
        <v>0.16666666666666666</v>
      </c>
      <c r="V547">
        <v>0.5</v>
      </c>
      <c r="W547">
        <v>1</v>
      </c>
      <c r="X547" t="s">
        <v>6117</v>
      </c>
      <c r="Y547" t="s">
        <v>6118</v>
      </c>
      <c r="Z547">
        <f>1/4</f>
        <v>0.25</v>
      </c>
      <c r="AA547">
        <v>1</v>
      </c>
      <c r="AB547">
        <v>1</v>
      </c>
      <c r="AC547" t="s">
        <v>6119</v>
      </c>
      <c r="AD547" t="s">
        <v>6120</v>
      </c>
      <c r="AE547">
        <f>1/4</f>
        <v>0.25</v>
      </c>
      <c r="AF547">
        <v>1</v>
      </c>
    </row>
    <row r="548" spans="1:32">
      <c r="A548" t="str">
        <f>[1]Overview!E629</f>
        <v>cg_nolaptops</v>
      </c>
      <c r="B548" t="str">
        <f>IF([1]Overview!W629&lt;&gt;"",[1]Overview!W629,"")</f>
        <v/>
      </c>
      <c r="C548" t="str">
        <f>[1]Overview!B629</f>
        <v>Tragbare Computer</v>
      </c>
      <c r="D548">
        <v>1</v>
      </c>
      <c r="F548">
        <f>[1]Overview!S629</f>
        <v>0</v>
      </c>
      <c r="H548">
        <v>1</v>
      </c>
      <c r="I548" t="s">
        <v>6121</v>
      </c>
      <c r="J548" t="s">
        <v>6122</v>
      </c>
      <c r="K548">
        <f>1/4</f>
        <v>0.25</v>
      </c>
      <c r="L548">
        <v>1</v>
      </c>
      <c r="M548">
        <v>1</v>
      </c>
      <c r="N548" t="s">
        <v>6119</v>
      </c>
      <c r="O548" t="s">
        <v>6120</v>
      </c>
      <c r="P548">
        <f>1/4</f>
        <v>0.25</v>
      </c>
      <c r="Q548">
        <v>1</v>
      </c>
    </row>
    <row r="549" spans="1:32">
      <c r="A549" t="str">
        <f>[1]Overview!E630</f>
        <v>cg_noprinters</v>
      </c>
      <c r="B549" t="str">
        <f>IF([1]Overview!W630&lt;&gt;"",[1]Overview!W630,"")</f>
        <v/>
      </c>
      <c r="C549" t="str">
        <f>[1]Overview!B630</f>
        <v>Drucker (inklusive Multifunktionsdrucker)</v>
      </c>
      <c r="D549">
        <v>1</v>
      </c>
      <c r="F549">
        <f>[1]Overview!S630</f>
        <v>0</v>
      </c>
      <c r="H549">
        <v>1</v>
      </c>
      <c r="I549" t="s">
        <v>6123</v>
      </c>
      <c r="J549" t="s">
        <v>6124</v>
      </c>
      <c r="K549">
        <f>1/4</f>
        <v>0.25</v>
      </c>
      <c r="L549">
        <v>0.5</v>
      </c>
      <c r="M549">
        <v>1</v>
      </c>
      <c r="N549" t="s">
        <v>6125</v>
      </c>
      <c r="O549" t="s">
        <v>6126</v>
      </c>
      <c r="P549">
        <f>1/4</f>
        <v>0.25</v>
      </c>
      <c r="Q549">
        <v>0.5</v>
      </c>
    </row>
    <row r="550" spans="1:32">
      <c r="A550" t="str">
        <f>[1]Overview!E631</f>
        <v>cg_nomobilephones</v>
      </c>
      <c r="B550" t="str">
        <f>IF([1]Overview!W631&lt;&gt;"",[1]Overview!W631,"")</f>
        <v/>
      </c>
      <c r="C550" t="str">
        <f>[1]Overview!B631</f>
        <v>Mobiltelefone</v>
      </c>
      <c r="D550" t="str">
        <f t="shared" si="8"/>
        <v/>
      </c>
      <c r="F550">
        <f>[1]Overview!S631</f>
        <v>-1</v>
      </c>
    </row>
    <row r="551" spans="1:32">
      <c r="A551" t="str">
        <f>[1]Overview!E632</f>
        <v>cg_nomp3players</v>
      </c>
      <c r="B551" t="str">
        <f>IF([1]Overview!W632&lt;&gt;"",[1]Overview!W632,"")</f>
        <v/>
      </c>
      <c r="C551" t="str">
        <f>[1]Overview!B632</f>
        <v>MP3-Player</v>
      </c>
      <c r="D551" t="str">
        <f t="shared" si="8"/>
        <v/>
      </c>
      <c r="F551">
        <f>[1]Overview!S632</f>
        <v>-1</v>
      </c>
    </row>
    <row r="552" spans="1:32">
      <c r="A552" t="str">
        <f>[1]Overview!E633</f>
        <v>cg_nogps</v>
      </c>
      <c r="B552" t="str">
        <f>IF([1]Overview!W633&lt;&gt;"",[1]Overview!W633,"")</f>
        <v/>
      </c>
      <c r="C552" t="str">
        <f>[1]Overview!B633</f>
        <v>GPS-Navigationsgeräte (fürs Auto oder Handheldgeräte)</v>
      </c>
      <c r="D552" t="str">
        <f t="shared" si="8"/>
        <v/>
      </c>
      <c r="F552">
        <f>[1]Overview!S633</f>
        <v>-1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LCA-Translator</vt:lpstr>
      <vt:lpstr>LCA-Modelling</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Frömelt</dc:creator>
  <cp:lastModifiedBy>Andreas Frömelt</cp:lastModifiedBy>
  <dcterms:created xsi:type="dcterms:W3CDTF">2018-12-17T14:14:39Z</dcterms:created>
  <dcterms:modified xsi:type="dcterms:W3CDTF">2018-12-17T14:16:30Z</dcterms:modified>
</cp:coreProperties>
</file>