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lunia/Downloads/"/>
    </mc:Choice>
  </mc:AlternateContent>
  <xr:revisionPtr revIDLastSave="0" documentId="13_ncr:1_{3418F9F9-29C1-B848-B88D-9B726106BADF}" xr6:coauthVersionLast="47" xr6:coauthVersionMax="47" xr10:uidLastSave="{00000000-0000-0000-0000-000000000000}"/>
  <bookViews>
    <workbookView xWindow="0" yWindow="760" windowWidth="34560" windowHeight="20760" xr2:uid="{00000000-000D-0000-FFFF-FFFF00000000}"/>
  </bookViews>
  <sheets>
    <sheet name="Форма" sheetId="1" r:id="rId1"/>
    <sheet name="Лист1" sheetId="4" r:id="rId2"/>
    <sheet name="Отчет о совместимости" sheetId="5" r:id="rId3"/>
  </sheets>
  <definedNames>
    <definedName name="_xlnm._FilterDatabase" localSheetId="1" hidden="1">Лист1!$C$1:$C$60</definedName>
    <definedName name="_xlnm._FilterDatabase" localSheetId="0" hidden="1">Форма!$H$11:$H$249</definedName>
    <definedName name="Мощьность">#REF!</definedName>
    <definedName name="_xlnm.Print_Area" localSheetId="0">Форма!$B$3:$F$256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5" i="1" l="1"/>
  <c r="F100" i="1"/>
  <c r="F81" i="1"/>
  <c r="F68" i="1"/>
  <c r="H170" i="1"/>
  <c r="C44" i="1"/>
  <c r="H242" i="1"/>
  <c r="H243" i="1"/>
  <c r="H138" i="1" l="1"/>
  <c r="H185" i="1"/>
  <c r="H151" i="1"/>
  <c r="F32" i="1"/>
  <c r="F243" i="1"/>
  <c r="F242" i="1"/>
  <c r="F34" i="1"/>
  <c r="F33" i="1"/>
  <c r="U68" i="1" l="1"/>
  <c r="U114" i="1"/>
  <c r="H114" i="1" s="1"/>
  <c r="U65" i="1"/>
  <c r="V65" i="1" s="1"/>
  <c r="U66" i="1"/>
  <c r="V66" i="1" s="1"/>
  <c r="U67" i="1"/>
  <c r="C5" i="4" s="1"/>
  <c r="U69" i="1"/>
  <c r="V69" i="1" s="1"/>
  <c r="U70" i="1"/>
  <c r="V70" i="1" s="1"/>
  <c r="U71" i="1"/>
  <c r="U72" i="1"/>
  <c r="F72" i="1" s="1"/>
  <c r="U73" i="1"/>
  <c r="U75" i="1"/>
  <c r="V75" i="1" s="1"/>
  <c r="U76" i="1"/>
  <c r="H76" i="1" s="1"/>
  <c r="U77" i="1"/>
  <c r="E77" i="1" s="1"/>
  <c r="C15" i="4" s="1"/>
  <c r="U78" i="1"/>
  <c r="U79" i="1"/>
  <c r="V79" i="1" s="1"/>
  <c r="U80" i="1"/>
  <c r="V80" i="1" s="1"/>
  <c r="U81" i="1"/>
  <c r="U82" i="1"/>
  <c r="V82" i="1" s="1"/>
  <c r="U83" i="1"/>
  <c r="V83" i="1" s="1"/>
  <c r="U84" i="1"/>
  <c r="U85" i="1"/>
  <c r="H85" i="1" s="1"/>
  <c r="U86" i="1"/>
  <c r="U87" i="1"/>
  <c r="V87" i="1" s="1"/>
  <c r="U88" i="1"/>
  <c r="V88" i="1" s="1"/>
  <c r="U89" i="1"/>
  <c r="U90" i="1"/>
  <c r="E90" i="1" s="1"/>
  <c r="U91" i="1"/>
  <c r="E91" i="1" s="1"/>
  <c r="U92" i="1"/>
  <c r="E92" i="1" s="1"/>
  <c r="F92" i="1" s="1"/>
  <c r="U94" i="1"/>
  <c r="V94" i="1" s="1"/>
  <c r="U95" i="1"/>
  <c r="V95" i="1" s="1"/>
  <c r="U96" i="1"/>
  <c r="U97" i="1"/>
  <c r="V97" i="1" s="1"/>
  <c r="U100" i="1"/>
  <c r="U101" i="1"/>
  <c r="C39" i="4" s="1"/>
  <c r="U102" i="1"/>
  <c r="V102" i="1" s="1"/>
  <c r="U103" i="1"/>
  <c r="U104" i="1"/>
  <c r="V104" i="1" s="1"/>
  <c r="U112" i="1"/>
  <c r="V112" i="1" s="1"/>
  <c r="U113" i="1"/>
  <c r="U115" i="1"/>
  <c r="V115" i="1" s="1"/>
  <c r="U116" i="1"/>
  <c r="V116" i="1" s="1"/>
  <c r="U117" i="1"/>
  <c r="E117" i="1" s="1"/>
  <c r="B8" i="4"/>
  <c r="L2" i="1"/>
  <c r="F13" i="1"/>
  <c r="F14" i="1"/>
  <c r="F15" i="1"/>
  <c r="F35" i="1"/>
  <c r="F36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D39" i="1"/>
  <c r="F39" i="1" s="1"/>
  <c r="D40" i="1"/>
  <c r="F40" i="1" s="1"/>
  <c r="D41" i="1"/>
  <c r="F41" i="1" s="1"/>
  <c r="D61" i="1"/>
  <c r="F61" i="1" s="1"/>
  <c r="D62" i="1"/>
  <c r="F62" i="1" s="1"/>
  <c r="D42" i="1"/>
  <c r="F213" i="1" s="1"/>
  <c r="D43" i="1"/>
  <c r="F43" i="1" s="1"/>
  <c r="D44" i="1"/>
  <c r="F44" i="1" s="1"/>
  <c r="D45" i="1"/>
  <c r="F216" i="1" s="1"/>
  <c r="D46" i="1"/>
  <c r="F46" i="1" s="1"/>
  <c r="D47" i="1"/>
  <c r="F47" i="1" s="1"/>
  <c r="D48" i="1"/>
  <c r="D49" i="1"/>
  <c r="F49" i="1" s="1"/>
  <c r="D50" i="1"/>
  <c r="F221" i="1" s="1"/>
  <c r="D51" i="1"/>
  <c r="F51" i="1" s="1"/>
  <c r="D52" i="1"/>
  <c r="D223" i="1" s="1"/>
  <c r="F223" i="1" s="1"/>
  <c r="D53" i="1"/>
  <c r="F53" i="1" s="1"/>
  <c r="D54" i="1"/>
  <c r="D225" i="1" s="1"/>
  <c r="F225" i="1" s="1"/>
  <c r="D55" i="1"/>
  <c r="F55" i="1" s="1"/>
  <c r="D56" i="1"/>
  <c r="F56" i="1" s="1"/>
  <c r="D57" i="1"/>
  <c r="D228" i="1" s="1"/>
  <c r="F228" i="1" s="1"/>
  <c r="F75" i="1"/>
  <c r="U99" i="1"/>
  <c r="U105" i="1"/>
  <c r="E105" i="1" s="1"/>
  <c r="H105" i="1" s="1"/>
  <c r="U106" i="1"/>
  <c r="C44" i="4" s="1"/>
  <c r="U107" i="1"/>
  <c r="E107" i="1" s="1"/>
  <c r="U108" i="1"/>
  <c r="E108" i="1" s="1"/>
  <c r="U109" i="1"/>
  <c r="E109" i="1" s="1"/>
  <c r="C47" i="4" s="1"/>
  <c r="U110" i="1"/>
  <c r="E110" i="1" s="1"/>
  <c r="D135" i="1"/>
  <c r="G135" i="1"/>
  <c r="D136" i="1"/>
  <c r="G136" i="1"/>
  <c r="D137" i="1"/>
  <c r="G137" i="1"/>
  <c r="D139" i="1"/>
  <c r="G139" i="1"/>
  <c r="D140" i="1"/>
  <c r="G140" i="1"/>
  <c r="D141" i="1"/>
  <c r="G141" i="1"/>
  <c r="D142" i="1"/>
  <c r="G142" i="1"/>
  <c r="D143" i="1"/>
  <c r="G143" i="1"/>
  <c r="D145" i="1"/>
  <c r="G145" i="1"/>
  <c r="D146" i="1"/>
  <c r="G146" i="1"/>
  <c r="D147" i="1"/>
  <c r="G147" i="1"/>
  <c r="D148" i="1"/>
  <c r="G148" i="1"/>
  <c r="G149" i="1" s="1"/>
  <c r="D149" i="1"/>
  <c r="D150" i="1"/>
  <c r="G150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4" i="1"/>
  <c r="G164" i="1"/>
  <c r="D165" i="1"/>
  <c r="G165" i="1"/>
  <c r="D166" i="1"/>
  <c r="G166" i="1"/>
  <c r="D167" i="1"/>
  <c r="G167" i="1"/>
  <c r="D169" i="1"/>
  <c r="G169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2" i="1"/>
  <c r="G182" i="1"/>
  <c r="D183" i="1"/>
  <c r="G183" i="1"/>
  <c r="D184" i="1"/>
  <c r="G184" i="1"/>
  <c r="D187" i="1"/>
  <c r="G187" i="1"/>
  <c r="D188" i="1"/>
  <c r="G188" i="1"/>
  <c r="E188" i="1" s="1"/>
  <c r="H188" i="1" s="1"/>
  <c r="D189" i="1"/>
  <c r="G189" i="1"/>
  <c r="E189" i="1" s="1"/>
  <c r="H189" i="1" s="1"/>
  <c r="D190" i="1"/>
  <c r="G190" i="1"/>
  <c r="E190" i="1" s="1"/>
  <c r="D191" i="1"/>
  <c r="G191" i="1"/>
  <c r="E191" i="1" s="1"/>
  <c r="H191" i="1" s="1"/>
  <c r="D192" i="1"/>
  <c r="G192" i="1"/>
  <c r="E192" i="1" s="1"/>
  <c r="D193" i="1"/>
  <c r="G193" i="1"/>
  <c r="E193" i="1" s="1"/>
  <c r="D194" i="1"/>
  <c r="G194" i="1"/>
  <c r="E194" i="1" s="1"/>
  <c r="D195" i="1"/>
  <c r="G195" i="1"/>
  <c r="E195" i="1" s="1"/>
  <c r="D196" i="1"/>
  <c r="G196" i="1"/>
  <c r="E196" i="1" s="1"/>
  <c r="D197" i="1"/>
  <c r="G197" i="1"/>
  <c r="E197" i="1" s="1"/>
  <c r="D198" i="1"/>
  <c r="G198" i="1"/>
  <c r="E198" i="1" s="1"/>
  <c r="D199" i="1"/>
  <c r="G199" i="1"/>
  <c r="E199" i="1" s="1"/>
  <c r="H199" i="1" s="1"/>
  <c r="D200" i="1"/>
  <c r="G200" i="1"/>
  <c r="E200" i="1" s="1"/>
  <c r="D201" i="1"/>
  <c r="G201" i="1"/>
  <c r="E201" i="1" s="1"/>
  <c r="D202" i="1"/>
  <c r="G202" i="1"/>
  <c r="E202" i="1" s="1"/>
  <c r="H202" i="1" s="1"/>
  <c r="H13" i="1"/>
  <c r="H14" i="1"/>
  <c r="H15" i="1"/>
  <c r="H35" i="1"/>
  <c r="H36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187" i="1"/>
  <c r="H210" i="1"/>
  <c r="H211" i="1"/>
  <c r="H212" i="1"/>
  <c r="H232" i="1"/>
  <c r="H233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4" i="1"/>
  <c r="H236" i="1"/>
  <c r="H237" i="1"/>
  <c r="H238" i="1"/>
  <c r="H239" i="1"/>
  <c r="H240" i="1"/>
  <c r="H241" i="1"/>
  <c r="H244" i="1"/>
  <c r="H245" i="1"/>
  <c r="F229" i="1"/>
  <c r="F230" i="1"/>
  <c r="F231" i="1"/>
  <c r="F234" i="1"/>
  <c r="F236" i="1"/>
  <c r="F237" i="1"/>
  <c r="F238" i="1"/>
  <c r="F239" i="1"/>
  <c r="F240" i="1"/>
  <c r="F241" i="1"/>
  <c r="F244" i="1"/>
  <c r="F245" i="1"/>
  <c r="G186" i="1"/>
  <c r="C40" i="1"/>
  <c r="C211" i="1" s="1"/>
  <c r="C41" i="1"/>
  <c r="C212" i="1" s="1"/>
  <c r="C61" i="1"/>
  <c r="C232" i="1" s="1"/>
  <c r="C62" i="1"/>
  <c r="C233" i="1" s="1"/>
  <c r="C42" i="1"/>
  <c r="C213" i="1" s="1"/>
  <c r="C43" i="1"/>
  <c r="C214" i="1" s="1"/>
  <c r="C215" i="1"/>
  <c r="C45" i="1"/>
  <c r="C216" i="1" s="1"/>
  <c r="C46" i="1"/>
  <c r="C217" i="1" s="1"/>
  <c r="C47" i="1"/>
  <c r="C218" i="1" s="1"/>
  <c r="C48" i="1"/>
  <c r="C219" i="1" s="1"/>
  <c r="C49" i="1"/>
  <c r="C220" i="1" s="1"/>
  <c r="C50" i="1"/>
  <c r="C221" i="1" s="1"/>
  <c r="C51" i="1"/>
  <c r="C222" i="1" s="1"/>
  <c r="C52" i="1"/>
  <c r="C223" i="1" s="1"/>
  <c r="C53" i="1"/>
  <c r="C224" i="1" s="1"/>
  <c r="C54" i="1"/>
  <c r="C225" i="1" s="1"/>
  <c r="C55" i="1"/>
  <c r="C226" i="1" s="1"/>
  <c r="C56" i="1"/>
  <c r="C227" i="1" s="1"/>
  <c r="C57" i="1"/>
  <c r="C228" i="1" s="1"/>
  <c r="C39" i="1"/>
  <c r="C210" i="1" s="1"/>
  <c r="C186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55" i="1"/>
  <c r="H56" i="1"/>
  <c r="H57" i="1"/>
  <c r="H58" i="1"/>
  <c r="H59" i="1"/>
  <c r="H60" i="1"/>
  <c r="H63" i="1"/>
  <c r="H54" i="1"/>
  <c r="H40" i="1"/>
  <c r="H41" i="1"/>
  <c r="H61" i="1"/>
  <c r="H62" i="1"/>
  <c r="H42" i="1"/>
  <c r="H43" i="1"/>
  <c r="H44" i="1"/>
  <c r="H45" i="1"/>
  <c r="H46" i="1"/>
  <c r="H47" i="1"/>
  <c r="H48" i="1"/>
  <c r="H49" i="1"/>
  <c r="H50" i="1"/>
  <c r="H51" i="1"/>
  <c r="H52" i="1"/>
  <c r="H53" i="1"/>
  <c r="H39" i="1"/>
  <c r="D58" i="1"/>
  <c r="D59" i="1"/>
  <c r="D60" i="1"/>
  <c r="D63" i="1"/>
  <c r="H208" i="1"/>
  <c r="A18" i="4"/>
  <c r="A27" i="4"/>
  <c r="A37" i="4"/>
  <c r="A38" i="4"/>
  <c r="A39" i="4"/>
  <c r="A41" i="4"/>
  <c r="A51" i="4"/>
  <c r="A52" i="4"/>
  <c r="A53" i="4"/>
  <c r="B10" i="4"/>
  <c r="B2" i="4"/>
  <c r="A3" i="4"/>
  <c r="B3" i="4"/>
  <c r="B53" i="4"/>
  <c r="A54" i="4"/>
  <c r="B54" i="4"/>
  <c r="C54" i="4"/>
  <c r="A55" i="4"/>
  <c r="B55" i="4"/>
  <c r="C55" i="4"/>
  <c r="A31" i="4"/>
  <c r="B31" i="4"/>
  <c r="C31" i="4"/>
  <c r="A32" i="4"/>
  <c r="B32" i="4"/>
  <c r="A33" i="4"/>
  <c r="B33" i="4"/>
  <c r="A34" i="4"/>
  <c r="B34" i="4"/>
  <c r="A35" i="4"/>
  <c r="B35" i="4"/>
  <c r="A36" i="4"/>
  <c r="B36" i="4"/>
  <c r="C36" i="4"/>
  <c r="B37" i="4"/>
  <c r="B38" i="4"/>
  <c r="B39" i="4"/>
  <c r="A40" i="4"/>
  <c r="B40" i="4"/>
  <c r="B41" i="4"/>
  <c r="A42" i="4"/>
  <c r="B42" i="4"/>
  <c r="A43" i="4"/>
  <c r="B43" i="4"/>
  <c r="A44" i="4"/>
  <c r="B44" i="4"/>
  <c r="A45" i="4"/>
  <c r="B45" i="4"/>
  <c r="A46" i="4"/>
  <c r="B46" i="4"/>
  <c r="A47" i="4"/>
  <c r="B47" i="4"/>
  <c r="A48" i="4"/>
  <c r="B48" i="4"/>
  <c r="A49" i="4"/>
  <c r="B49" i="4"/>
  <c r="C49" i="4"/>
  <c r="A50" i="4"/>
  <c r="B50" i="4"/>
  <c r="B51" i="4"/>
  <c r="B52" i="4"/>
  <c r="C12" i="4"/>
  <c r="B4" i="4"/>
  <c r="B5" i="4"/>
  <c r="B6" i="4"/>
  <c r="B7" i="4"/>
  <c r="B9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9" i="4"/>
  <c r="A20" i="4"/>
  <c r="A21" i="4"/>
  <c r="A22" i="4"/>
  <c r="A23" i="4"/>
  <c r="A24" i="4"/>
  <c r="A25" i="4"/>
  <c r="A26" i="4"/>
  <c r="A28" i="4"/>
  <c r="A29" i="4"/>
  <c r="A30" i="4"/>
  <c r="C139" i="1"/>
  <c r="C178" i="1"/>
  <c r="C136" i="1"/>
  <c r="C137" i="1"/>
  <c r="C140" i="1"/>
  <c r="C141" i="1"/>
  <c r="C142" i="1"/>
  <c r="C143" i="1"/>
  <c r="C145" i="1"/>
  <c r="C146" i="1"/>
  <c r="C147" i="1"/>
  <c r="C148" i="1"/>
  <c r="C149" i="1"/>
  <c r="C150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9" i="1"/>
  <c r="C171" i="1"/>
  <c r="C172" i="1"/>
  <c r="C173" i="1"/>
  <c r="C174" i="1"/>
  <c r="C175" i="1"/>
  <c r="C176" i="1"/>
  <c r="C177" i="1"/>
  <c r="C179" i="1"/>
  <c r="C180" i="1"/>
  <c r="C182" i="1"/>
  <c r="C183" i="1"/>
  <c r="C184" i="1"/>
  <c r="C135" i="1"/>
  <c r="U74" i="1"/>
  <c r="U93" i="1"/>
  <c r="U98" i="1"/>
  <c r="U111" i="1"/>
  <c r="G163" i="1"/>
  <c r="I2" i="1"/>
  <c r="J2" i="1"/>
  <c r="Q2" i="1"/>
  <c r="R2" i="1"/>
  <c r="S2" i="1"/>
  <c r="T2" i="1"/>
  <c r="P2" i="1"/>
  <c r="O2" i="1"/>
  <c r="M2" i="1"/>
  <c r="N2" i="1"/>
  <c r="K2" i="1"/>
  <c r="U2" i="1"/>
  <c r="C6" i="4"/>
  <c r="E95" i="1" l="1"/>
  <c r="F95" i="1" s="1"/>
  <c r="V114" i="1"/>
  <c r="V101" i="1"/>
  <c r="F87" i="1"/>
  <c r="D233" i="1"/>
  <c r="F233" i="1" s="1"/>
  <c r="E83" i="1"/>
  <c r="F83" i="1" s="1"/>
  <c r="V117" i="1"/>
  <c r="C4" i="4"/>
  <c r="F218" i="1"/>
  <c r="F214" i="1"/>
  <c r="F107" i="1"/>
  <c r="H107" i="1"/>
  <c r="F219" i="1"/>
  <c r="F48" i="1"/>
  <c r="D224" i="1"/>
  <c r="F224" i="1" s="1"/>
  <c r="V73" i="1"/>
  <c r="F52" i="1"/>
  <c r="V92" i="1"/>
  <c r="H71" i="1"/>
  <c r="F71" i="1"/>
  <c r="E143" i="1"/>
  <c r="H143" i="1" s="1"/>
  <c r="F73" i="1"/>
  <c r="H70" i="1"/>
  <c r="V68" i="1"/>
  <c r="E112" i="1"/>
  <c r="E182" i="1" s="1"/>
  <c r="H102" i="1"/>
  <c r="V103" i="1"/>
  <c r="F190" i="1"/>
  <c r="F97" i="1"/>
  <c r="V71" i="1"/>
  <c r="H99" i="1"/>
  <c r="F99" i="1"/>
  <c r="E79" i="1"/>
  <c r="H79" i="1" s="1"/>
  <c r="V77" i="1"/>
  <c r="V86" i="1"/>
  <c r="E156" i="1"/>
  <c r="F156" i="1" s="1"/>
  <c r="F86" i="1"/>
  <c r="H108" i="1"/>
  <c r="F108" i="1"/>
  <c r="C46" i="4"/>
  <c r="F103" i="1"/>
  <c r="H103" i="1"/>
  <c r="H110" i="1"/>
  <c r="F110" i="1"/>
  <c r="C48" i="4"/>
  <c r="V85" i="1"/>
  <c r="C20" i="4"/>
  <c r="F211" i="1"/>
  <c r="E175" i="1"/>
  <c r="H175" i="1" s="1"/>
  <c r="E187" i="1"/>
  <c r="E184" i="1"/>
  <c r="H184" i="1" s="1"/>
  <c r="F106" i="1"/>
  <c r="F220" i="1"/>
  <c r="H38" i="1"/>
  <c r="F217" i="1"/>
  <c r="F210" i="1"/>
  <c r="E176" i="1"/>
  <c r="F176" i="1" s="1"/>
  <c r="H109" i="1"/>
  <c r="V67" i="1"/>
  <c r="F194" i="1"/>
  <c r="F50" i="1"/>
  <c r="V90" i="1"/>
  <c r="F90" i="1"/>
  <c r="C28" i="4"/>
  <c r="H90" i="1"/>
  <c r="H81" i="1"/>
  <c r="C19" i="4"/>
  <c r="E145" i="1"/>
  <c r="H145" i="1" s="1"/>
  <c r="E173" i="1"/>
  <c r="H173" i="1" s="1"/>
  <c r="H95" i="1"/>
  <c r="F117" i="1"/>
  <c r="C10" i="4"/>
  <c r="D227" i="1"/>
  <c r="F227" i="1" s="1"/>
  <c r="E160" i="1"/>
  <c r="E104" i="1"/>
  <c r="C42" i="4" s="1"/>
  <c r="V72" i="1"/>
  <c r="E146" i="1"/>
  <c r="H146" i="1" s="1"/>
  <c r="C13" i="4"/>
  <c r="F212" i="1"/>
  <c r="H117" i="1"/>
  <c r="H116" i="1" s="1"/>
  <c r="V81" i="1"/>
  <c r="C41" i="4"/>
  <c r="H75" i="1"/>
  <c r="D226" i="1"/>
  <c r="F226" i="1" s="1"/>
  <c r="F222" i="1"/>
  <c r="F215" i="1"/>
  <c r="F196" i="1"/>
  <c r="E180" i="1"/>
  <c r="H180" i="1" s="1"/>
  <c r="E178" i="1"/>
  <c r="H178" i="1" s="1"/>
  <c r="E88" i="1"/>
  <c r="E158" i="1" s="1"/>
  <c r="F57" i="1"/>
  <c r="F54" i="1"/>
  <c r="V76" i="1"/>
  <c r="D232" i="1"/>
  <c r="F232" i="1" s="1"/>
  <c r="F198" i="1"/>
  <c r="H198" i="1"/>
  <c r="C27" i="4"/>
  <c r="F89" i="1"/>
  <c r="H89" i="1"/>
  <c r="V113" i="1"/>
  <c r="C37" i="4"/>
  <c r="E169" i="1"/>
  <c r="E162" i="1"/>
  <c r="F162" i="1" s="1"/>
  <c r="C30" i="4"/>
  <c r="H92" i="1"/>
  <c r="V100" i="1"/>
  <c r="H77" i="1"/>
  <c r="F77" i="1"/>
  <c r="E147" i="1"/>
  <c r="C9" i="4"/>
  <c r="H67" i="1"/>
  <c r="F67" i="1"/>
  <c r="F114" i="1"/>
  <c r="C52" i="4"/>
  <c r="H193" i="1"/>
  <c r="F193" i="1"/>
  <c r="C25" i="4"/>
  <c r="H235" i="1"/>
  <c r="H207" i="1" s="1"/>
  <c r="H246" i="1" s="1"/>
  <c r="H203" i="1" s="1"/>
  <c r="H209" i="1"/>
  <c r="H200" i="1"/>
  <c r="F200" i="1"/>
  <c r="H101" i="1"/>
  <c r="H66" i="1"/>
  <c r="F197" i="1"/>
  <c r="H197" i="1"/>
  <c r="E179" i="1"/>
  <c r="F109" i="1"/>
  <c r="C43" i="4"/>
  <c r="F105" i="1"/>
  <c r="V84" i="1"/>
  <c r="H73" i="1"/>
  <c r="C11" i="4"/>
  <c r="V96" i="1"/>
  <c r="E96" i="1"/>
  <c r="F91" i="1"/>
  <c r="E161" i="1"/>
  <c r="H161" i="1" s="1"/>
  <c r="C29" i="4"/>
  <c r="H91" i="1"/>
  <c r="V89" i="1"/>
  <c r="H12" i="1"/>
  <c r="H82" i="1"/>
  <c r="F85" i="1"/>
  <c r="E152" i="1"/>
  <c r="F101" i="1"/>
  <c r="H87" i="1"/>
  <c r="H86" i="1"/>
  <c r="C24" i="4"/>
  <c r="H106" i="1"/>
  <c r="C23" i="4"/>
  <c r="F192" i="1"/>
  <c r="H192" i="1"/>
  <c r="E177" i="1"/>
  <c r="H177" i="1" s="1"/>
  <c r="C45" i="4"/>
  <c r="E80" i="1"/>
  <c r="F66" i="1"/>
  <c r="F45" i="1"/>
  <c r="F42" i="1"/>
  <c r="V91" i="1"/>
  <c r="V78" i="1"/>
  <c r="E78" i="1"/>
  <c r="E148" i="1" s="1"/>
  <c r="C14" i="4"/>
  <c r="F76" i="1"/>
  <c r="H72" i="1"/>
  <c r="E142" i="1"/>
  <c r="H142" i="1" s="1"/>
  <c r="H68" i="1"/>
  <c r="E171" i="1"/>
  <c r="F171" i="1" s="1"/>
  <c r="E159" i="1"/>
  <c r="F159" i="1" s="1"/>
  <c r="E155" i="1"/>
  <c r="H155" i="1" s="1"/>
  <c r="E141" i="1"/>
  <c r="F141" i="1" s="1"/>
  <c r="E137" i="1"/>
  <c r="F137" i="1" s="1"/>
  <c r="H195" i="1"/>
  <c r="F195" i="1"/>
  <c r="F201" i="1"/>
  <c r="H201" i="1"/>
  <c r="H196" i="1"/>
  <c r="H190" i="1"/>
  <c r="F188" i="1"/>
  <c r="F189" i="1"/>
  <c r="H194" i="1"/>
  <c r="F199" i="1"/>
  <c r="F191" i="1"/>
  <c r="F202" i="1"/>
  <c r="C33" i="4" l="1"/>
  <c r="E165" i="1"/>
  <c r="H165" i="1" s="1"/>
  <c r="H83" i="1"/>
  <c r="C50" i="4"/>
  <c r="E153" i="1"/>
  <c r="H153" i="1" s="1"/>
  <c r="E157" i="1"/>
  <c r="H157" i="1" s="1"/>
  <c r="E136" i="1"/>
  <c r="H136" i="1" s="1"/>
  <c r="C35" i="4"/>
  <c r="H97" i="1"/>
  <c r="F143" i="1"/>
  <c r="C21" i="4"/>
  <c r="F177" i="1"/>
  <c r="F102" i="1"/>
  <c r="F145" i="1"/>
  <c r="H171" i="1"/>
  <c r="E140" i="1"/>
  <c r="F140" i="1" s="1"/>
  <c r="C40" i="4"/>
  <c r="H176" i="1"/>
  <c r="E172" i="1"/>
  <c r="H172" i="1" s="1"/>
  <c r="F184" i="1"/>
  <c r="E167" i="1"/>
  <c r="H167" i="1" s="1"/>
  <c r="F70" i="1"/>
  <c r="H156" i="1"/>
  <c r="C8" i="4"/>
  <c r="H104" i="1"/>
  <c r="E174" i="1"/>
  <c r="H174" i="1" s="1"/>
  <c r="F104" i="1"/>
  <c r="H112" i="1"/>
  <c r="F112" i="1"/>
  <c r="F79" i="1"/>
  <c r="C17" i="4"/>
  <c r="H162" i="1"/>
  <c r="F180" i="1"/>
  <c r="F146" i="1"/>
  <c r="E149" i="1"/>
  <c r="F187" i="1"/>
  <c r="H187" i="1"/>
  <c r="H186" i="1" s="1"/>
  <c r="F175" i="1"/>
  <c r="F178" i="1"/>
  <c r="F155" i="1"/>
  <c r="H137" i="1"/>
  <c r="F82" i="1"/>
  <c r="H158" i="1"/>
  <c r="F158" i="1"/>
  <c r="H160" i="1"/>
  <c r="F160" i="1"/>
  <c r="F173" i="1"/>
  <c r="H159" i="1"/>
  <c r="V132" i="1"/>
  <c r="V1" i="1" s="1"/>
  <c r="D1" i="1" s="1"/>
  <c r="D2" i="1" s="1"/>
  <c r="C53" i="4"/>
  <c r="H115" i="1"/>
  <c r="H65" i="1"/>
  <c r="F65" i="1"/>
  <c r="E135" i="1"/>
  <c r="C3" i="4"/>
  <c r="F161" i="1"/>
  <c r="H141" i="1"/>
  <c r="F246" i="1"/>
  <c r="F88" i="1"/>
  <c r="C26" i="4"/>
  <c r="H88" i="1"/>
  <c r="F182" i="1"/>
  <c r="H182" i="1"/>
  <c r="H179" i="1"/>
  <c r="F179" i="1"/>
  <c r="E183" i="1"/>
  <c r="C51" i="4"/>
  <c r="F113" i="1"/>
  <c r="H113" i="1"/>
  <c r="H80" i="1"/>
  <c r="F80" i="1"/>
  <c r="C18" i="4"/>
  <c r="C38" i="4"/>
  <c r="H100" i="1"/>
  <c r="F142" i="1"/>
  <c r="E150" i="1"/>
  <c r="F147" i="1"/>
  <c r="H147" i="1"/>
  <c r="H169" i="1"/>
  <c r="H168" i="1" s="1"/>
  <c r="F169" i="1"/>
  <c r="H94" i="1"/>
  <c r="C32" i="4"/>
  <c r="E164" i="1"/>
  <c r="F94" i="1"/>
  <c r="F69" i="1"/>
  <c r="H69" i="1"/>
  <c r="C7" i="4"/>
  <c r="H78" i="1"/>
  <c r="C16" i="4"/>
  <c r="F78" i="1"/>
  <c r="E139" i="1"/>
  <c r="H152" i="1"/>
  <c r="F152" i="1"/>
  <c r="F96" i="1"/>
  <c r="C34" i="4"/>
  <c r="E166" i="1"/>
  <c r="H96" i="1"/>
  <c r="E154" i="1"/>
  <c r="C22" i="4"/>
  <c r="H84" i="1"/>
  <c r="F84" i="1"/>
  <c r="H148" i="1"/>
  <c r="F148" i="1"/>
  <c r="F165" i="1" l="1"/>
  <c r="F153" i="1"/>
  <c r="F157" i="1"/>
  <c r="F136" i="1"/>
  <c r="H140" i="1"/>
  <c r="F172" i="1"/>
  <c r="F167" i="1"/>
  <c r="F174" i="1"/>
  <c r="H98" i="1"/>
  <c r="H64" i="1"/>
  <c r="H149" i="1"/>
  <c r="H144" i="1" s="1"/>
  <c r="F149" i="1"/>
  <c r="H111" i="1"/>
  <c r="F135" i="1"/>
  <c r="H135" i="1"/>
  <c r="H93" i="1"/>
  <c r="H74" i="1"/>
  <c r="H166" i="1"/>
  <c r="F166" i="1"/>
  <c r="H164" i="1"/>
  <c r="F164" i="1"/>
  <c r="H150" i="1"/>
  <c r="F150" i="1"/>
  <c r="F139" i="1"/>
  <c r="H139" i="1"/>
  <c r="F154" i="1"/>
  <c r="H154" i="1"/>
  <c r="H183" i="1"/>
  <c r="H181" i="1" s="1"/>
  <c r="F183" i="1"/>
  <c r="H134" i="1" l="1"/>
  <c r="H133" i="1" s="1"/>
  <c r="H163" i="1"/>
  <c r="F203" i="1"/>
  <c r="F205" i="1" s="1"/>
  <c r="H204" i="1" s="1"/>
  <c r="H205" i="1" s="1"/>
  <c r="H206" i="1" l="1"/>
  <c r="F206" i="1"/>
  <c r="F247" i="1" s="1"/>
  <c r="F249" i="1" s="1"/>
  <c r="F2" i="1" l="1"/>
  <c r="F1" i="1"/>
</calcChain>
</file>

<file path=xl/sharedStrings.xml><?xml version="1.0" encoding="utf-8"?>
<sst xmlns="http://schemas.openxmlformats.org/spreadsheetml/2006/main" count="186" uniqueCount="164">
  <si>
    <t>Кол-во</t>
  </si>
  <si>
    <t>Аренда ДГУ</t>
  </si>
  <si>
    <t xml:space="preserve">За 1 час </t>
  </si>
  <si>
    <t>PL 150</t>
  </si>
  <si>
    <t>PL 120</t>
  </si>
  <si>
    <t>PL 95</t>
  </si>
  <si>
    <t>32 1P</t>
  </si>
  <si>
    <t>16 1P</t>
  </si>
  <si>
    <t>Вход: СЕЕ 16А / Выход: 3хЕвророзетки 220В/ 1P+N+E/20 м</t>
  </si>
  <si>
    <t>250 кВА / 380 В.</t>
  </si>
  <si>
    <t>150 кВА / 380 В.</t>
  </si>
  <si>
    <t>50 кВА / 380 В.</t>
  </si>
  <si>
    <t>СВТГ</t>
  </si>
  <si>
    <t>Потребление: 8,5 Вт, Световой поток: 800 Лм, Уличное исполнение.</t>
  </si>
  <si>
    <t>Услуги по заправке ДГУ</t>
  </si>
  <si>
    <t>Пусконаладочные работы / электроизмерит. лаборатория</t>
  </si>
  <si>
    <t>Транспортные расходы</t>
  </si>
  <si>
    <t>Аренда автокрана, крана-манипулятора.</t>
  </si>
  <si>
    <t>Марка / тип  оборудования, услуга</t>
  </si>
  <si>
    <t>Код</t>
  </si>
  <si>
    <t xml:space="preserve">За смену </t>
  </si>
  <si>
    <t>Скидка %</t>
  </si>
  <si>
    <t>ИТОГО</t>
  </si>
  <si>
    <t>Сумма скидки</t>
  </si>
  <si>
    <t>Менеджер проектов Максимов Антон</t>
  </si>
  <si>
    <t>8 916 901 37 37</t>
  </si>
  <si>
    <t>e-mail: anton02041984@mail.ru</t>
  </si>
  <si>
    <t>Заказчик:</t>
  </si>
  <si>
    <t>Кабельные удлинители</t>
  </si>
  <si>
    <t>Кабельные адаптеры</t>
  </si>
  <si>
    <t>Кабельные разветвители</t>
  </si>
  <si>
    <t>Дополнительные услуги</t>
  </si>
  <si>
    <t>Прожекторы и резиновые мостики</t>
  </si>
  <si>
    <t xml:space="preserve">За первые сутки </t>
  </si>
  <si>
    <t>ФИЛЬТР</t>
  </si>
  <si>
    <t>Adam Hall Defender Mini, 3х канальный полиуретановый кроссовер</t>
  </si>
  <si>
    <t>Итого со скидкой</t>
  </si>
  <si>
    <t>275 кВа / 200 кВт</t>
  </si>
  <si>
    <t xml:space="preserve">Вход: Вилка СЕЕ 32 А/ 380 В/ 3P+N+E / Выход: 2 х Розетка СЕЕ 32 А/ 380 В/ 3P+N+E </t>
  </si>
  <si>
    <t>Переработка/Подача 1 час ДГУ</t>
  </si>
  <si>
    <t>Монтаж / демонтаж оборудования/ Техник</t>
  </si>
  <si>
    <t>Дежурный электрик</t>
  </si>
  <si>
    <t>Итого</t>
  </si>
  <si>
    <t>с НДС</t>
  </si>
  <si>
    <t>Зоны энергоснабжения площадки</t>
  </si>
  <si>
    <t>Электрощиты распределительные</t>
  </si>
  <si>
    <t>Adam Hall Defender XXL, 5ти канальный мощный полиуретановый кроссовер</t>
  </si>
  <si>
    <t>Вход: СЕЕ 63А/3P+N+E/ 380 В / Выход: СЕЕ 2х32А/3P+N+E/380 В + 15х16А/1P+N+E/220 В</t>
  </si>
  <si>
    <t>Вход: СЕЕ 32А/3P+N+E/380 В / Выход: СЕЕ 6х16А/1P+N+E/220 В + 2х16А/3P+N+E/380 В</t>
  </si>
  <si>
    <t>Телефон:</t>
  </si>
  <si>
    <t>Дата:</t>
  </si>
  <si>
    <t>Мероприятие:</t>
  </si>
  <si>
    <t>Сумма, руб.</t>
  </si>
  <si>
    <t>Адрес:</t>
  </si>
  <si>
    <t>Стоимость, руб.</t>
  </si>
  <si>
    <t>Зона7</t>
  </si>
  <si>
    <t>Зона8</t>
  </si>
  <si>
    <t>Зона9</t>
  </si>
  <si>
    <t>Зона10</t>
  </si>
  <si>
    <t>Зона11</t>
  </si>
  <si>
    <t>Зона12</t>
  </si>
  <si>
    <r>
      <t>КГ 5х150мм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/POWERLOCK/20м/удлинитель</t>
    </r>
  </si>
  <si>
    <r>
      <t>КГ 5х120мм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/POWERLOCK/20м/удлинитель</t>
    </r>
  </si>
  <si>
    <r>
      <t>КГ 5х95мм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/POWERLOCK/20м/удлинитель</t>
    </r>
  </si>
  <si>
    <t>Эл. почта</t>
  </si>
  <si>
    <t>Вход: СЕЕ 16А / Выход: 3хЕвророзетки 220В/ 1P+N+E/10 м</t>
  </si>
  <si>
    <t>Вход: Вилка СЕЕ 16 А/ 220 В/ 1P+N+E / Выход: 2 х Розетка СЕЕ 16А/1P+N+E/220 В /КГ 3х2,5мм2</t>
  </si>
  <si>
    <r>
      <t>POWERLOCK / КГ 5х95мм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 х Клеммы М 12</t>
    </r>
  </si>
  <si>
    <r>
      <t>POWERLOCK / КГ 5х120мм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 х Клеммы М12</t>
    </r>
  </si>
  <si>
    <r>
      <t>Клеммы М12 х POWERLOCK / КГ 5х150мм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</t>
    </r>
  </si>
  <si>
    <r>
      <t>Клеммы М12 х POWERLOCK / КГ 5х120мм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</t>
    </r>
  </si>
  <si>
    <r>
      <t>Клеммы М12 х POWERLOCK / КГ 5х95мм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 xml:space="preserve"> / 3м</t>
    </r>
  </si>
  <si>
    <t>Контакт:</t>
  </si>
  <si>
    <t>Вход: СЕЕ 16А / Выход: 3хЕвророзетки 220В/ 1P+N+E/1 м</t>
  </si>
  <si>
    <t>16/2х16</t>
  </si>
  <si>
    <r>
      <t>63</t>
    </r>
    <r>
      <rPr>
        <vertAlign val="subscript"/>
        <sz val="11"/>
        <rFont val="Calibri Light"/>
        <family val="2"/>
        <charset val="204"/>
      </rPr>
      <t>3</t>
    </r>
    <r>
      <rPr>
        <sz val="11"/>
        <rFont val="Calibri Light"/>
        <family val="2"/>
        <charset val="204"/>
      </rPr>
      <t>/2х32</t>
    </r>
    <r>
      <rPr>
        <vertAlign val="subscript"/>
        <sz val="11"/>
        <rFont val="Calibri Light"/>
        <family val="2"/>
        <charset val="204"/>
      </rPr>
      <t>3</t>
    </r>
  </si>
  <si>
    <r>
      <t>32</t>
    </r>
    <r>
      <rPr>
        <vertAlign val="subscript"/>
        <sz val="11"/>
        <rFont val="Calibri Light"/>
        <family val="2"/>
        <charset val="204"/>
      </rPr>
      <t>3</t>
    </r>
    <r>
      <rPr>
        <sz val="11"/>
        <rFont val="Calibri Light"/>
        <family val="2"/>
        <charset val="204"/>
      </rPr>
      <t>/2х32</t>
    </r>
    <r>
      <rPr>
        <vertAlign val="subscript"/>
        <sz val="11"/>
        <rFont val="Calibri Light"/>
        <family val="2"/>
        <charset val="204"/>
      </rPr>
      <t>3</t>
    </r>
  </si>
  <si>
    <r>
      <t>32</t>
    </r>
    <r>
      <rPr>
        <vertAlign val="subscript"/>
        <sz val="11"/>
        <rFont val="Calibri Light"/>
        <family val="2"/>
        <charset val="204"/>
      </rPr>
      <t>3</t>
    </r>
    <r>
      <rPr>
        <sz val="11"/>
        <rFont val="Calibri Light"/>
        <family val="2"/>
        <charset val="204"/>
      </rPr>
      <t>/3х32</t>
    </r>
  </si>
  <si>
    <t>Вход: Вилка СЕЕ 32 А/ 380 В/ 3P+N+E / Выход: 3 х Розетка СЕЕ 32А/1P+N+E/220 В/IP56</t>
  </si>
  <si>
    <t>Вход: POWERLOCK 400А/ 380 В / Выход: СЕЕ 3х125А/ 3P+N+E/ 380 В</t>
  </si>
  <si>
    <t>Вход: СЕЕ 125А/ 3P+N+E/380 В / Выход: СЕЕ 2х63А/ 3P+N+E/ 380 В + 4х32А/ 3P+N+E/380 В</t>
  </si>
  <si>
    <t>Вход: СЕЕ 63А/3P+N+E/ 380 В / Выход: СЕЕ 3х63А/ 1P+N+E/ 220В + 2х32А/ 3P+N+E/ 380 В + 6х32А/ 1P+N+E/220В</t>
  </si>
  <si>
    <t>Вход: СЕЕ 16А/ 3P+N+E/380 В / Выход: СЕЕ 3х16А/ 1P+N+E/ 220В</t>
  </si>
  <si>
    <t>Вход: СЕЕ 32А/3P+N+E/380 В / Выход: СЕЕ 6х16А/1P+N+E/220 В</t>
  </si>
  <si>
    <t>УЗО Вход: СЕЕ 32А/3P+N+E/380 В / Выход: СЕЕ 32А/ 3P+N+E/ 380В</t>
  </si>
  <si>
    <t>Вход: СЕЕ 32А/ 3P+N+E/380 В / Выход: СЕЕ 3х16А/ 3P+N+E/ 380В</t>
  </si>
  <si>
    <r>
      <t>КГ 5х16мм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63 А/ 380 В/3P+N+E/15м/удлинитель</t>
    </r>
  </si>
  <si>
    <r>
      <t>КГ 5х6мм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32 А/ 380 В/3P+N+E/20м/удлинитель</t>
    </r>
  </si>
  <si>
    <r>
      <t>КГ 3х6мм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32 А/ 220 В/1P+N+E/20м/удлинитель</t>
    </r>
  </si>
  <si>
    <r>
      <t>КГ 5х2,5мм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16 А/ 380 В/3P+N+E/20м/удлинитель</t>
    </r>
  </si>
  <si>
    <r>
      <t>КГ 3х2,5мм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16 А/ 220 В/1P+N+E/20м/удлинитель</t>
    </r>
  </si>
  <si>
    <r>
      <t>POWERLOCK / КГ5 х 150мм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 х Клеммы М12</t>
    </r>
  </si>
  <si>
    <t xml:space="preserve">Вход: Вилка СЕЕ 63 А/ 380 В/ 3P+N+E / Выход: 2 х Розетка СЕЕ 32 А/ 380 В/ 3P+N+E </t>
  </si>
  <si>
    <t>Доставка ДГУ</t>
  </si>
  <si>
    <t>Вес, кг</t>
  </si>
  <si>
    <t>Кол-во, шт.</t>
  </si>
  <si>
    <r>
      <t>КГ 5х35мм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/СЕЕ 125 А/ 380 В/3P+N+E/15м/удлинитель</t>
    </r>
  </si>
  <si>
    <r>
      <t>Клеммы М10 х Розетка СЕЕ125А/380 В/3P+N+E/КГ5х25мм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</si>
  <si>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СЕЕ125А/380В/3P+N+E/КГ5х25мм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</si>
  <si>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Розетка СЕЕ63А/380В/3P+N+E/КГ5х16мм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</si>
  <si>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СЕЕ63А/380В/3P+N+E/КГ5х16мм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</si>
  <si>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Розетка СЕЕ32А/380В/3P+N+E/КГ5х6мм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</si>
  <si>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СЕЕ32А/380В/3P+N+E/КГ 5х6мм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</si>
  <si>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Вилка СЕЕ 16А/380В/3P+N+E/КГ5х2,5мм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</si>
  <si>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r>
      <t>Клеммы М10 х Розетка СЕЕ16А/380В/3P+N+E/КГ5х2,5мм</t>
    </r>
    <r>
      <rPr>
        <vertAlign val="superscript"/>
        <sz val="11"/>
        <rFont val="Calibri Light"/>
        <family val="2"/>
        <charset val="204"/>
      </rPr>
      <t>2</t>
    </r>
    <r>
      <rPr>
        <sz val="11"/>
        <rFont val="Calibri Light"/>
        <family val="2"/>
        <charset val="204"/>
      </rPr>
      <t>/3м</t>
    </r>
  </si>
  <si>
    <t>Вход: 1х Вилка /евро/220В/Выход:1 х розетка СЕЕ16А/1P+N+E/1 м</t>
  </si>
  <si>
    <t>440 кВа / 200 кВт</t>
  </si>
  <si>
    <t>440 кВа / 220 кВт</t>
  </si>
  <si>
    <t>440 кВа / 320 кВт</t>
  </si>
  <si>
    <t>AHDX</t>
  </si>
  <si>
    <t>AHDIII</t>
  </si>
  <si>
    <t>AHDm</t>
  </si>
  <si>
    <t>Климатическое оборудование</t>
  </si>
  <si>
    <t>Тепловентилятор "МАКАР", 15 кВт, СЕЕ 32А</t>
  </si>
  <si>
    <t>След. сутки</t>
  </si>
  <si>
    <t>ТВМ</t>
  </si>
  <si>
    <t>За 1 смену</t>
  </si>
  <si>
    <t>Adam Hall Defender III, 3х канальный мощный полиуретановый кроссовер</t>
  </si>
  <si>
    <t>Отчет о совместимости для Смета6.xlt</t>
  </si>
  <si>
    <t>Дата отчета: 28.02.2018 23:02</t>
  </si>
  <si>
    <t>Некоторые свойства данной книги не поддерживаются более ранними версиями Excel. Сохранение книги в формате более ранней версии приведет к потере или ограничению функциональности этих свойств.</t>
  </si>
  <si>
    <t>Несущественная потеря точности</t>
  </si>
  <si>
    <t>Число экземпляров</t>
  </si>
  <si>
    <t>Книга содержит данные, к которым применен фильтр, использующий более двух условий. В более ранней версии Excel строки, скрытые этим фильтром, останутся скрытыми, но сам фильтр будет отображаться неправильно.</t>
  </si>
  <si>
    <t>'Форма'!H11:H247</t>
  </si>
  <si>
    <t>'Лист1'!C1:C60</t>
  </si>
  <si>
    <t>Некоторые ячейки или стили в этой книге содержат форматирование, не поддерживаемое выбранным форматом файла. Эти форматы будут преобразованы в наиболее близкий из имеющихся форматов.</t>
  </si>
  <si>
    <t>Зона1</t>
  </si>
  <si>
    <t>Зона2</t>
  </si>
  <si>
    <t>Зона3</t>
  </si>
  <si>
    <t>Зона4</t>
  </si>
  <si>
    <t>Зона5</t>
  </si>
  <si>
    <t>Зона6</t>
  </si>
  <si>
    <r>
      <t>Кол-во смен монтаж/демонтаж</t>
    </r>
    <r>
      <rPr>
        <sz val="11"/>
        <color indexed="8"/>
        <rFont val="Calibri"/>
        <family val="2"/>
        <charset val="204"/>
      </rPr>
      <t>≈</t>
    </r>
  </si>
  <si>
    <t>Вес ЭСО, кг</t>
  </si>
  <si>
    <t>Сервисный инженер</t>
  </si>
  <si>
    <t>Услуги синхронизации</t>
  </si>
  <si>
    <t>440 кВа / 250 кВт</t>
  </si>
  <si>
    <t>400 кВа / 300 кВт</t>
  </si>
  <si>
    <t>500 кВа / 400 кВт</t>
  </si>
  <si>
    <t>650 кВа / 500 кВт</t>
  </si>
  <si>
    <t>700 кВа / 550 кВт</t>
  </si>
  <si>
    <t>ИК</t>
  </si>
  <si>
    <t>ИК Обогреватель 6 кВт</t>
  </si>
  <si>
    <t>Проживание в другом населенном пункте</t>
  </si>
  <si>
    <t>20 кВт</t>
  </si>
  <si>
    <t>200 кВт</t>
  </si>
  <si>
    <t>250 кВт</t>
  </si>
  <si>
    <t>300 кВт</t>
  </si>
  <si>
    <t>150 кВт</t>
  </si>
  <si>
    <t>Общая стоимость работ и услуг</t>
  </si>
  <si>
    <t>100 кВт</t>
  </si>
  <si>
    <t>Прочие расходы</t>
  </si>
  <si>
    <t xml:space="preserve">30 кВт </t>
  </si>
  <si>
    <t>50 кВт</t>
  </si>
  <si>
    <t xml:space="preserve">60 кВт </t>
  </si>
  <si>
    <t>80 кВт</t>
  </si>
  <si>
    <t xml:space="preserve">Общая стоимость работ и услуг (по УСН) </t>
  </si>
  <si>
    <t>УСН -10%</t>
  </si>
  <si>
    <t>120 кВт</t>
  </si>
  <si>
    <t>16.09-18.09</t>
  </si>
  <si>
    <t>Антон</t>
  </si>
  <si>
    <t>89299299220</t>
  </si>
  <si>
    <t>частное. Московский Метрополитен. Станция Курская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</si>
</sst>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\ _₽_-;\-* #,##0\ _₽_-;_-* &quot;-&quot;\ _₽_-;_-@_-"/>
    <numFmt numFmtId="165" formatCode="#,##0.00&quot;р.&quot;"/>
    <numFmt numFmtId="166" formatCode="0.0"/>
    <numFmt numFmtId="167" formatCode="#,##0.00\ _₽"/>
    <numFmt numFmtId="168" formatCode="#,##0\ _₽"/>
  </numFmts>
  <fonts count="14" x14ac:knownFonts="1">
    <font>
      <sz val="11"/>
      <color theme="1"/>
      <name val="Arial"/>
      <family val="2"/>
      <charset val="204"/>
    </font>
    <font>
      <sz val="11"/>
      <name val="Calibri Light"/>
      <family val="2"/>
      <charset val="204"/>
    </font>
    <font>
      <b/>
      <sz val="11"/>
      <name val="Calibri Light"/>
      <family val="2"/>
      <charset val="204"/>
    </font>
    <font>
      <vertAlign val="superscript"/>
      <sz val="11"/>
      <name val="Calibri Light"/>
      <family val="2"/>
      <charset val="204"/>
    </font>
    <font>
      <vertAlign val="subscript"/>
      <sz val="11"/>
      <name val="Calibri Light"/>
      <family val="2"/>
      <charset val="204"/>
    </font>
    <font>
      <sz val="11"/>
      <color indexed="8"/>
      <name val="Calibri"/>
      <family val="2"/>
      <charset val="204"/>
    </font>
    <font>
      <u/>
      <sz val="11"/>
      <color theme="10"/>
      <name val="Arial"/>
      <family val="2"/>
      <charset val="204"/>
    </font>
    <font>
      <sz val="11"/>
      <color theme="1"/>
      <name val="Calibri Light"/>
      <family val="2"/>
      <charset val="204"/>
    </font>
    <font>
      <sz val="10"/>
      <color theme="1"/>
      <name val="Calibri Light"/>
      <family val="2"/>
      <charset val="204"/>
    </font>
    <font>
      <b/>
      <sz val="11"/>
      <color rgb="FFFF0000"/>
      <name val="Calibri Light"/>
      <family val="2"/>
      <charset val="204"/>
    </font>
    <font>
      <b/>
      <sz val="11"/>
      <color theme="1"/>
      <name val="Calibri Light"/>
      <family val="2"/>
      <charset val="204"/>
    </font>
    <font>
      <sz val="12"/>
      <color theme="1"/>
      <name val="Calibri Light"/>
      <family val="2"/>
      <charset val="204"/>
    </font>
    <font>
      <b/>
      <sz val="11"/>
      <color theme="1"/>
      <name val="Arial"/>
      <family val="2"/>
      <charset val="204"/>
    </font>
    <font>
      <sz val="11"/>
      <color rgb="FFFF0000"/>
      <name val="Calibri Light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56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6" fontId="1" fillId="2" borderId="2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/>
    <xf numFmtId="0" fontId="1" fillId="2" borderId="2" xfId="0" applyFont="1" applyFill="1" applyBorder="1"/>
    <xf numFmtId="165" fontId="1" fillId="2" borderId="3" xfId="0" applyNumberFormat="1" applyFont="1" applyFill="1" applyBorder="1" applyAlignment="1">
      <alignment vertical="justify"/>
    </xf>
    <xf numFmtId="49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vertical="justify"/>
    </xf>
    <xf numFmtId="49" fontId="1" fillId="2" borderId="2" xfId="0" applyNumberFormat="1" applyFont="1" applyFill="1" applyBorder="1" applyAlignment="1">
      <alignment vertical="justify"/>
    </xf>
    <xf numFmtId="165" fontId="1" fillId="2" borderId="2" xfId="0" applyNumberFormat="1" applyFont="1" applyFill="1" applyBorder="1" applyAlignment="1">
      <alignment vertical="justify"/>
    </xf>
    <xf numFmtId="166" fontId="1" fillId="2" borderId="2" xfId="0" applyNumberFormat="1" applyFont="1" applyFill="1" applyBorder="1"/>
    <xf numFmtId="49" fontId="2" fillId="2" borderId="2" xfId="0" applyNumberFormat="1" applyFont="1" applyFill="1" applyBorder="1" applyAlignment="1">
      <alignment horizontal="center" vertical="justify"/>
    </xf>
    <xf numFmtId="165" fontId="1" fillId="2" borderId="3" xfId="0" applyNumberFormat="1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vertical="justify" wrapText="1"/>
    </xf>
    <xf numFmtId="0" fontId="1" fillId="2" borderId="2" xfId="0" applyFont="1" applyFill="1" applyBorder="1" applyAlignment="1">
      <alignment vertical="justify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justify" wrapText="1"/>
    </xf>
    <xf numFmtId="0" fontId="1" fillId="2" borderId="1" xfId="0" applyFont="1" applyFill="1" applyBorder="1" applyAlignment="1">
      <alignment vertical="justify"/>
    </xf>
    <xf numFmtId="166" fontId="7" fillId="3" borderId="0" xfId="0" applyNumberFormat="1" applyFont="1" applyFill="1"/>
    <xf numFmtId="0" fontId="9" fillId="0" borderId="4" xfId="0" applyFont="1" applyBorder="1" applyAlignment="1">
      <alignment horizontal="center" vertical="center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6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8" xfId="0" applyFont="1" applyFill="1" applyBorder="1" applyAlignment="1">
      <alignment horizontal="left" vertical="center"/>
    </xf>
    <xf numFmtId="0" fontId="7" fillId="2" borderId="9" xfId="0" applyFont="1" applyFill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/>
    <xf numFmtId="9" fontId="10" fillId="2" borderId="11" xfId="0" applyNumberFormat="1" applyFont="1" applyFill="1" applyBorder="1"/>
    <xf numFmtId="0" fontId="7" fillId="2" borderId="12" xfId="0" applyFont="1" applyFill="1" applyBorder="1" applyAlignment="1">
      <alignment horizontal="left" vertical="center"/>
    </xf>
    <xf numFmtId="0" fontId="7" fillId="2" borderId="13" xfId="0" applyFont="1" applyFill="1" applyBorder="1"/>
    <xf numFmtId="0" fontId="7" fillId="2" borderId="13" xfId="0" applyFont="1" applyFill="1" applyBorder="1" applyAlignment="1">
      <alignment horizontal="left"/>
    </xf>
    <xf numFmtId="0" fontId="7" fillId="2" borderId="14" xfId="0" applyFont="1" applyFill="1" applyBorder="1"/>
    <xf numFmtId="0" fontId="7" fillId="2" borderId="15" xfId="0" applyFont="1" applyFill="1" applyBorder="1" applyAlignment="1">
      <alignment horizontal="left" vertical="center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49" fontId="1" fillId="2" borderId="16" xfId="0" applyNumberFormat="1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justify"/>
    </xf>
    <xf numFmtId="165" fontId="1" fillId="2" borderId="17" xfId="0" applyNumberFormat="1" applyFont="1" applyFill="1" applyBorder="1" applyAlignment="1">
      <alignment horizontal="left" vertical="justify"/>
    </xf>
    <xf numFmtId="166" fontId="1" fillId="2" borderId="17" xfId="0" applyNumberFormat="1" applyFont="1" applyFill="1" applyBorder="1"/>
    <xf numFmtId="165" fontId="1" fillId="2" borderId="18" xfId="0" applyNumberFormat="1" applyFont="1" applyFill="1" applyBorder="1" applyAlignment="1">
      <alignment vertical="justify"/>
    </xf>
    <xf numFmtId="49" fontId="1" fillId="2" borderId="7" xfId="0" applyNumberFormat="1" applyFont="1" applyFill="1" applyBorder="1" applyAlignment="1">
      <alignment vertical="justify"/>
    </xf>
    <xf numFmtId="165" fontId="1" fillId="2" borderId="7" xfId="0" applyNumberFormat="1" applyFont="1" applyFill="1" applyBorder="1" applyAlignment="1">
      <alignment vertical="justify"/>
    </xf>
    <xf numFmtId="166" fontId="1" fillId="2" borderId="7" xfId="0" applyNumberFormat="1" applyFont="1" applyFill="1" applyBorder="1"/>
    <xf numFmtId="49" fontId="1" fillId="2" borderId="2" xfId="0" applyNumberFormat="1" applyFont="1" applyFill="1" applyBorder="1" applyAlignment="1">
      <alignment horizontal="center" vertical="justify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0" fontId="7" fillId="0" borderId="2" xfId="0" applyFont="1" applyBorder="1"/>
    <xf numFmtId="49" fontId="1" fillId="2" borderId="19" xfId="0" applyNumberFormat="1" applyFont="1" applyFill="1" applyBorder="1" applyAlignment="1">
      <alignment vertical="justify"/>
    </xf>
    <xf numFmtId="0" fontId="7" fillId="0" borderId="2" xfId="0" applyFont="1" applyBorder="1" applyAlignment="1">
      <alignment vertical="top" wrapText="1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right"/>
    </xf>
    <xf numFmtId="0" fontId="7" fillId="2" borderId="21" xfId="0" applyFont="1" applyFill="1" applyBorder="1" applyAlignment="1">
      <alignment horizontal="left"/>
    </xf>
    <xf numFmtId="0" fontId="7" fillId="2" borderId="21" xfId="0" applyFont="1" applyFill="1" applyBorder="1"/>
    <xf numFmtId="0" fontId="11" fillId="2" borderId="22" xfId="0" applyFont="1" applyFill="1" applyBorder="1"/>
    <xf numFmtId="0" fontId="11" fillId="2" borderId="23" xfId="0" applyFont="1" applyFill="1" applyBorder="1"/>
    <xf numFmtId="165" fontId="7" fillId="0" borderId="0" xfId="0" applyNumberFormat="1" applyFont="1"/>
    <xf numFmtId="49" fontId="2" fillId="2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166" fontId="1" fillId="2" borderId="2" xfId="0" applyNumberFormat="1" applyFont="1" applyFill="1" applyBorder="1" applyAlignment="1">
      <alignment vertical="center"/>
    </xf>
    <xf numFmtId="164" fontId="1" fillId="2" borderId="2" xfId="0" applyNumberFormat="1" applyFont="1" applyFill="1" applyBorder="1" applyAlignment="1">
      <alignment vertical="center"/>
    </xf>
    <xf numFmtId="165" fontId="1" fillId="2" borderId="2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/>
    </xf>
    <xf numFmtId="0" fontId="10" fillId="2" borderId="0" xfId="0" applyFont="1" applyFill="1" applyAlignment="1">
      <alignment horizontal="right" vertical="center"/>
    </xf>
    <xf numFmtId="49" fontId="10" fillId="2" borderId="0" xfId="0" applyNumberFormat="1" applyFont="1" applyFill="1" applyAlignment="1">
      <alignment horizontal="right" vertical="center" wrapText="1"/>
    </xf>
    <xf numFmtId="49" fontId="10" fillId="2" borderId="0" xfId="0" applyNumberFormat="1" applyFont="1" applyFill="1" applyAlignment="1">
      <alignment horizontal="right" vertical="center"/>
    </xf>
    <xf numFmtId="164" fontId="1" fillId="2" borderId="2" xfId="0" applyNumberFormat="1" applyFont="1" applyFill="1" applyBorder="1" applyAlignment="1">
      <alignment horizontal="right"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 wrapText="1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49" fontId="10" fillId="0" borderId="2" xfId="0" applyNumberFormat="1" applyFont="1" applyBorder="1" applyAlignment="1">
      <alignment horizontal="center" vertical="center" wrapText="1"/>
    </xf>
    <xf numFmtId="1" fontId="1" fillId="4" borderId="2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66" fontId="1" fillId="4" borderId="2" xfId="0" applyNumberFormat="1" applyFont="1" applyFill="1" applyBorder="1"/>
    <xf numFmtId="167" fontId="10" fillId="2" borderId="3" xfId="0" applyNumberFormat="1" applyFont="1" applyFill="1" applyBorder="1"/>
    <xf numFmtId="167" fontId="10" fillId="2" borderId="24" xfId="0" applyNumberFormat="1" applyFont="1" applyFill="1" applyBorder="1"/>
    <xf numFmtId="0" fontId="10" fillId="0" borderId="2" xfId="0" applyFont="1" applyBorder="1" applyAlignment="1">
      <alignment horizontal="left" vertical="top" wrapText="1"/>
    </xf>
    <xf numFmtId="1" fontId="9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justify"/>
    </xf>
    <xf numFmtId="164" fontId="1" fillId="5" borderId="2" xfId="0" applyNumberFormat="1" applyFont="1" applyFill="1" applyBorder="1" applyAlignment="1">
      <alignment vertical="center"/>
    </xf>
    <xf numFmtId="1" fontId="1" fillId="5" borderId="2" xfId="0" applyNumberFormat="1" applyFont="1" applyFill="1" applyBorder="1"/>
    <xf numFmtId="49" fontId="1" fillId="5" borderId="2" xfId="0" applyNumberFormat="1" applyFont="1" applyFill="1" applyBorder="1" applyAlignment="1">
      <alignment horizontal="left" vertical="justify"/>
    </xf>
    <xf numFmtId="1" fontId="1" fillId="5" borderId="2" xfId="0" applyNumberFormat="1" applyFont="1" applyFill="1" applyBorder="1" applyAlignment="1">
      <alignment vertical="center"/>
    </xf>
    <xf numFmtId="165" fontId="1" fillId="6" borderId="2" xfId="0" applyNumberFormat="1" applyFont="1" applyFill="1" applyBorder="1" applyAlignment="1">
      <alignment horizontal="left" vertical="justify"/>
    </xf>
    <xf numFmtId="166" fontId="1" fillId="6" borderId="2" xfId="0" applyNumberFormat="1" applyFont="1" applyFill="1" applyBorder="1"/>
    <xf numFmtId="165" fontId="1" fillId="6" borderId="3" xfId="0" applyNumberFormat="1" applyFont="1" applyFill="1" applyBorder="1" applyAlignment="1">
      <alignment vertical="justify"/>
    </xf>
    <xf numFmtId="0" fontId="7" fillId="6" borderId="25" xfId="0" applyFont="1" applyFill="1" applyBorder="1" applyAlignment="1">
      <alignment horizontal="left"/>
    </xf>
    <xf numFmtId="0" fontId="7" fillId="6" borderId="26" xfId="0" applyFont="1" applyFill="1" applyBorder="1"/>
    <xf numFmtId="167" fontId="10" fillId="6" borderId="27" xfId="0" applyNumberFormat="1" applyFont="1" applyFill="1" applyBorder="1"/>
    <xf numFmtId="1" fontId="1" fillId="4" borderId="2" xfId="0" applyNumberFormat="1" applyFont="1" applyFill="1" applyBorder="1" applyAlignment="1">
      <alignment horizontal="center" vertical="center"/>
    </xf>
    <xf numFmtId="168" fontId="1" fillId="2" borderId="14" xfId="0" applyNumberFormat="1" applyFont="1" applyFill="1" applyBorder="1" applyAlignment="1">
      <alignment vertical="justify"/>
    </xf>
    <xf numFmtId="168" fontId="1" fillId="2" borderId="2" xfId="0" applyNumberFormat="1" applyFont="1" applyFill="1" applyBorder="1" applyAlignment="1">
      <alignment vertical="justify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0" fillId="0" borderId="30" xfId="0" applyBorder="1" applyAlignment="1">
      <alignment vertical="top" wrapText="1"/>
    </xf>
    <xf numFmtId="0" fontId="0" fillId="0" borderId="31" xfId="0" applyBorder="1" applyAlignment="1">
      <alignment vertical="top" wrapText="1"/>
    </xf>
    <xf numFmtId="0" fontId="0" fillId="0" borderId="32" xfId="0" applyBorder="1" applyAlignment="1">
      <alignment vertical="top" wrapText="1"/>
    </xf>
    <xf numFmtId="0" fontId="0" fillId="0" borderId="33" xfId="0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1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6" fillId="0" borderId="36" xfId="1" applyNumberFormat="1" applyBorder="1" applyAlignment="1" applyProtection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0" fontId="6" fillId="0" borderId="37" xfId="1" applyNumberFormat="1" applyBorder="1" applyAlignment="1" applyProtection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167" fontId="9" fillId="2" borderId="3" xfId="0" applyNumberFormat="1" applyFont="1" applyFill="1" applyBorder="1"/>
    <xf numFmtId="0" fontId="13" fillId="0" borderId="21" xfId="0" applyFont="1" applyBorder="1" applyAlignment="1">
      <alignment horizontal="right"/>
    </xf>
    <xf numFmtId="0" fontId="13" fillId="2" borderId="21" xfId="0" applyFont="1" applyFill="1" applyBorder="1" applyAlignment="1">
      <alignment horizontal="left"/>
    </xf>
    <xf numFmtId="0" fontId="13" fillId="2" borderId="21" xfId="0" applyFont="1" applyFill="1" applyBorder="1"/>
    <xf numFmtId="167" fontId="9" fillId="2" borderId="24" xfId="0" applyNumberFormat="1" applyFont="1" applyFill="1" applyBorder="1"/>
    <xf numFmtId="49" fontId="7" fillId="0" borderId="2" xfId="0" applyNumberFormat="1" applyFont="1" applyBorder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66" fontId="2" fillId="3" borderId="39" xfId="0" applyNumberFormat="1" applyFont="1" applyFill="1" applyBorder="1" applyAlignment="1">
      <alignment horizontal="center"/>
    </xf>
    <xf numFmtId="166" fontId="2" fillId="3" borderId="0" xfId="0" applyNumberFormat="1" applyFont="1" applyFill="1" applyAlignment="1">
      <alignment horizontal="center"/>
    </xf>
    <xf numFmtId="166" fontId="2" fillId="2" borderId="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0" fillId="0" borderId="19" xfId="0" applyBorder="1"/>
    <xf numFmtId="0" fontId="0" fillId="0" borderId="14" xfId="0" applyBorder="1"/>
    <xf numFmtId="0" fontId="7" fillId="2" borderId="2" xfId="0" applyFont="1" applyFill="1" applyBorder="1" applyAlignment="1">
      <alignment horizontal="left" vertical="top" wrapText="1"/>
    </xf>
    <xf numFmtId="49" fontId="7" fillId="0" borderId="2" xfId="0" applyNumberFormat="1" applyFont="1" applyBorder="1" applyAlignment="1">
      <alignment horizontal="left" vertical="top" wrapText="1"/>
    </xf>
    <xf numFmtId="0" fontId="10" fillId="0" borderId="1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4" fontId="7" fillId="0" borderId="2" xfId="0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165" fontId="2" fillId="2" borderId="2" xfId="0" applyNumberFormat="1" applyFont="1" applyFill="1" applyBorder="1" applyAlignment="1">
      <alignment horizontal="center" vertical="center"/>
    </xf>
    <xf numFmtId="164" fontId="7" fillId="0" borderId="0" xfId="0" applyNumberFormat="1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>
    <pageSetUpPr fitToPage="1"/>
  </sheetPr>
  <dimension ref="A1:V256"/>
  <sheetViews>
    <sheetView tabSelected="1" topLeftCell="B1" zoomScaleNormal="100" workbookViewId="0">
      <pane ySplit="2" topLeftCell="A3" activePane="bottomLeft" state="frozen"/>
      <selection pane="bottomLeft" activeCell="I151" sqref="I151"/>
    </sheetView>
  </sheetViews>
  <sheetFormatPr baseColWidth="10" defaultColWidth="9" defaultRowHeight="15" outlineLevelRow="2" outlineLevelCol="1" x14ac:dyDescent="0.2"/>
  <cols>
    <col min="1" max="1" width="9.6640625" style="2" hidden="1" customWidth="1"/>
    <col min="2" max="2" width="14.6640625" style="1" customWidth="1" outlineLevel="1"/>
    <col min="3" max="3" width="59.6640625" style="2" customWidth="1" outlineLevel="1"/>
    <col min="4" max="4" width="15.6640625" style="3" customWidth="1" outlineLevel="1"/>
    <col min="5" max="5" width="7.1640625" style="2" customWidth="1" outlineLevel="1"/>
    <col min="6" max="6" width="16.5" style="2" customWidth="1" outlineLevel="1"/>
    <col min="7" max="7" width="4.1640625" style="2" customWidth="1" outlineLevel="1"/>
    <col min="8" max="8" width="7.1640625" style="2" customWidth="1" outlineLevel="1"/>
    <col min="9" max="14" width="10.6640625" style="2" customWidth="1"/>
    <col min="15" max="15" width="23.83203125" style="2" customWidth="1"/>
    <col min="16" max="22" width="10.6640625" style="2" customWidth="1"/>
    <col min="23" max="16384" width="9" style="2"/>
  </cols>
  <sheetData>
    <row r="1" spans="2:22" ht="16" thickBot="1" x14ac:dyDescent="0.25">
      <c r="C1" s="132" t="s">
        <v>134</v>
      </c>
      <c r="D1" s="133">
        <f>V1</f>
        <v>0</v>
      </c>
      <c r="E1" s="4" t="s">
        <v>42</v>
      </c>
      <c r="F1" s="5">
        <f>F247</f>
        <v>249450</v>
      </c>
      <c r="G1" s="150" t="s">
        <v>114</v>
      </c>
      <c r="H1" s="151"/>
      <c r="I1" s="145" t="s">
        <v>44</v>
      </c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2">
        <f>V132</f>
        <v>0</v>
      </c>
    </row>
    <row r="2" spans="2:22" ht="17" thickBot="1" x14ac:dyDescent="0.25">
      <c r="C2" s="132" t="s">
        <v>133</v>
      </c>
      <c r="D2" s="133">
        <f>ROUND(D1/500,0)</f>
        <v>0</v>
      </c>
      <c r="E2" s="4" t="s">
        <v>43</v>
      </c>
      <c r="F2" s="5">
        <f>F249</f>
        <v>274395</v>
      </c>
      <c r="G2" s="27">
        <v>3</v>
      </c>
      <c r="H2" s="5"/>
      <c r="I2" s="76" t="str">
        <f t="shared" ref="I2:U2" si="0">I64</f>
        <v>Зона1</v>
      </c>
      <c r="J2" s="76" t="str">
        <f t="shared" si="0"/>
        <v>Зона2</v>
      </c>
      <c r="K2" s="77" t="str">
        <f t="shared" si="0"/>
        <v>Зона3</v>
      </c>
      <c r="L2" s="77" t="str">
        <f t="shared" si="0"/>
        <v>Зона4</v>
      </c>
      <c r="M2" s="77" t="str">
        <f t="shared" si="0"/>
        <v>Зона5</v>
      </c>
      <c r="N2" s="77" t="str">
        <f t="shared" si="0"/>
        <v>Зона6</v>
      </c>
      <c r="O2" s="77" t="str">
        <f t="shared" si="0"/>
        <v>Зона7</v>
      </c>
      <c r="P2" s="76" t="str">
        <f t="shared" si="0"/>
        <v>Зона8</v>
      </c>
      <c r="Q2" s="76" t="str">
        <f t="shared" si="0"/>
        <v>Зона9</v>
      </c>
      <c r="R2" s="76" t="str">
        <f t="shared" si="0"/>
        <v>Зона10</v>
      </c>
      <c r="S2" s="76" t="str">
        <f t="shared" si="0"/>
        <v>Зона11</v>
      </c>
      <c r="T2" s="76" t="str">
        <f t="shared" si="0"/>
        <v>Зона12</v>
      </c>
      <c r="U2" s="77" t="str">
        <f t="shared" si="0"/>
        <v>Итого</v>
      </c>
    </row>
    <row r="3" spans="2:22" x14ac:dyDescent="0.2">
      <c r="B3" s="71" t="s">
        <v>50</v>
      </c>
      <c r="C3" s="152" t="s">
        <v>160</v>
      </c>
      <c r="D3" s="153"/>
      <c r="E3" s="153"/>
      <c r="F3" s="153"/>
    </row>
    <row r="4" spans="2:22" x14ac:dyDescent="0.2">
      <c r="B4" s="72" t="s">
        <v>27</v>
      </c>
      <c r="C4" s="148" t="s">
        <v>161</v>
      </c>
      <c r="D4" s="148"/>
      <c r="E4" s="148"/>
      <c r="F4" s="148"/>
    </row>
    <row r="5" spans="2:22" x14ac:dyDescent="0.2">
      <c r="B5" s="72" t="s">
        <v>72</v>
      </c>
      <c r="C5" s="148"/>
      <c r="D5" s="148"/>
      <c r="E5" s="148"/>
      <c r="F5" s="148"/>
    </row>
    <row r="6" spans="2:22" ht="16" x14ac:dyDescent="0.2">
      <c r="B6" s="72" t="s">
        <v>49</v>
      </c>
      <c r="C6" s="139" t="s">
        <v>162</v>
      </c>
      <c r="D6" s="93" t="s">
        <v>64</v>
      </c>
      <c r="E6" s="146"/>
      <c r="F6" s="147"/>
    </row>
    <row r="7" spans="2:22" ht="16" x14ac:dyDescent="0.2">
      <c r="B7" s="73" t="s">
        <v>51</v>
      </c>
      <c r="C7" s="149" t="s">
        <v>163</v>
      </c>
      <c r="D7" s="149"/>
      <c r="E7" s="149"/>
      <c r="F7" s="149"/>
    </row>
    <row r="8" spans="2:22" x14ac:dyDescent="0.2">
      <c r="B8" s="74" t="s">
        <v>53</v>
      </c>
      <c r="C8" s="149"/>
      <c r="D8" s="149"/>
      <c r="E8" s="149"/>
      <c r="F8" s="149"/>
    </row>
    <row r="10" spans="2:22" x14ac:dyDescent="0.2">
      <c r="B10" s="140" t="s">
        <v>19</v>
      </c>
      <c r="C10" s="140" t="s">
        <v>18</v>
      </c>
      <c r="D10" s="141" t="s">
        <v>54</v>
      </c>
      <c r="E10" s="144" t="s">
        <v>0</v>
      </c>
      <c r="F10" s="154" t="s">
        <v>52</v>
      </c>
      <c r="G10" s="142" t="s">
        <v>34</v>
      </c>
      <c r="H10" s="143"/>
    </row>
    <row r="11" spans="2:22" ht="16" thickBot="1" x14ac:dyDescent="0.25">
      <c r="B11" s="140"/>
      <c r="C11" s="140"/>
      <c r="D11" s="141"/>
      <c r="E11" s="144"/>
      <c r="F11" s="154"/>
      <c r="H11" s="26"/>
    </row>
    <row r="12" spans="2:22" ht="16" hidden="1" outlineLevel="1" thickBot="1" x14ac:dyDescent="0.25">
      <c r="B12" s="53"/>
      <c r="C12" s="7" t="s">
        <v>1</v>
      </c>
      <c r="D12" s="8" t="s">
        <v>20</v>
      </c>
      <c r="E12" s="9"/>
      <c r="F12" s="8"/>
      <c r="H12" s="94">
        <f>SUM(H13:H37)</f>
        <v>0</v>
      </c>
    </row>
    <row r="13" spans="2:22" ht="16" hidden="1" outlineLevel="1" thickBot="1" x14ac:dyDescent="0.25">
      <c r="B13" s="65"/>
      <c r="C13" s="66" t="s">
        <v>145</v>
      </c>
      <c r="D13" s="75">
        <v>22000</v>
      </c>
      <c r="E13" s="88"/>
      <c r="F13" s="69">
        <f t="shared" ref="F13:F16" si="1">D13*E13</f>
        <v>0</v>
      </c>
      <c r="H13" s="95">
        <f>E13</f>
        <v>0</v>
      </c>
    </row>
    <row r="14" spans="2:22" ht="16" hidden="1" outlineLevel="1" thickBot="1" x14ac:dyDescent="0.25">
      <c r="B14" s="67"/>
      <c r="C14" s="66" t="s">
        <v>153</v>
      </c>
      <c r="D14" s="75">
        <v>22000</v>
      </c>
      <c r="E14" s="88"/>
      <c r="F14" s="69">
        <f t="shared" si="1"/>
        <v>0</v>
      </c>
      <c r="H14" s="95">
        <f t="shared" ref="H14:H37" si="2">E14</f>
        <v>0</v>
      </c>
    </row>
    <row r="15" spans="2:22" ht="16" hidden="1" outlineLevel="1" thickBot="1" x14ac:dyDescent="0.25">
      <c r="B15" s="67"/>
      <c r="C15" s="66" t="s">
        <v>154</v>
      </c>
      <c r="D15" s="75">
        <v>23000</v>
      </c>
      <c r="E15" s="88"/>
      <c r="F15" s="69">
        <f t="shared" si="1"/>
        <v>0</v>
      </c>
      <c r="H15" s="95">
        <f t="shared" si="2"/>
        <v>0</v>
      </c>
    </row>
    <row r="16" spans="2:22" ht="16" hidden="1" outlineLevel="1" thickBot="1" x14ac:dyDescent="0.25">
      <c r="B16" s="67"/>
      <c r="C16" s="66" t="s">
        <v>155</v>
      </c>
      <c r="D16" s="75">
        <v>24000</v>
      </c>
      <c r="E16" s="88"/>
      <c r="F16" s="69">
        <f t="shared" si="1"/>
        <v>0</v>
      </c>
      <c r="H16" s="95">
        <f t="shared" si="2"/>
        <v>0</v>
      </c>
    </row>
    <row r="17" spans="2:8" ht="16" hidden="1" outlineLevel="1" thickBot="1" x14ac:dyDescent="0.25">
      <c r="B17" s="67"/>
      <c r="C17" s="66" t="s">
        <v>156</v>
      </c>
      <c r="D17" s="75">
        <v>25000</v>
      </c>
      <c r="E17" s="88"/>
      <c r="F17" s="69">
        <f t="shared" ref="F17:F28" si="3">D17*E17</f>
        <v>0</v>
      </c>
      <c r="H17" s="95">
        <f t="shared" si="2"/>
        <v>0</v>
      </c>
    </row>
    <row r="18" spans="2:8" ht="16" hidden="1" outlineLevel="1" thickBot="1" x14ac:dyDescent="0.25">
      <c r="B18" s="67"/>
      <c r="C18" s="66" t="s">
        <v>151</v>
      </c>
      <c r="D18" s="75">
        <v>27000</v>
      </c>
      <c r="E18" s="88"/>
      <c r="F18" s="69">
        <f t="shared" si="3"/>
        <v>0</v>
      </c>
      <c r="H18" s="95">
        <f t="shared" si="2"/>
        <v>0</v>
      </c>
    </row>
    <row r="19" spans="2:8" ht="16" hidden="1" outlineLevel="1" thickBot="1" x14ac:dyDescent="0.25">
      <c r="B19" s="67"/>
      <c r="C19" s="66" t="s">
        <v>151</v>
      </c>
      <c r="D19" s="75">
        <v>27000</v>
      </c>
      <c r="E19" s="88"/>
      <c r="F19" s="69">
        <f t="shared" si="3"/>
        <v>0</v>
      </c>
      <c r="H19" s="95">
        <f t="shared" si="2"/>
        <v>0</v>
      </c>
    </row>
    <row r="20" spans="2:8" ht="16" hidden="1" outlineLevel="1" thickBot="1" x14ac:dyDescent="0.25">
      <c r="B20" s="67"/>
      <c r="C20" s="66" t="s">
        <v>159</v>
      </c>
      <c r="D20" s="75">
        <v>30000</v>
      </c>
      <c r="E20" s="88"/>
      <c r="F20" s="69">
        <f t="shared" si="3"/>
        <v>0</v>
      </c>
      <c r="H20" s="95">
        <f t="shared" si="2"/>
        <v>0</v>
      </c>
    </row>
    <row r="21" spans="2:8" ht="16" hidden="1" outlineLevel="1" thickBot="1" x14ac:dyDescent="0.25">
      <c r="B21" s="67"/>
      <c r="C21" s="66" t="s">
        <v>149</v>
      </c>
      <c r="D21" s="75">
        <v>37000</v>
      </c>
      <c r="E21" s="88"/>
      <c r="F21" s="69">
        <f t="shared" si="3"/>
        <v>0</v>
      </c>
      <c r="H21" s="95">
        <f t="shared" si="2"/>
        <v>0</v>
      </c>
    </row>
    <row r="22" spans="2:8" ht="16" hidden="1" outlineLevel="1" thickBot="1" x14ac:dyDescent="0.25">
      <c r="B22" s="67"/>
      <c r="C22" s="66" t="s">
        <v>149</v>
      </c>
      <c r="D22" s="75">
        <v>37000</v>
      </c>
      <c r="E22" s="88"/>
      <c r="F22" s="69">
        <f>D22*E22</f>
        <v>0</v>
      </c>
      <c r="H22" s="95">
        <f t="shared" si="2"/>
        <v>0</v>
      </c>
    </row>
    <row r="23" spans="2:8" ht="16" hidden="1" outlineLevel="1" thickBot="1" x14ac:dyDescent="0.25">
      <c r="B23" s="67"/>
      <c r="C23" s="66" t="s">
        <v>146</v>
      </c>
      <c r="D23" s="75">
        <v>43000</v>
      </c>
      <c r="E23" s="88"/>
      <c r="F23" s="69">
        <f>D23*E23</f>
        <v>0</v>
      </c>
      <c r="H23" s="95">
        <f t="shared" si="2"/>
        <v>0</v>
      </c>
    </row>
    <row r="24" spans="2:8" ht="16" hidden="1" outlineLevel="1" thickBot="1" x14ac:dyDescent="0.25">
      <c r="B24" s="67"/>
      <c r="C24" s="66" t="s">
        <v>146</v>
      </c>
      <c r="D24" s="75">
        <v>43000</v>
      </c>
      <c r="E24" s="88"/>
      <c r="F24" s="69">
        <f t="shared" si="3"/>
        <v>0</v>
      </c>
      <c r="H24" s="95">
        <f t="shared" si="2"/>
        <v>0</v>
      </c>
    </row>
    <row r="25" spans="2:8" ht="16" hidden="1" outlineLevel="1" thickBot="1" x14ac:dyDescent="0.25">
      <c r="B25" s="67"/>
      <c r="C25" s="66" t="s">
        <v>147</v>
      </c>
      <c r="D25" s="75">
        <v>50000</v>
      </c>
      <c r="E25" s="88"/>
      <c r="F25" s="69">
        <f t="shared" si="3"/>
        <v>0</v>
      </c>
      <c r="H25" s="95">
        <f t="shared" si="2"/>
        <v>0</v>
      </c>
    </row>
    <row r="26" spans="2:8" ht="16" hidden="1" outlineLevel="1" thickBot="1" x14ac:dyDescent="0.25">
      <c r="B26" s="67"/>
      <c r="C26" s="66" t="s">
        <v>148</v>
      </c>
      <c r="D26" s="75">
        <v>60000</v>
      </c>
      <c r="E26" s="88"/>
      <c r="F26" s="69">
        <f t="shared" si="3"/>
        <v>0</v>
      </c>
      <c r="H26" s="95">
        <f t="shared" si="2"/>
        <v>0</v>
      </c>
    </row>
    <row r="27" spans="2:8" ht="16" hidden="1" outlineLevel="1" thickBot="1" x14ac:dyDescent="0.25">
      <c r="B27" s="67"/>
      <c r="C27" s="66" t="s">
        <v>37</v>
      </c>
      <c r="D27" s="75">
        <v>45500</v>
      </c>
      <c r="E27" s="88"/>
      <c r="F27" s="69">
        <f t="shared" si="3"/>
        <v>0</v>
      </c>
      <c r="H27" s="95">
        <f t="shared" si="2"/>
        <v>0</v>
      </c>
    </row>
    <row r="28" spans="2:8" ht="16" hidden="1" outlineLevel="1" thickBot="1" x14ac:dyDescent="0.25">
      <c r="B28" s="67"/>
      <c r="C28" s="66" t="s">
        <v>37</v>
      </c>
      <c r="D28" s="75">
        <v>45500</v>
      </c>
      <c r="E28" s="88"/>
      <c r="F28" s="69">
        <f t="shared" si="3"/>
        <v>0</v>
      </c>
      <c r="H28" s="95">
        <f t="shared" si="2"/>
        <v>0</v>
      </c>
    </row>
    <row r="29" spans="2:8" ht="16" hidden="1" outlineLevel="1" thickBot="1" x14ac:dyDescent="0.25">
      <c r="B29" s="67"/>
      <c r="C29" s="66" t="s">
        <v>106</v>
      </c>
      <c r="D29" s="75">
        <v>45500</v>
      </c>
      <c r="E29" s="88"/>
      <c r="F29" s="69">
        <f t="shared" ref="F29:F36" si="4">D29*E29</f>
        <v>0</v>
      </c>
      <c r="H29" s="95">
        <f t="shared" si="2"/>
        <v>0</v>
      </c>
    </row>
    <row r="30" spans="2:8" ht="16" hidden="1" outlineLevel="1" thickBot="1" x14ac:dyDescent="0.25">
      <c r="B30" s="67"/>
      <c r="C30" s="66" t="s">
        <v>107</v>
      </c>
      <c r="D30" s="75">
        <v>49400</v>
      </c>
      <c r="E30" s="88"/>
      <c r="F30" s="69">
        <f t="shared" si="4"/>
        <v>0</v>
      </c>
      <c r="H30" s="95">
        <f t="shared" si="2"/>
        <v>0</v>
      </c>
    </row>
    <row r="31" spans="2:8" ht="16" hidden="1" outlineLevel="1" thickBot="1" x14ac:dyDescent="0.25">
      <c r="B31" s="67"/>
      <c r="C31" s="66" t="s">
        <v>137</v>
      </c>
      <c r="D31" s="75">
        <v>62400</v>
      </c>
      <c r="E31" s="88"/>
      <c r="F31" s="69">
        <f t="shared" si="4"/>
        <v>0</v>
      </c>
      <c r="H31" s="95">
        <f t="shared" si="2"/>
        <v>0</v>
      </c>
    </row>
    <row r="32" spans="2:8" ht="16" hidden="1" outlineLevel="1" thickBot="1" x14ac:dyDescent="0.25">
      <c r="B32" s="67"/>
      <c r="C32" s="66" t="s">
        <v>138</v>
      </c>
      <c r="D32" s="75">
        <v>71500</v>
      </c>
      <c r="E32" s="88"/>
      <c r="F32" s="69">
        <f t="shared" si="4"/>
        <v>0</v>
      </c>
      <c r="H32" s="95">
        <f t="shared" si="2"/>
        <v>0</v>
      </c>
    </row>
    <row r="33" spans="2:8" ht="16" hidden="1" outlineLevel="1" thickBot="1" x14ac:dyDescent="0.25">
      <c r="B33" s="67"/>
      <c r="C33" s="66" t="s">
        <v>108</v>
      </c>
      <c r="D33" s="75">
        <v>71500</v>
      </c>
      <c r="E33" s="88"/>
      <c r="F33" s="69">
        <f t="shared" si="4"/>
        <v>0</v>
      </c>
      <c r="H33" s="95">
        <f t="shared" si="2"/>
        <v>0</v>
      </c>
    </row>
    <row r="34" spans="2:8" ht="16" hidden="1" outlineLevel="1" thickBot="1" x14ac:dyDescent="0.25">
      <c r="B34" s="67"/>
      <c r="C34" s="66" t="s">
        <v>139</v>
      </c>
      <c r="D34" s="75">
        <v>91000</v>
      </c>
      <c r="E34" s="88"/>
      <c r="F34" s="69">
        <f t="shared" si="4"/>
        <v>0</v>
      </c>
      <c r="H34" s="95">
        <f t="shared" si="2"/>
        <v>0</v>
      </c>
    </row>
    <row r="35" spans="2:8" ht="16" hidden="1" outlineLevel="1" thickBot="1" x14ac:dyDescent="0.25">
      <c r="B35" s="67"/>
      <c r="C35" s="66" t="s">
        <v>140</v>
      </c>
      <c r="D35" s="75">
        <v>123500</v>
      </c>
      <c r="E35" s="88"/>
      <c r="F35" s="69">
        <f t="shared" si="4"/>
        <v>0</v>
      </c>
      <c r="H35" s="95">
        <f>E35</f>
        <v>0</v>
      </c>
    </row>
    <row r="36" spans="2:8" ht="16" hidden="1" outlineLevel="1" thickBot="1" x14ac:dyDescent="0.25">
      <c r="B36" s="67"/>
      <c r="C36" s="66" t="s">
        <v>141</v>
      </c>
      <c r="D36" s="75">
        <v>123500</v>
      </c>
      <c r="E36" s="88"/>
      <c r="F36" s="69">
        <f t="shared" si="4"/>
        <v>0</v>
      </c>
      <c r="H36" s="95">
        <f>E36</f>
        <v>0</v>
      </c>
    </row>
    <row r="37" spans="2:8" ht="16" hidden="1" outlineLevel="1" thickBot="1" x14ac:dyDescent="0.25">
      <c r="B37" s="67"/>
      <c r="C37" s="66"/>
      <c r="D37" s="75"/>
      <c r="E37" s="88"/>
      <c r="F37" s="69"/>
      <c r="H37" s="95">
        <f t="shared" si="2"/>
        <v>0</v>
      </c>
    </row>
    <row r="38" spans="2:8" ht="16" hidden="1" outlineLevel="1" thickBot="1" x14ac:dyDescent="0.25">
      <c r="B38" s="6"/>
      <c r="C38" s="7" t="s">
        <v>39</v>
      </c>
      <c r="D38" s="8" t="s">
        <v>2</v>
      </c>
      <c r="E38" s="68"/>
      <c r="F38" s="20"/>
      <c r="H38" s="94">
        <f>SUM(H39:H63)</f>
        <v>0</v>
      </c>
    </row>
    <row r="39" spans="2:8" ht="16" hidden="1" outlineLevel="1" thickBot="1" x14ac:dyDescent="0.25">
      <c r="B39" s="65"/>
      <c r="C39" s="66" t="str">
        <f t="shared" ref="C39:C57" si="5">C13</f>
        <v>20 кВт</v>
      </c>
      <c r="D39" s="69">
        <f t="shared" ref="D39:D63" si="6">D13/10</f>
        <v>2200</v>
      </c>
      <c r="E39" s="88"/>
      <c r="F39" s="69">
        <f>D39*E39</f>
        <v>0</v>
      </c>
      <c r="H39" s="95">
        <f t="shared" ref="H39:H54" si="7">E39</f>
        <v>0</v>
      </c>
    </row>
    <row r="40" spans="2:8" ht="16" hidden="1" outlineLevel="1" thickBot="1" x14ac:dyDescent="0.25">
      <c r="B40" s="67"/>
      <c r="C40" s="66" t="str">
        <f t="shared" si="5"/>
        <v xml:space="preserve">30 кВт </v>
      </c>
      <c r="D40" s="69">
        <f t="shared" si="6"/>
        <v>2200</v>
      </c>
      <c r="E40" s="88"/>
      <c r="F40" s="69">
        <f t="shared" ref="F40:F52" si="8">D40*E40</f>
        <v>0</v>
      </c>
      <c r="H40" s="95">
        <f t="shared" si="7"/>
        <v>0</v>
      </c>
    </row>
    <row r="41" spans="2:8" ht="16" hidden="1" outlineLevel="1" thickBot="1" x14ac:dyDescent="0.25">
      <c r="B41" s="67"/>
      <c r="C41" s="66" t="str">
        <f t="shared" si="5"/>
        <v>50 кВт</v>
      </c>
      <c r="D41" s="69">
        <f t="shared" si="6"/>
        <v>2300</v>
      </c>
      <c r="E41" s="88"/>
      <c r="F41" s="69">
        <f t="shared" si="8"/>
        <v>0</v>
      </c>
      <c r="H41" s="95">
        <f t="shared" si="7"/>
        <v>0</v>
      </c>
    </row>
    <row r="42" spans="2:8" ht="16" hidden="1" outlineLevel="1" thickBot="1" x14ac:dyDescent="0.25">
      <c r="B42" s="67"/>
      <c r="C42" s="66" t="str">
        <f t="shared" si="5"/>
        <v xml:space="preserve">60 кВт </v>
      </c>
      <c r="D42" s="69">
        <f t="shared" si="6"/>
        <v>2400</v>
      </c>
      <c r="E42" s="88"/>
      <c r="F42" s="69">
        <f t="shared" si="8"/>
        <v>0</v>
      </c>
      <c r="H42" s="95">
        <f t="shared" si="7"/>
        <v>0</v>
      </c>
    </row>
    <row r="43" spans="2:8" ht="16" hidden="1" outlineLevel="1" thickBot="1" x14ac:dyDescent="0.25">
      <c r="B43" s="67"/>
      <c r="C43" s="66" t="str">
        <f t="shared" si="5"/>
        <v>80 кВт</v>
      </c>
      <c r="D43" s="69">
        <f t="shared" si="6"/>
        <v>2500</v>
      </c>
      <c r="E43" s="88"/>
      <c r="F43" s="69">
        <f t="shared" si="8"/>
        <v>0</v>
      </c>
      <c r="H43" s="95">
        <f t="shared" si="7"/>
        <v>0</v>
      </c>
    </row>
    <row r="44" spans="2:8" ht="16" hidden="1" outlineLevel="1" thickBot="1" x14ac:dyDescent="0.25">
      <c r="B44" s="67"/>
      <c r="C44" s="66" t="str">
        <f>C18</f>
        <v>100 кВт</v>
      </c>
      <c r="D44" s="69">
        <f t="shared" si="6"/>
        <v>2700</v>
      </c>
      <c r="E44" s="88"/>
      <c r="F44" s="69">
        <f t="shared" si="8"/>
        <v>0</v>
      </c>
      <c r="H44" s="95">
        <f t="shared" si="7"/>
        <v>0</v>
      </c>
    </row>
    <row r="45" spans="2:8" ht="16" hidden="1" outlineLevel="1" thickBot="1" x14ac:dyDescent="0.25">
      <c r="B45" s="67"/>
      <c r="C45" s="66" t="str">
        <f t="shared" si="5"/>
        <v>100 кВт</v>
      </c>
      <c r="D45" s="69">
        <f t="shared" si="6"/>
        <v>2700</v>
      </c>
      <c r="E45" s="88"/>
      <c r="F45" s="69">
        <f>D45*E45</f>
        <v>0</v>
      </c>
      <c r="H45" s="95">
        <f t="shared" si="7"/>
        <v>0</v>
      </c>
    </row>
    <row r="46" spans="2:8" ht="16" hidden="1" outlineLevel="1" thickBot="1" x14ac:dyDescent="0.25">
      <c r="B46" s="67"/>
      <c r="C46" s="66" t="str">
        <f t="shared" si="5"/>
        <v>120 кВт</v>
      </c>
      <c r="D46" s="69">
        <f t="shared" si="6"/>
        <v>3000</v>
      </c>
      <c r="E46" s="88"/>
      <c r="F46" s="69">
        <f t="shared" si="8"/>
        <v>0</v>
      </c>
      <c r="H46" s="95">
        <f t="shared" si="7"/>
        <v>0</v>
      </c>
    </row>
    <row r="47" spans="2:8" ht="16" hidden="1" outlineLevel="1" thickBot="1" x14ac:dyDescent="0.25">
      <c r="B47" s="67"/>
      <c r="C47" s="66" t="str">
        <f t="shared" si="5"/>
        <v>150 кВт</v>
      </c>
      <c r="D47" s="69">
        <f t="shared" si="6"/>
        <v>3700</v>
      </c>
      <c r="E47" s="88"/>
      <c r="F47" s="69">
        <f t="shared" si="8"/>
        <v>0</v>
      </c>
      <c r="H47" s="95">
        <f t="shared" si="7"/>
        <v>0</v>
      </c>
    </row>
    <row r="48" spans="2:8" ht="16" hidden="1" outlineLevel="1" thickBot="1" x14ac:dyDescent="0.25">
      <c r="B48" s="67"/>
      <c r="C48" s="66" t="str">
        <f t="shared" si="5"/>
        <v>150 кВт</v>
      </c>
      <c r="D48" s="69">
        <f t="shared" si="6"/>
        <v>3700</v>
      </c>
      <c r="E48" s="88"/>
      <c r="F48" s="69">
        <f t="shared" si="8"/>
        <v>0</v>
      </c>
      <c r="H48" s="95">
        <f t="shared" si="7"/>
        <v>0</v>
      </c>
    </row>
    <row r="49" spans="2:22" ht="16" hidden="1" outlineLevel="1" thickBot="1" x14ac:dyDescent="0.25">
      <c r="B49" s="67"/>
      <c r="C49" s="66" t="str">
        <f t="shared" si="5"/>
        <v>200 кВт</v>
      </c>
      <c r="D49" s="69">
        <f t="shared" si="6"/>
        <v>4300</v>
      </c>
      <c r="E49" s="88"/>
      <c r="F49" s="69">
        <f t="shared" si="8"/>
        <v>0</v>
      </c>
      <c r="H49" s="95">
        <f t="shared" si="7"/>
        <v>0</v>
      </c>
    </row>
    <row r="50" spans="2:22" ht="16" hidden="1" outlineLevel="1" thickBot="1" x14ac:dyDescent="0.25">
      <c r="B50" s="67"/>
      <c r="C50" s="66" t="str">
        <f t="shared" si="5"/>
        <v>200 кВт</v>
      </c>
      <c r="D50" s="69">
        <f t="shared" si="6"/>
        <v>4300</v>
      </c>
      <c r="E50" s="88"/>
      <c r="F50" s="69">
        <f t="shared" si="8"/>
        <v>0</v>
      </c>
      <c r="H50" s="95">
        <f t="shared" si="7"/>
        <v>0</v>
      </c>
    </row>
    <row r="51" spans="2:22" ht="16" hidden="1" outlineLevel="1" thickBot="1" x14ac:dyDescent="0.25">
      <c r="B51" s="67"/>
      <c r="C51" s="66" t="str">
        <f t="shared" si="5"/>
        <v>250 кВт</v>
      </c>
      <c r="D51" s="69">
        <f t="shared" si="6"/>
        <v>5000</v>
      </c>
      <c r="E51" s="88"/>
      <c r="F51" s="69">
        <f t="shared" si="8"/>
        <v>0</v>
      </c>
      <c r="H51" s="95">
        <f t="shared" si="7"/>
        <v>0</v>
      </c>
    </row>
    <row r="52" spans="2:22" ht="16" hidden="1" outlineLevel="1" thickBot="1" x14ac:dyDescent="0.25">
      <c r="B52" s="67"/>
      <c r="C52" s="66" t="str">
        <f t="shared" si="5"/>
        <v>300 кВт</v>
      </c>
      <c r="D52" s="69">
        <f t="shared" si="6"/>
        <v>6000</v>
      </c>
      <c r="E52" s="88"/>
      <c r="F52" s="69">
        <f t="shared" si="8"/>
        <v>0</v>
      </c>
      <c r="H52" s="95">
        <f t="shared" si="7"/>
        <v>0</v>
      </c>
    </row>
    <row r="53" spans="2:22" ht="16" hidden="1" outlineLevel="1" thickBot="1" x14ac:dyDescent="0.25">
      <c r="B53" s="67"/>
      <c r="C53" s="66" t="str">
        <f t="shared" si="5"/>
        <v>275 кВа / 200 кВт</v>
      </c>
      <c r="D53" s="69">
        <f t="shared" si="6"/>
        <v>4550</v>
      </c>
      <c r="E53" s="88"/>
      <c r="F53" s="69">
        <f>D53*E53</f>
        <v>0</v>
      </c>
      <c r="H53" s="95">
        <f t="shared" si="7"/>
        <v>0</v>
      </c>
    </row>
    <row r="54" spans="2:22" ht="16" hidden="1" outlineLevel="1" thickBot="1" x14ac:dyDescent="0.25">
      <c r="B54" s="67"/>
      <c r="C54" s="66" t="str">
        <f t="shared" si="5"/>
        <v>275 кВа / 200 кВт</v>
      </c>
      <c r="D54" s="69">
        <f t="shared" si="6"/>
        <v>4550</v>
      </c>
      <c r="E54" s="88"/>
      <c r="F54" s="69">
        <f>D54*E54</f>
        <v>0</v>
      </c>
      <c r="H54" s="95">
        <f t="shared" si="7"/>
        <v>0</v>
      </c>
    </row>
    <row r="55" spans="2:22" ht="16" hidden="1" outlineLevel="1" thickBot="1" x14ac:dyDescent="0.25">
      <c r="B55" s="67"/>
      <c r="C55" s="66" t="str">
        <f t="shared" si="5"/>
        <v>440 кВа / 200 кВт</v>
      </c>
      <c r="D55" s="69">
        <f t="shared" si="6"/>
        <v>4550</v>
      </c>
      <c r="E55" s="88"/>
      <c r="F55" s="69">
        <f>D55*E55</f>
        <v>0</v>
      </c>
      <c r="H55" s="95">
        <f t="shared" ref="H55:H63" si="9">E55</f>
        <v>0</v>
      </c>
    </row>
    <row r="56" spans="2:22" ht="16" hidden="1" outlineLevel="1" thickBot="1" x14ac:dyDescent="0.25">
      <c r="B56" s="67"/>
      <c r="C56" s="66" t="str">
        <f t="shared" si="5"/>
        <v>440 кВа / 220 кВт</v>
      </c>
      <c r="D56" s="69">
        <f t="shared" si="6"/>
        <v>4940</v>
      </c>
      <c r="E56" s="88"/>
      <c r="F56" s="69">
        <f>D56*E56</f>
        <v>0</v>
      </c>
      <c r="H56" s="95">
        <f t="shared" si="9"/>
        <v>0</v>
      </c>
    </row>
    <row r="57" spans="2:22" ht="16" hidden="1" outlineLevel="1" thickBot="1" x14ac:dyDescent="0.25">
      <c r="B57" s="67"/>
      <c r="C57" s="66" t="str">
        <f t="shared" si="5"/>
        <v>440 кВа / 250 кВт</v>
      </c>
      <c r="D57" s="69">
        <f t="shared" si="6"/>
        <v>6240</v>
      </c>
      <c r="E57" s="88"/>
      <c r="F57" s="69">
        <f>D57*E57</f>
        <v>0</v>
      </c>
      <c r="H57" s="95">
        <f t="shared" si="9"/>
        <v>0</v>
      </c>
    </row>
    <row r="58" spans="2:22" ht="16" hidden="1" outlineLevel="1" thickBot="1" x14ac:dyDescent="0.25">
      <c r="B58" s="67"/>
      <c r="C58" s="66" t="s">
        <v>138</v>
      </c>
      <c r="D58" s="69">
        <f t="shared" si="6"/>
        <v>7150</v>
      </c>
      <c r="E58" s="88"/>
      <c r="F58" s="69"/>
      <c r="H58" s="95">
        <f t="shared" si="9"/>
        <v>0</v>
      </c>
    </row>
    <row r="59" spans="2:22" ht="16" hidden="1" outlineLevel="1" thickBot="1" x14ac:dyDescent="0.25">
      <c r="B59" s="67"/>
      <c r="C59" s="66" t="s">
        <v>108</v>
      </c>
      <c r="D59" s="69">
        <f t="shared" si="6"/>
        <v>7150</v>
      </c>
      <c r="E59" s="88"/>
      <c r="F59" s="69"/>
      <c r="H59" s="95">
        <f t="shared" si="9"/>
        <v>0</v>
      </c>
    </row>
    <row r="60" spans="2:22" ht="16" hidden="1" outlineLevel="1" thickBot="1" x14ac:dyDescent="0.25">
      <c r="B60" s="67"/>
      <c r="C60" s="66" t="s">
        <v>139</v>
      </c>
      <c r="D60" s="69">
        <f t="shared" si="6"/>
        <v>9100</v>
      </c>
      <c r="E60" s="88"/>
      <c r="F60" s="69"/>
      <c r="H60" s="95">
        <f t="shared" si="9"/>
        <v>0</v>
      </c>
    </row>
    <row r="61" spans="2:22" ht="16" hidden="1" outlineLevel="1" thickBot="1" x14ac:dyDescent="0.25">
      <c r="B61" s="67"/>
      <c r="C61" s="66" t="str">
        <f>C35</f>
        <v>650 кВа / 500 кВт</v>
      </c>
      <c r="D61" s="69">
        <f t="shared" si="6"/>
        <v>12350</v>
      </c>
      <c r="E61" s="88"/>
      <c r="F61" s="69">
        <f>D61*E61</f>
        <v>0</v>
      </c>
      <c r="H61" s="95">
        <f>E61</f>
        <v>0</v>
      </c>
    </row>
    <row r="62" spans="2:22" ht="16" hidden="1" outlineLevel="1" thickBot="1" x14ac:dyDescent="0.25">
      <c r="B62" s="67"/>
      <c r="C62" s="66" t="str">
        <f>C36</f>
        <v>700 кВа / 550 кВт</v>
      </c>
      <c r="D62" s="69">
        <f t="shared" si="6"/>
        <v>12350</v>
      </c>
      <c r="E62" s="88"/>
      <c r="F62" s="69">
        <f>D62*E62</f>
        <v>0</v>
      </c>
      <c r="H62" s="95">
        <f>E62</f>
        <v>0</v>
      </c>
    </row>
    <row r="63" spans="2:22" ht="16" hidden="1" outlineLevel="1" thickBot="1" x14ac:dyDescent="0.25">
      <c r="B63" s="67"/>
      <c r="C63" s="66"/>
      <c r="D63" s="69">
        <f t="shared" si="6"/>
        <v>0</v>
      </c>
      <c r="E63" s="88"/>
      <c r="F63" s="69"/>
      <c r="H63" s="95">
        <f t="shared" si="9"/>
        <v>0</v>
      </c>
    </row>
    <row r="64" spans="2:22" ht="17" collapsed="1" thickBot="1" x14ac:dyDescent="0.25">
      <c r="B64" s="6"/>
      <c r="C64" s="7" t="s">
        <v>28</v>
      </c>
      <c r="D64" s="70" t="s">
        <v>33</v>
      </c>
      <c r="E64" s="9"/>
      <c r="F64" s="10"/>
      <c r="H64" s="94">
        <f>SUM(H65:H73)</f>
        <v>40</v>
      </c>
      <c r="I64" s="28" t="s">
        <v>127</v>
      </c>
      <c r="J64" s="28" t="s">
        <v>128</v>
      </c>
      <c r="K64" s="28" t="s">
        <v>129</v>
      </c>
      <c r="L64" s="28" t="s">
        <v>130</v>
      </c>
      <c r="M64" s="28" t="s">
        <v>131</v>
      </c>
      <c r="N64" s="28" t="s">
        <v>132</v>
      </c>
      <c r="O64" s="28" t="s">
        <v>55</v>
      </c>
      <c r="P64" s="28" t="s">
        <v>56</v>
      </c>
      <c r="Q64" s="28" t="s">
        <v>57</v>
      </c>
      <c r="R64" s="28" t="s">
        <v>58</v>
      </c>
      <c r="S64" s="28" t="s">
        <v>59</v>
      </c>
      <c r="T64" s="28" t="s">
        <v>60</v>
      </c>
      <c r="U64" s="29" t="s">
        <v>42</v>
      </c>
      <c r="V64" s="79" t="s">
        <v>94</v>
      </c>
    </row>
    <row r="65" spans="2:22" ht="18" hidden="1" x14ac:dyDescent="0.2">
      <c r="B65" s="6" t="s">
        <v>3</v>
      </c>
      <c r="C65" s="16" t="s">
        <v>61</v>
      </c>
      <c r="D65" s="69">
        <v>8000</v>
      </c>
      <c r="E65" s="88">
        <v>0</v>
      </c>
      <c r="F65" s="69">
        <f>D65*E65</f>
        <v>0</v>
      </c>
      <c r="H65" s="95">
        <f t="shared" ref="H65:H73" si="10">E65</f>
        <v>0</v>
      </c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>
        <f>SUBTOTAL(9,I65:T65)</f>
        <v>0</v>
      </c>
      <c r="V65" s="55">
        <f>5*(20*1.65+2)*U65</f>
        <v>0</v>
      </c>
    </row>
    <row r="66" spans="2:22" ht="18" hidden="1" x14ac:dyDescent="0.2">
      <c r="B66" s="6" t="s">
        <v>4</v>
      </c>
      <c r="C66" s="16" t="s">
        <v>62</v>
      </c>
      <c r="D66" s="69">
        <v>7000</v>
      </c>
      <c r="E66" s="88">
        <v>0</v>
      </c>
      <c r="F66" s="69">
        <f t="shared" ref="F66:F90" si="11">D66*E66</f>
        <v>0</v>
      </c>
      <c r="H66" s="95">
        <f t="shared" si="10"/>
        <v>0</v>
      </c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0">
        <f>SUBTOTAL(9,I66:T66)</f>
        <v>0</v>
      </c>
      <c r="V66" s="55">
        <f>5*(20*1.4+2)*U66</f>
        <v>0</v>
      </c>
    </row>
    <row r="67" spans="2:22" ht="18" hidden="1" x14ac:dyDescent="0.2">
      <c r="B67" s="6" t="s">
        <v>5</v>
      </c>
      <c r="C67" s="16" t="s">
        <v>63</v>
      </c>
      <c r="D67" s="69">
        <v>6000</v>
      </c>
      <c r="E67" s="88">
        <v>0</v>
      </c>
      <c r="F67" s="69">
        <f t="shared" si="11"/>
        <v>0</v>
      </c>
      <c r="H67" s="95">
        <f t="shared" si="10"/>
        <v>0</v>
      </c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0">
        <f t="shared" ref="U67:U115" si="12">SUBTOTAL(9,I67:T67)</f>
        <v>0</v>
      </c>
      <c r="V67" s="55">
        <f>5*(20*1.14+2)*U67</f>
        <v>0</v>
      </c>
    </row>
    <row r="68" spans="2:22" ht="18" x14ac:dyDescent="0.2">
      <c r="B68" s="6">
        <v>125</v>
      </c>
      <c r="C68" s="16" t="s">
        <v>96</v>
      </c>
      <c r="D68" s="69">
        <v>1500</v>
      </c>
      <c r="E68" s="88">
        <v>40</v>
      </c>
      <c r="F68" s="69">
        <f>D68*E68*G68</f>
        <v>78000</v>
      </c>
      <c r="G68" s="2">
        <v>1.3</v>
      </c>
      <c r="H68" s="95">
        <f t="shared" si="10"/>
        <v>40</v>
      </c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0">
        <f t="shared" si="12"/>
        <v>0</v>
      </c>
      <c r="V68" s="55">
        <f>(2.4+15*2.84)*U68</f>
        <v>0</v>
      </c>
    </row>
    <row r="69" spans="2:22" ht="18" hidden="1" x14ac:dyDescent="0.2">
      <c r="B69" s="6">
        <v>63</v>
      </c>
      <c r="C69" s="16" t="s">
        <v>86</v>
      </c>
      <c r="D69" s="69">
        <v>1200</v>
      </c>
      <c r="E69" s="88">
        <v>0</v>
      </c>
      <c r="F69" s="69">
        <f t="shared" si="11"/>
        <v>0</v>
      </c>
      <c r="H69" s="95">
        <f t="shared" si="10"/>
        <v>0</v>
      </c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0">
        <f t="shared" si="12"/>
        <v>0</v>
      </c>
      <c r="V69" s="55">
        <f>(1.5+15*1.7)*U69</f>
        <v>0</v>
      </c>
    </row>
    <row r="70" spans="2:22" ht="18" hidden="1" x14ac:dyDescent="0.2">
      <c r="B70" s="6">
        <v>32</v>
      </c>
      <c r="C70" s="16" t="s">
        <v>87</v>
      </c>
      <c r="D70" s="69">
        <v>1000</v>
      </c>
      <c r="E70" s="88">
        <v>0</v>
      </c>
      <c r="F70" s="69">
        <f t="shared" si="11"/>
        <v>0</v>
      </c>
      <c r="H70" s="95">
        <f t="shared" si="10"/>
        <v>0</v>
      </c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0">
        <f t="shared" si="12"/>
        <v>0</v>
      </c>
      <c r="V70" s="55">
        <f>(0.6+20*0.72)*U70</f>
        <v>0</v>
      </c>
    </row>
    <row r="71" spans="2:22" ht="18" hidden="1" x14ac:dyDescent="0.2">
      <c r="B71" s="6" t="s">
        <v>6</v>
      </c>
      <c r="C71" s="16" t="s">
        <v>88</v>
      </c>
      <c r="D71" s="69">
        <v>800</v>
      </c>
      <c r="E71" s="88">
        <v>0</v>
      </c>
      <c r="F71" s="69">
        <f t="shared" si="11"/>
        <v>0</v>
      </c>
      <c r="H71" s="95">
        <f t="shared" si="10"/>
        <v>0</v>
      </c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0">
        <f t="shared" si="12"/>
        <v>0</v>
      </c>
      <c r="V71" s="55">
        <f>(0.5+20*0.46)*U71</f>
        <v>0</v>
      </c>
    </row>
    <row r="72" spans="2:22" ht="18" hidden="1" x14ac:dyDescent="0.2">
      <c r="B72" s="6">
        <v>16</v>
      </c>
      <c r="C72" s="16" t="s">
        <v>89</v>
      </c>
      <c r="D72" s="69">
        <v>800</v>
      </c>
      <c r="E72" s="88">
        <v>0</v>
      </c>
      <c r="F72" s="69">
        <f t="shared" si="11"/>
        <v>0</v>
      </c>
      <c r="H72" s="95">
        <f t="shared" si="10"/>
        <v>0</v>
      </c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0">
        <f t="shared" si="12"/>
        <v>0</v>
      </c>
      <c r="V72" s="55">
        <f>(0.4+20*0.53)*U72</f>
        <v>0</v>
      </c>
    </row>
    <row r="73" spans="2:22" ht="18" hidden="1" x14ac:dyDescent="0.2">
      <c r="B73" s="6" t="s">
        <v>7</v>
      </c>
      <c r="C73" s="16" t="s">
        <v>90</v>
      </c>
      <c r="D73" s="69">
        <v>350</v>
      </c>
      <c r="E73" s="88">
        <v>0</v>
      </c>
      <c r="F73" s="69">
        <f>D73*E73</f>
        <v>0</v>
      </c>
      <c r="H73" s="95">
        <f t="shared" si="10"/>
        <v>0</v>
      </c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0">
        <f t="shared" si="12"/>
        <v>0</v>
      </c>
      <c r="V73" s="55">
        <f>(0.3+20*0.23)*U73</f>
        <v>0</v>
      </c>
    </row>
    <row r="74" spans="2:22" ht="16" x14ac:dyDescent="0.2">
      <c r="B74" s="6"/>
      <c r="C74" s="19" t="s">
        <v>29</v>
      </c>
      <c r="D74" s="70" t="s">
        <v>33</v>
      </c>
      <c r="E74" s="89"/>
      <c r="F74" s="13"/>
      <c r="H74" s="94">
        <f>SUM(H75:H92)</f>
        <v>1</v>
      </c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0">
        <f t="shared" si="12"/>
        <v>0</v>
      </c>
      <c r="V74" s="55"/>
    </row>
    <row r="75" spans="2:22" ht="18" hidden="1" x14ac:dyDescent="0.2">
      <c r="B75" s="15"/>
      <c r="C75" s="16" t="s">
        <v>91</v>
      </c>
      <c r="D75" s="69">
        <v>1500</v>
      </c>
      <c r="E75" s="88">
        <v>0</v>
      </c>
      <c r="F75" s="69">
        <f t="shared" si="11"/>
        <v>0</v>
      </c>
      <c r="H75" s="95">
        <f t="shared" ref="H75:H92" si="13">E75</f>
        <v>0</v>
      </c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0">
        <f t="shared" si="12"/>
        <v>0</v>
      </c>
      <c r="V75" s="55">
        <f>5*(5*1.65+1)*U75</f>
        <v>0</v>
      </c>
    </row>
    <row r="76" spans="2:22" ht="18" hidden="1" x14ac:dyDescent="0.2">
      <c r="B76" s="6"/>
      <c r="C76" s="16" t="s">
        <v>69</v>
      </c>
      <c r="D76" s="69">
        <v>1500</v>
      </c>
      <c r="E76" s="88">
        <v>0</v>
      </c>
      <c r="F76" s="69">
        <f t="shared" si="11"/>
        <v>0</v>
      </c>
      <c r="H76" s="95">
        <f t="shared" si="13"/>
        <v>0</v>
      </c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0">
        <f t="shared" si="12"/>
        <v>0</v>
      </c>
      <c r="V76" s="55">
        <f>5*(5*1.65+1)*U76</f>
        <v>0</v>
      </c>
    </row>
    <row r="77" spans="2:22" ht="18" hidden="1" x14ac:dyDescent="0.2">
      <c r="B77" s="15"/>
      <c r="C77" s="16" t="s">
        <v>68</v>
      </c>
      <c r="D77" s="69">
        <v>1500</v>
      </c>
      <c r="E77" s="88">
        <f t="shared" ref="E77:E110" si="14">SUM(U77)</f>
        <v>0</v>
      </c>
      <c r="F77" s="69">
        <f t="shared" si="11"/>
        <v>0</v>
      </c>
      <c r="H77" s="95">
        <f t="shared" si="13"/>
        <v>0</v>
      </c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0">
        <f t="shared" si="12"/>
        <v>0</v>
      </c>
      <c r="V77" s="55">
        <f>5*(3*1.4+1)*U77</f>
        <v>0</v>
      </c>
    </row>
    <row r="78" spans="2:22" ht="18" hidden="1" x14ac:dyDescent="0.2">
      <c r="B78" s="15"/>
      <c r="C78" s="16" t="s">
        <v>70</v>
      </c>
      <c r="D78" s="69">
        <v>1500</v>
      </c>
      <c r="E78" s="88">
        <f t="shared" si="14"/>
        <v>0</v>
      </c>
      <c r="F78" s="69">
        <f t="shared" si="11"/>
        <v>0</v>
      </c>
      <c r="H78" s="95">
        <f t="shared" si="13"/>
        <v>0</v>
      </c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0">
        <f t="shared" si="12"/>
        <v>0</v>
      </c>
      <c r="V78" s="55">
        <f>5*(3*1.4+1)*U78</f>
        <v>0</v>
      </c>
    </row>
    <row r="79" spans="2:22" ht="18" hidden="1" x14ac:dyDescent="0.2">
      <c r="B79" s="15"/>
      <c r="C79" s="16" t="s">
        <v>67</v>
      </c>
      <c r="D79" s="69">
        <v>1500</v>
      </c>
      <c r="E79" s="88">
        <f t="shared" si="14"/>
        <v>0</v>
      </c>
      <c r="F79" s="69">
        <f t="shared" si="11"/>
        <v>0</v>
      </c>
      <c r="H79" s="95">
        <f t="shared" si="13"/>
        <v>0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0">
        <f t="shared" si="12"/>
        <v>0</v>
      </c>
      <c r="V79" s="55">
        <f>5*(3*1.14+1)*U79</f>
        <v>0</v>
      </c>
    </row>
    <row r="80" spans="2:22" ht="18" hidden="1" x14ac:dyDescent="0.2">
      <c r="B80" s="15"/>
      <c r="C80" s="16" t="s">
        <v>71</v>
      </c>
      <c r="D80" s="69">
        <v>1500</v>
      </c>
      <c r="E80" s="88">
        <f t="shared" si="14"/>
        <v>0</v>
      </c>
      <c r="F80" s="69">
        <f t="shared" si="11"/>
        <v>0</v>
      </c>
      <c r="H80" s="95">
        <f t="shared" si="13"/>
        <v>0</v>
      </c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0">
        <f t="shared" si="12"/>
        <v>0</v>
      </c>
      <c r="V80" s="55">
        <f>5*(3*1.14+1)*U80</f>
        <v>0</v>
      </c>
    </row>
    <row r="81" spans="2:22" ht="18" x14ac:dyDescent="0.2">
      <c r="B81" s="15"/>
      <c r="C81" s="16" t="s">
        <v>97</v>
      </c>
      <c r="D81" s="69">
        <v>1000</v>
      </c>
      <c r="E81" s="88">
        <v>1</v>
      </c>
      <c r="F81" s="69">
        <f>D81*E81*G81</f>
        <v>1300</v>
      </c>
      <c r="G81" s="2">
        <v>1.3</v>
      </c>
      <c r="H81" s="95">
        <f t="shared" si="13"/>
        <v>1</v>
      </c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0">
        <f t="shared" si="12"/>
        <v>0</v>
      </c>
      <c r="V81" s="55">
        <f>(1.2+3*2.84)*U81</f>
        <v>0</v>
      </c>
    </row>
    <row r="82" spans="2:22" ht="18" hidden="1" x14ac:dyDescent="0.2">
      <c r="B82" s="15"/>
      <c r="C82" s="16" t="s">
        <v>98</v>
      </c>
      <c r="D82" s="69">
        <v>1000</v>
      </c>
      <c r="E82" s="88">
        <v>0</v>
      </c>
      <c r="F82" s="69">
        <f t="shared" si="11"/>
        <v>0</v>
      </c>
      <c r="H82" s="95">
        <f t="shared" si="13"/>
        <v>0</v>
      </c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0">
        <f>SUBTOTAL(9,I82:T82)</f>
        <v>0</v>
      </c>
      <c r="V82" s="55">
        <f>(1.2+3*2.84)*U82</f>
        <v>0</v>
      </c>
    </row>
    <row r="83" spans="2:22" ht="18" hidden="1" x14ac:dyDescent="0.2">
      <c r="B83" s="15"/>
      <c r="C83" s="16" t="s">
        <v>99</v>
      </c>
      <c r="D83" s="69">
        <v>1000</v>
      </c>
      <c r="E83" s="88">
        <f t="shared" si="14"/>
        <v>0</v>
      </c>
      <c r="F83" s="69">
        <f t="shared" si="11"/>
        <v>0</v>
      </c>
      <c r="H83" s="95">
        <f t="shared" si="13"/>
        <v>0</v>
      </c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0">
        <f t="shared" si="12"/>
        <v>0</v>
      </c>
      <c r="V83" s="55">
        <f>(0.75+3*1.7)*U83</f>
        <v>0</v>
      </c>
    </row>
    <row r="84" spans="2:22" ht="18" hidden="1" x14ac:dyDescent="0.2">
      <c r="B84" s="15"/>
      <c r="C84" s="16" t="s">
        <v>100</v>
      </c>
      <c r="D84" s="69">
        <v>1000</v>
      </c>
      <c r="E84" s="88">
        <v>0</v>
      </c>
      <c r="F84" s="69">
        <f t="shared" si="11"/>
        <v>0</v>
      </c>
      <c r="H84" s="95">
        <f t="shared" si="13"/>
        <v>0</v>
      </c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0">
        <f t="shared" si="12"/>
        <v>0</v>
      </c>
      <c r="V84" s="55">
        <f>(0.75+3*1.7)*U84</f>
        <v>0</v>
      </c>
    </row>
    <row r="85" spans="2:22" ht="18" hidden="1" x14ac:dyDescent="0.2">
      <c r="B85" s="6"/>
      <c r="C85" s="16" t="s">
        <v>101</v>
      </c>
      <c r="D85" s="69">
        <v>800</v>
      </c>
      <c r="E85" s="88">
        <v>0</v>
      </c>
      <c r="F85" s="69">
        <f t="shared" si="11"/>
        <v>0</v>
      </c>
      <c r="H85" s="95">
        <f t="shared" si="13"/>
        <v>0</v>
      </c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0">
        <f t="shared" si="12"/>
        <v>0</v>
      </c>
      <c r="V85" s="55">
        <f>(0.3+3*0.72)*U85</f>
        <v>0</v>
      </c>
    </row>
    <row r="86" spans="2:22" ht="18" hidden="1" x14ac:dyDescent="0.2">
      <c r="B86" s="15"/>
      <c r="C86" s="16" t="s">
        <v>102</v>
      </c>
      <c r="D86" s="69">
        <v>800</v>
      </c>
      <c r="E86" s="88">
        <v>0</v>
      </c>
      <c r="F86" s="69">
        <f t="shared" si="11"/>
        <v>0</v>
      </c>
      <c r="H86" s="95">
        <f t="shared" si="13"/>
        <v>0</v>
      </c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0">
        <f t="shared" si="12"/>
        <v>0</v>
      </c>
      <c r="V86" s="55">
        <f>(0.3+3*0.72)*U86</f>
        <v>0</v>
      </c>
    </row>
    <row r="87" spans="2:22" ht="18" hidden="1" x14ac:dyDescent="0.2">
      <c r="B87" s="15"/>
      <c r="C87" s="16" t="s">
        <v>104</v>
      </c>
      <c r="D87" s="69">
        <v>400</v>
      </c>
      <c r="E87" s="88">
        <v>0</v>
      </c>
      <c r="F87" s="69">
        <f t="shared" si="11"/>
        <v>0</v>
      </c>
      <c r="H87" s="95">
        <f t="shared" si="13"/>
        <v>0</v>
      </c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0">
        <f t="shared" si="12"/>
        <v>0</v>
      </c>
      <c r="V87" s="55">
        <f>(0.15+1*0.23)*U87</f>
        <v>0</v>
      </c>
    </row>
    <row r="88" spans="2:22" ht="18" hidden="1" x14ac:dyDescent="0.2">
      <c r="B88" s="15"/>
      <c r="C88" s="16" t="s">
        <v>103</v>
      </c>
      <c r="D88" s="69">
        <v>400</v>
      </c>
      <c r="E88" s="88">
        <f t="shared" si="14"/>
        <v>0</v>
      </c>
      <c r="F88" s="69">
        <f t="shared" si="11"/>
        <v>0</v>
      </c>
      <c r="H88" s="95">
        <f t="shared" si="13"/>
        <v>0</v>
      </c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0">
        <f t="shared" si="12"/>
        <v>0</v>
      </c>
      <c r="V88" s="55">
        <f>(0.15+1*0.23)*U88</f>
        <v>0</v>
      </c>
    </row>
    <row r="89" spans="2:22" ht="16" hidden="1" x14ac:dyDescent="0.2">
      <c r="B89" s="6"/>
      <c r="C89" s="16" t="s">
        <v>8</v>
      </c>
      <c r="D89" s="69">
        <v>350</v>
      </c>
      <c r="E89" s="88">
        <v>0</v>
      </c>
      <c r="F89" s="69">
        <f>D89*E89</f>
        <v>0</v>
      </c>
      <c r="H89" s="95">
        <f t="shared" si="13"/>
        <v>0</v>
      </c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0">
        <f t="shared" si="12"/>
        <v>0</v>
      </c>
      <c r="V89" s="55">
        <f>(0.4+20*0.23)*U89</f>
        <v>0</v>
      </c>
    </row>
    <row r="90" spans="2:22" ht="16" hidden="1" x14ac:dyDescent="0.2">
      <c r="B90" s="6"/>
      <c r="C90" s="16" t="s">
        <v>65</v>
      </c>
      <c r="D90" s="69">
        <v>350</v>
      </c>
      <c r="E90" s="88">
        <f t="shared" si="14"/>
        <v>0</v>
      </c>
      <c r="F90" s="69">
        <f t="shared" si="11"/>
        <v>0</v>
      </c>
      <c r="H90" s="95">
        <f t="shared" si="13"/>
        <v>0</v>
      </c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0">
        <f t="shared" si="12"/>
        <v>0</v>
      </c>
      <c r="V90" s="55">
        <f>(0.4+10*0.23)*U90</f>
        <v>0</v>
      </c>
    </row>
    <row r="91" spans="2:22" ht="16" hidden="1" x14ac:dyDescent="0.2">
      <c r="B91" s="6"/>
      <c r="C91" s="16" t="s">
        <v>73</v>
      </c>
      <c r="D91" s="69">
        <v>350</v>
      </c>
      <c r="E91" s="88">
        <f>SUM(U91)</f>
        <v>0</v>
      </c>
      <c r="F91" s="69">
        <f>D91*E91</f>
        <v>0</v>
      </c>
      <c r="H91" s="95">
        <f t="shared" si="13"/>
        <v>0</v>
      </c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0">
        <f t="shared" si="12"/>
        <v>0</v>
      </c>
      <c r="V91" s="55">
        <f>(0.4+1*0.23)*U91</f>
        <v>0</v>
      </c>
    </row>
    <row r="92" spans="2:22" ht="16" hidden="1" x14ac:dyDescent="0.2">
      <c r="B92" s="6"/>
      <c r="C92" s="16" t="s">
        <v>105</v>
      </c>
      <c r="D92" s="69">
        <v>250</v>
      </c>
      <c r="E92" s="88">
        <f t="shared" si="14"/>
        <v>0</v>
      </c>
      <c r="F92" s="69">
        <f t="shared" ref="F92:F115" si="15">D92*E92</f>
        <v>0</v>
      </c>
      <c r="H92" s="95">
        <f t="shared" si="13"/>
        <v>0</v>
      </c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0">
        <f t="shared" si="12"/>
        <v>0</v>
      </c>
      <c r="V92" s="55">
        <f>(0.4+1*0.23)*U92</f>
        <v>0</v>
      </c>
    </row>
    <row r="93" spans="2:22" ht="16" hidden="1" x14ac:dyDescent="0.2">
      <c r="B93" s="6"/>
      <c r="C93" s="7" t="s">
        <v>30</v>
      </c>
      <c r="D93" s="70" t="s">
        <v>33</v>
      </c>
      <c r="E93" s="89"/>
      <c r="F93" s="69"/>
      <c r="H93" s="94">
        <f>SUM(H94:H97)</f>
        <v>0</v>
      </c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0">
        <f t="shared" si="12"/>
        <v>0</v>
      </c>
      <c r="V93" s="55"/>
    </row>
    <row r="94" spans="2:22" ht="32" hidden="1" x14ac:dyDescent="0.2">
      <c r="B94" s="6" t="s">
        <v>75</v>
      </c>
      <c r="C94" s="16" t="s">
        <v>92</v>
      </c>
      <c r="D94" s="69">
        <v>700</v>
      </c>
      <c r="E94" s="88">
        <v>0</v>
      </c>
      <c r="F94" s="69">
        <f t="shared" si="15"/>
        <v>0</v>
      </c>
      <c r="H94" s="95">
        <f>E94</f>
        <v>0</v>
      </c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0">
        <f t="shared" si="12"/>
        <v>0</v>
      </c>
      <c r="V94" s="131">
        <f>(1.5+0.5*1.7)*U94</f>
        <v>0</v>
      </c>
    </row>
    <row r="95" spans="2:22" ht="32" hidden="1" x14ac:dyDescent="0.2">
      <c r="B95" s="6" t="s">
        <v>76</v>
      </c>
      <c r="C95" s="16" t="s">
        <v>38</v>
      </c>
      <c r="D95" s="69">
        <v>500</v>
      </c>
      <c r="E95" s="88">
        <f t="shared" si="14"/>
        <v>0</v>
      </c>
      <c r="F95" s="69">
        <f t="shared" si="15"/>
        <v>0</v>
      </c>
      <c r="H95" s="95">
        <f>E95</f>
        <v>0</v>
      </c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0">
        <f t="shared" si="12"/>
        <v>0</v>
      </c>
      <c r="V95" s="131">
        <f>(0.6+1*0.72)*U95</f>
        <v>0</v>
      </c>
    </row>
    <row r="96" spans="2:22" ht="32" hidden="1" x14ac:dyDescent="0.2">
      <c r="B96" s="6" t="s">
        <v>77</v>
      </c>
      <c r="C96" s="16" t="s">
        <v>78</v>
      </c>
      <c r="D96" s="69">
        <v>500</v>
      </c>
      <c r="E96" s="88">
        <f t="shared" si="14"/>
        <v>0</v>
      </c>
      <c r="F96" s="69">
        <f>D96*E96</f>
        <v>0</v>
      </c>
      <c r="H96" s="95">
        <f>E96</f>
        <v>0</v>
      </c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0">
        <f t="shared" si="12"/>
        <v>0</v>
      </c>
      <c r="V96" s="131">
        <f>(0.8+1*0.72)*U96</f>
        <v>0</v>
      </c>
    </row>
    <row r="97" spans="2:22" ht="32" hidden="1" x14ac:dyDescent="0.2">
      <c r="B97" s="6" t="s">
        <v>74</v>
      </c>
      <c r="C97" s="16" t="s">
        <v>66</v>
      </c>
      <c r="D97" s="69">
        <v>200</v>
      </c>
      <c r="E97" s="88">
        <v>0</v>
      </c>
      <c r="F97" s="69">
        <f>D97*E97</f>
        <v>0</v>
      </c>
      <c r="H97" s="95">
        <f>E97</f>
        <v>0</v>
      </c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0">
        <f t="shared" si="12"/>
        <v>0</v>
      </c>
      <c r="V97" s="131">
        <f>(0.4+0.5*0.23)*U97</f>
        <v>0</v>
      </c>
    </row>
    <row r="98" spans="2:22" x14ac:dyDescent="0.2">
      <c r="B98" s="6"/>
      <c r="C98" s="7" t="s">
        <v>45</v>
      </c>
      <c r="D98" s="21"/>
      <c r="E98" s="89"/>
      <c r="F98" s="69"/>
      <c r="H98" s="94">
        <f>SUM(H99:H110)</f>
        <v>1</v>
      </c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0">
        <f t="shared" si="12"/>
        <v>0</v>
      </c>
      <c r="V98" s="131"/>
    </row>
    <row r="99" spans="2:22" ht="16" hidden="1" x14ac:dyDescent="0.2">
      <c r="B99" s="6"/>
      <c r="C99" s="22" t="s">
        <v>79</v>
      </c>
      <c r="D99" s="69">
        <v>10000</v>
      </c>
      <c r="E99" s="88">
        <v>0</v>
      </c>
      <c r="F99" s="69">
        <f t="shared" si="15"/>
        <v>0</v>
      </c>
      <c r="H99" s="95">
        <f t="shared" ref="H99:H110" si="16">E99</f>
        <v>0</v>
      </c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0">
        <f t="shared" si="12"/>
        <v>0</v>
      </c>
      <c r="V99" s="131"/>
    </row>
    <row r="100" spans="2:22" ht="32" x14ac:dyDescent="0.2">
      <c r="B100" s="6"/>
      <c r="C100" s="22" t="s">
        <v>80</v>
      </c>
      <c r="D100" s="69">
        <v>6500</v>
      </c>
      <c r="E100" s="88">
        <v>1</v>
      </c>
      <c r="F100" s="69">
        <f>D100*E100*G100</f>
        <v>8450</v>
      </c>
      <c r="G100" s="2">
        <v>1.3</v>
      </c>
      <c r="H100" s="95">
        <f t="shared" si="16"/>
        <v>1</v>
      </c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0">
        <f t="shared" si="12"/>
        <v>0</v>
      </c>
      <c r="V100" s="131">
        <f>40*U100</f>
        <v>0</v>
      </c>
    </row>
    <row r="101" spans="2:22" ht="32" hidden="1" x14ac:dyDescent="0.2">
      <c r="B101" s="15"/>
      <c r="C101" s="22" t="s">
        <v>47</v>
      </c>
      <c r="D101" s="69">
        <v>6500</v>
      </c>
      <c r="E101" s="88">
        <v>0</v>
      </c>
      <c r="F101" s="69">
        <f t="shared" si="15"/>
        <v>0</v>
      </c>
      <c r="H101" s="95">
        <f t="shared" si="16"/>
        <v>0</v>
      </c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0">
        <f t="shared" si="12"/>
        <v>0</v>
      </c>
      <c r="V101" s="131">
        <f>40*U101</f>
        <v>0</v>
      </c>
    </row>
    <row r="102" spans="2:22" ht="32" hidden="1" x14ac:dyDescent="0.2">
      <c r="B102" s="15"/>
      <c r="C102" s="22" t="s">
        <v>81</v>
      </c>
      <c r="D102" s="69">
        <v>6500</v>
      </c>
      <c r="E102" s="88">
        <v>0</v>
      </c>
      <c r="F102" s="69">
        <f>D102*E102</f>
        <v>0</v>
      </c>
      <c r="H102" s="95">
        <f t="shared" si="16"/>
        <v>0</v>
      </c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0">
        <f t="shared" si="12"/>
        <v>0</v>
      </c>
      <c r="V102" s="131">
        <f>40*U102</f>
        <v>0</v>
      </c>
    </row>
    <row r="103" spans="2:22" ht="32" hidden="1" x14ac:dyDescent="0.2">
      <c r="B103" s="6"/>
      <c r="C103" s="22" t="s">
        <v>48</v>
      </c>
      <c r="D103" s="69">
        <v>3000</v>
      </c>
      <c r="E103" s="88">
        <v>0</v>
      </c>
      <c r="F103" s="69">
        <f>D103*E103</f>
        <v>0</v>
      </c>
      <c r="H103" s="95">
        <f t="shared" si="16"/>
        <v>0</v>
      </c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0">
        <f t="shared" si="12"/>
        <v>0</v>
      </c>
      <c r="V103" s="131">
        <f>15*U103</f>
        <v>0</v>
      </c>
    </row>
    <row r="104" spans="2:22" ht="16" hidden="1" x14ac:dyDescent="0.2">
      <c r="B104" s="6"/>
      <c r="C104" s="22" t="s">
        <v>83</v>
      </c>
      <c r="D104" s="69">
        <v>1300</v>
      </c>
      <c r="E104" s="88">
        <f t="shared" si="14"/>
        <v>0</v>
      </c>
      <c r="F104" s="69">
        <f t="shared" si="15"/>
        <v>0</v>
      </c>
      <c r="H104" s="95">
        <f t="shared" si="16"/>
        <v>0</v>
      </c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0">
        <f t="shared" si="12"/>
        <v>0</v>
      </c>
      <c r="V104" s="131">
        <f>15*U104</f>
        <v>0</v>
      </c>
    </row>
    <row r="105" spans="2:22" ht="16" hidden="1" x14ac:dyDescent="0.2">
      <c r="B105" s="15"/>
      <c r="C105" s="22" t="s">
        <v>85</v>
      </c>
      <c r="D105" s="69">
        <v>1300</v>
      </c>
      <c r="E105" s="88">
        <f>SUM(U105)</f>
        <v>0</v>
      </c>
      <c r="F105" s="69">
        <f>D105*E105</f>
        <v>0</v>
      </c>
      <c r="H105" s="95">
        <f t="shared" si="16"/>
        <v>0</v>
      </c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0">
        <f t="shared" si="12"/>
        <v>0</v>
      </c>
      <c r="V105" s="131"/>
    </row>
    <row r="106" spans="2:22" ht="16" hidden="1" x14ac:dyDescent="0.2">
      <c r="B106" s="15"/>
      <c r="C106" s="22" t="s">
        <v>82</v>
      </c>
      <c r="D106" s="69">
        <v>1300</v>
      </c>
      <c r="E106" s="88">
        <v>0</v>
      </c>
      <c r="F106" s="69">
        <f>D106*E106</f>
        <v>0</v>
      </c>
      <c r="H106" s="95">
        <f t="shared" si="16"/>
        <v>0</v>
      </c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0">
        <f t="shared" si="12"/>
        <v>0</v>
      </c>
      <c r="V106" s="131"/>
    </row>
    <row r="107" spans="2:22" ht="16" hidden="1" x14ac:dyDescent="0.2">
      <c r="B107" s="15"/>
      <c r="C107" s="22" t="s">
        <v>84</v>
      </c>
      <c r="D107" s="69">
        <v>1500</v>
      </c>
      <c r="E107" s="88">
        <f t="shared" si="14"/>
        <v>0</v>
      </c>
      <c r="F107" s="69">
        <f t="shared" si="15"/>
        <v>0</v>
      </c>
      <c r="H107" s="95">
        <f t="shared" si="16"/>
        <v>0</v>
      </c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0">
        <f t="shared" si="12"/>
        <v>0</v>
      </c>
      <c r="V107" s="131"/>
    </row>
    <row r="108" spans="2:22" ht="16" hidden="1" x14ac:dyDescent="0.2">
      <c r="B108" s="15"/>
      <c r="C108" s="22" t="s">
        <v>9</v>
      </c>
      <c r="D108" s="69">
        <v>3250</v>
      </c>
      <c r="E108" s="88">
        <f t="shared" si="14"/>
        <v>0</v>
      </c>
      <c r="F108" s="69">
        <f t="shared" si="15"/>
        <v>0</v>
      </c>
      <c r="H108" s="95">
        <f t="shared" si="16"/>
        <v>0</v>
      </c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0">
        <f t="shared" si="12"/>
        <v>0</v>
      </c>
      <c r="V108" s="131"/>
    </row>
    <row r="109" spans="2:22" ht="16" hidden="1" x14ac:dyDescent="0.2">
      <c r="B109" s="15"/>
      <c r="C109" s="22" t="s">
        <v>10</v>
      </c>
      <c r="D109" s="69">
        <v>2405</v>
      </c>
      <c r="E109" s="88">
        <f t="shared" si="14"/>
        <v>0</v>
      </c>
      <c r="F109" s="69">
        <f t="shared" si="15"/>
        <v>0</v>
      </c>
      <c r="H109" s="95">
        <f t="shared" si="16"/>
        <v>0</v>
      </c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0">
        <f t="shared" si="12"/>
        <v>0</v>
      </c>
      <c r="V109" s="131"/>
    </row>
    <row r="110" spans="2:22" ht="16" hidden="1" x14ac:dyDescent="0.2">
      <c r="B110" s="15"/>
      <c r="C110" s="22" t="s">
        <v>11</v>
      </c>
      <c r="D110" s="69">
        <v>2405</v>
      </c>
      <c r="E110" s="88">
        <f t="shared" si="14"/>
        <v>0</v>
      </c>
      <c r="F110" s="69">
        <f t="shared" si="15"/>
        <v>0</v>
      </c>
      <c r="H110" s="95">
        <f t="shared" si="16"/>
        <v>0</v>
      </c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0">
        <f t="shared" si="12"/>
        <v>0</v>
      </c>
      <c r="V110" s="131"/>
    </row>
    <row r="111" spans="2:22" ht="16" x14ac:dyDescent="0.2">
      <c r="B111" s="23"/>
      <c r="C111" s="24" t="s">
        <v>32</v>
      </c>
      <c r="D111" s="70" t="s">
        <v>33</v>
      </c>
      <c r="E111" s="89"/>
      <c r="F111" s="69"/>
      <c r="H111" s="94">
        <f>SUM(H112:H115)</f>
        <v>60</v>
      </c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0">
        <f t="shared" si="12"/>
        <v>0</v>
      </c>
      <c r="V111" s="131"/>
    </row>
    <row r="112" spans="2:22" ht="16" hidden="1" x14ac:dyDescent="0.2">
      <c r="B112" s="23" t="s">
        <v>12</v>
      </c>
      <c r="C112" s="22" t="s">
        <v>13</v>
      </c>
      <c r="D112" s="69">
        <v>300</v>
      </c>
      <c r="E112" s="88">
        <f>SUM(U112)</f>
        <v>0</v>
      </c>
      <c r="F112" s="69">
        <f t="shared" si="15"/>
        <v>0</v>
      </c>
      <c r="H112" s="95">
        <f>E112</f>
        <v>0</v>
      </c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0">
        <f t="shared" si="12"/>
        <v>0</v>
      </c>
      <c r="V112" s="131">
        <f>20.66*U112</f>
        <v>0</v>
      </c>
    </row>
    <row r="113" spans="2:22" ht="32" hidden="1" x14ac:dyDescent="0.2">
      <c r="B113" s="23" t="s">
        <v>109</v>
      </c>
      <c r="C113" s="22" t="s">
        <v>46</v>
      </c>
      <c r="D113" s="69">
        <v>550</v>
      </c>
      <c r="E113" s="88">
        <v>0</v>
      </c>
      <c r="F113" s="69">
        <f t="shared" si="15"/>
        <v>0</v>
      </c>
      <c r="H113" s="95">
        <f>E113</f>
        <v>0</v>
      </c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0">
        <f t="shared" si="12"/>
        <v>0</v>
      </c>
      <c r="V113" s="131">
        <f>20.66*U113</f>
        <v>0</v>
      </c>
    </row>
    <row r="114" spans="2:22" ht="16" hidden="1" x14ac:dyDescent="0.2">
      <c r="B114" s="23" t="s">
        <v>110</v>
      </c>
      <c r="C114" s="22" t="s">
        <v>117</v>
      </c>
      <c r="D114" s="69">
        <v>450</v>
      </c>
      <c r="E114" s="88">
        <v>0</v>
      </c>
      <c r="F114" s="69">
        <f t="shared" si="15"/>
        <v>0</v>
      </c>
      <c r="H114" s="95">
        <f>E114</f>
        <v>0</v>
      </c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0">
        <f>SUBTOTAL(9,I114:T114)</f>
        <v>0</v>
      </c>
      <c r="V114" s="131">
        <f>22.82*U114</f>
        <v>0</v>
      </c>
    </row>
    <row r="115" spans="2:22" ht="16" x14ac:dyDescent="0.2">
      <c r="B115" s="23" t="s">
        <v>111</v>
      </c>
      <c r="C115" s="22" t="s">
        <v>35</v>
      </c>
      <c r="D115" s="69">
        <v>400</v>
      </c>
      <c r="E115" s="88">
        <v>60</v>
      </c>
      <c r="F115" s="69">
        <f>D115*E115*G115</f>
        <v>31200</v>
      </c>
      <c r="G115" s="2">
        <v>1.3</v>
      </c>
      <c r="H115" s="95">
        <f>E115</f>
        <v>60</v>
      </c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0">
        <f t="shared" si="12"/>
        <v>0</v>
      </c>
      <c r="V115" s="131">
        <f>4.652*U115</f>
        <v>0</v>
      </c>
    </row>
    <row r="116" spans="2:22" ht="16" hidden="1" x14ac:dyDescent="0.2">
      <c r="B116" s="23"/>
      <c r="C116" s="24" t="s">
        <v>112</v>
      </c>
      <c r="D116" s="69"/>
      <c r="E116" s="88"/>
      <c r="F116" s="69"/>
      <c r="H116" s="94">
        <f>SUM(H117)</f>
        <v>0</v>
      </c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0">
        <f>SUBTOTAL(9,I116:T116)</f>
        <v>0</v>
      </c>
      <c r="V116" s="131">
        <f>4.7*U116</f>
        <v>0</v>
      </c>
    </row>
    <row r="117" spans="2:22" ht="16" hidden="1" x14ac:dyDescent="0.2">
      <c r="B117" s="23" t="s">
        <v>115</v>
      </c>
      <c r="C117" s="22" t="s">
        <v>113</v>
      </c>
      <c r="D117" s="69">
        <v>1500</v>
      </c>
      <c r="E117" s="88">
        <f>SUM(U117)</f>
        <v>0</v>
      </c>
      <c r="F117" s="69">
        <f>D117*E117</f>
        <v>0</v>
      </c>
      <c r="H117" s="95">
        <f>E117</f>
        <v>0</v>
      </c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0">
        <f>SUBTOTAL(9,I117:T117)</f>
        <v>0</v>
      </c>
      <c r="V117" s="131">
        <f>18*U117</f>
        <v>0</v>
      </c>
    </row>
    <row r="118" spans="2:22" ht="16" hidden="1" x14ac:dyDescent="0.2">
      <c r="B118" s="23" t="s">
        <v>142</v>
      </c>
      <c r="C118" s="22" t="s">
        <v>143</v>
      </c>
      <c r="D118" s="69">
        <v>1000</v>
      </c>
      <c r="E118" s="88">
        <v>0</v>
      </c>
      <c r="F118" s="69"/>
      <c r="H118" s="95">
        <f t="shared" ref="H118:H132" si="17">E118</f>
        <v>0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spans="2:22" hidden="1" x14ac:dyDescent="0.2">
      <c r="B119" s="23"/>
      <c r="C119" s="22"/>
      <c r="D119" s="69"/>
      <c r="E119" s="88"/>
      <c r="F119" s="69"/>
      <c r="H119" s="95">
        <f t="shared" si="17"/>
        <v>0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spans="2:22" hidden="1" x14ac:dyDescent="0.2">
      <c r="B120" s="23"/>
      <c r="C120" s="22"/>
      <c r="D120" s="69"/>
      <c r="E120" s="88"/>
      <c r="F120" s="69"/>
      <c r="H120" s="95">
        <f t="shared" si="17"/>
        <v>0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spans="2:22" hidden="1" x14ac:dyDescent="0.2">
      <c r="B121" s="23"/>
      <c r="C121" s="22"/>
      <c r="D121" s="69"/>
      <c r="E121" s="88"/>
      <c r="F121" s="69"/>
      <c r="H121" s="95">
        <f t="shared" si="17"/>
        <v>0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spans="2:22" hidden="1" x14ac:dyDescent="0.2">
      <c r="B122" s="23"/>
      <c r="C122" s="22"/>
      <c r="D122" s="69"/>
      <c r="E122" s="88"/>
      <c r="F122" s="69"/>
      <c r="H122" s="95">
        <f t="shared" si="17"/>
        <v>0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spans="2:22" hidden="1" x14ac:dyDescent="0.2">
      <c r="B123" s="23"/>
      <c r="C123" s="22"/>
      <c r="D123" s="69"/>
      <c r="E123" s="88"/>
      <c r="F123" s="69"/>
      <c r="H123" s="95">
        <f t="shared" si="17"/>
        <v>0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2:22" hidden="1" x14ac:dyDescent="0.2">
      <c r="B124" s="23"/>
      <c r="C124" s="22"/>
      <c r="D124" s="69"/>
      <c r="E124" s="88"/>
      <c r="F124" s="69"/>
      <c r="H124" s="95">
        <f t="shared" si="17"/>
        <v>0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spans="2:22" hidden="1" x14ac:dyDescent="0.2">
      <c r="B125" s="23"/>
      <c r="C125" s="22"/>
      <c r="D125" s="69"/>
      <c r="E125" s="88"/>
      <c r="F125" s="69"/>
      <c r="H125" s="95">
        <f t="shared" si="17"/>
        <v>0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spans="2:22" hidden="1" x14ac:dyDescent="0.2">
      <c r="B126" s="23"/>
      <c r="C126" s="22"/>
      <c r="D126" s="69"/>
      <c r="E126" s="88"/>
      <c r="F126" s="69"/>
      <c r="H126" s="95">
        <f t="shared" si="17"/>
        <v>0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spans="2:22" hidden="1" x14ac:dyDescent="0.2">
      <c r="B127" s="23"/>
      <c r="C127" s="22"/>
      <c r="D127" s="69"/>
      <c r="E127" s="88"/>
      <c r="F127" s="69"/>
      <c r="H127" s="95">
        <f t="shared" si="17"/>
        <v>0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spans="2:22" hidden="1" x14ac:dyDescent="0.2">
      <c r="B128" s="23"/>
      <c r="C128" s="22"/>
      <c r="D128" s="69"/>
      <c r="E128" s="88"/>
      <c r="F128" s="69"/>
      <c r="H128" s="95">
        <f t="shared" si="17"/>
        <v>0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spans="2:22" hidden="1" x14ac:dyDescent="0.2">
      <c r="B129" s="23"/>
      <c r="C129" s="22"/>
      <c r="D129" s="69"/>
      <c r="E129" s="88"/>
      <c r="F129" s="69"/>
      <c r="H129" s="95">
        <f t="shared" si="17"/>
        <v>0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spans="2:22" hidden="1" x14ac:dyDescent="0.2">
      <c r="B130" s="23"/>
      <c r="C130" s="22"/>
      <c r="D130" s="69"/>
      <c r="E130" s="88"/>
      <c r="F130" s="69"/>
      <c r="H130" s="95">
        <f t="shared" si="17"/>
        <v>0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2:22" hidden="1" x14ac:dyDescent="0.2">
      <c r="B131" s="23"/>
      <c r="C131" s="22"/>
      <c r="D131" s="69"/>
      <c r="E131" s="88"/>
      <c r="F131" s="69"/>
      <c r="H131" s="95">
        <f t="shared" si="17"/>
        <v>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2:22" hidden="1" x14ac:dyDescent="0.2">
      <c r="B132" s="23"/>
      <c r="C132" s="22"/>
      <c r="D132" s="69"/>
      <c r="E132" s="88"/>
      <c r="F132" s="69"/>
      <c r="H132" s="95">
        <f t="shared" si="17"/>
        <v>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>
        <f>SUM(V65:V131)</f>
        <v>0</v>
      </c>
    </row>
    <row r="133" spans="2:22" x14ac:dyDescent="0.2">
      <c r="B133" s="6"/>
      <c r="C133" s="96"/>
      <c r="D133" s="97"/>
      <c r="E133" s="97"/>
      <c r="F133" s="69"/>
      <c r="H133" s="95">
        <f>H134</f>
        <v>0</v>
      </c>
    </row>
    <row r="134" spans="2:22" x14ac:dyDescent="0.2">
      <c r="B134" s="6"/>
      <c r="C134" s="98"/>
      <c r="D134" s="97"/>
      <c r="E134" s="97"/>
      <c r="F134" s="69"/>
      <c r="H134" s="94">
        <f>SUM(H135:H143)</f>
        <v>0</v>
      </c>
    </row>
    <row r="135" spans="2:22" ht="16" hidden="1" x14ac:dyDescent="0.2">
      <c r="B135" s="6"/>
      <c r="C135" s="99" t="str">
        <f>C65</f>
        <v>КГ 5х150мм2/POWERLOCK/20м/удлинитель</v>
      </c>
      <c r="D135" s="100">
        <f>D65/10</f>
        <v>800</v>
      </c>
      <c r="E135" s="101">
        <f>E65*G135</f>
        <v>0</v>
      </c>
      <c r="F135" s="69">
        <f>D135*E135</f>
        <v>0</v>
      </c>
      <c r="G135" s="2">
        <f>G2</f>
        <v>3</v>
      </c>
      <c r="H135" s="95">
        <f>E135</f>
        <v>0</v>
      </c>
    </row>
    <row r="136" spans="2:22" ht="16" hidden="1" x14ac:dyDescent="0.2">
      <c r="B136" s="6"/>
      <c r="C136" s="99" t="str">
        <f>C66</f>
        <v>КГ 5х120мм2/POWERLOCK/20м/удлинитель</v>
      </c>
      <c r="D136" s="100">
        <f>D66/10</f>
        <v>700</v>
      </c>
      <c r="E136" s="101">
        <f>E66*G136</f>
        <v>0</v>
      </c>
      <c r="F136" s="69">
        <f t="shared" ref="F136:F185" si="18">D136*E136</f>
        <v>0</v>
      </c>
      <c r="G136" s="2">
        <f>G2</f>
        <v>3</v>
      </c>
      <c r="H136" s="95">
        <f>E136</f>
        <v>0</v>
      </c>
      <c r="I136" s="64"/>
    </row>
    <row r="137" spans="2:22" ht="16" hidden="1" x14ac:dyDescent="0.2">
      <c r="B137" s="6"/>
      <c r="C137" s="99" t="str">
        <f>C67</f>
        <v>КГ 5х95мм2/POWERLOCK/20м/удлинитель</v>
      </c>
      <c r="D137" s="100">
        <f>D67/10</f>
        <v>600</v>
      </c>
      <c r="E137" s="101">
        <f>E67*G137</f>
        <v>0</v>
      </c>
      <c r="F137" s="69">
        <f t="shared" si="18"/>
        <v>0</v>
      </c>
      <c r="G137" s="2">
        <f>G2</f>
        <v>3</v>
      </c>
      <c r="H137" s="95">
        <f t="shared" ref="H137:H165" si="19">E137</f>
        <v>0</v>
      </c>
      <c r="I137" s="64"/>
    </row>
    <row r="138" spans="2:22" x14ac:dyDescent="0.2">
      <c r="B138" s="6"/>
      <c r="C138" s="102"/>
      <c r="D138" s="100"/>
      <c r="E138" s="103"/>
      <c r="F138" s="69"/>
      <c r="H138" s="95">
        <f>E138</f>
        <v>0</v>
      </c>
      <c r="I138" s="64"/>
    </row>
    <row r="139" spans="2:22" ht="16" hidden="1" x14ac:dyDescent="0.2">
      <c r="B139" s="6"/>
      <c r="C139" s="102" t="str">
        <f>C69</f>
        <v>КГ 5х16мм2/СЕЕ 63 А/ 380 В/3P+N+E/15м/удлинитель</v>
      </c>
      <c r="D139" s="100">
        <f>D69/10</f>
        <v>120</v>
      </c>
      <c r="E139" s="103">
        <f>E69*G139</f>
        <v>0</v>
      </c>
      <c r="F139" s="69">
        <f t="shared" si="18"/>
        <v>0</v>
      </c>
      <c r="G139" s="2">
        <f>G2</f>
        <v>3</v>
      </c>
      <c r="H139" s="95">
        <f t="shared" si="19"/>
        <v>0</v>
      </c>
      <c r="I139" s="64"/>
    </row>
    <row r="140" spans="2:22" ht="16" hidden="1" x14ac:dyDescent="0.2">
      <c r="B140" s="6"/>
      <c r="C140" s="99" t="str">
        <f>C70</f>
        <v>КГ 5х6мм2/СЕЕ 32 А/ 380 В/3P+N+E/20м/удлинитель</v>
      </c>
      <c r="D140" s="100">
        <f>D70/10</f>
        <v>100</v>
      </c>
      <c r="E140" s="103">
        <f>E70*G140</f>
        <v>0</v>
      </c>
      <c r="F140" s="69">
        <f t="shared" si="18"/>
        <v>0</v>
      </c>
      <c r="G140" s="2">
        <f>G2</f>
        <v>3</v>
      </c>
      <c r="H140" s="95">
        <f t="shared" si="19"/>
        <v>0</v>
      </c>
      <c r="I140" s="64"/>
    </row>
    <row r="141" spans="2:22" ht="16" hidden="1" x14ac:dyDescent="0.2">
      <c r="B141" s="6"/>
      <c r="C141" s="99" t="str">
        <f>C71</f>
        <v>КГ 3х6мм2/СЕЕ 32 А/ 220 В/1P+N+E/20м/удлинитель</v>
      </c>
      <c r="D141" s="100">
        <f>D71/10</f>
        <v>80</v>
      </c>
      <c r="E141" s="101">
        <f>E71*G141</f>
        <v>0</v>
      </c>
      <c r="F141" s="69">
        <f t="shared" si="18"/>
        <v>0</v>
      </c>
      <c r="G141" s="2">
        <f>G2</f>
        <v>3</v>
      </c>
      <c r="H141" s="95">
        <f t="shared" si="19"/>
        <v>0</v>
      </c>
      <c r="I141" s="64"/>
    </row>
    <row r="142" spans="2:22" ht="16" hidden="1" x14ac:dyDescent="0.2">
      <c r="B142" s="6"/>
      <c r="C142" s="99" t="str">
        <f>C72</f>
        <v>КГ 5х2,5мм2/СЕЕ 16 А/ 380 В/3P+N+E/20м/удлинитель</v>
      </c>
      <c r="D142" s="100">
        <f>D72/10</f>
        <v>80</v>
      </c>
      <c r="E142" s="103">
        <f>E72*G142</f>
        <v>0</v>
      </c>
      <c r="F142" s="69">
        <f t="shared" si="18"/>
        <v>0</v>
      </c>
      <c r="G142" s="2">
        <f>G2</f>
        <v>3</v>
      </c>
      <c r="H142" s="95">
        <f t="shared" si="19"/>
        <v>0</v>
      </c>
      <c r="I142" s="64"/>
    </row>
    <row r="143" spans="2:22" ht="16" hidden="1" x14ac:dyDescent="0.2">
      <c r="B143" s="6"/>
      <c r="C143" s="99" t="str">
        <f>C73</f>
        <v>КГ 3х2,5мм2/СЕЕ 16 А/ 220 В/1P+N+E/20м/удлинитель</v>
      </c>
      <c r="D143" s="100">
        <f>D73/10</f>
        <v>35</v>
      </c>
      <c r="E143" s="103">
        <f>E73*G143</f>
        <v>0</v>
      </c>
      <c r="F143" s="69">
        <f t="shared" si="18"/>
        <v>0</v>
      </c>
      <c r="G143" s="2">
        <f>G2</f>
        <v>3</v>
      </c>
      <c r="H143" s="95">
        <f t="shared" si="19"/>
        <v>0</v>
      </c>
      <c r="I143" s="64"/>
    </row>
    <row r="144" spans="2:22" x14ac:dyDescent="0.2">
      <c r="B144" s="6"/>
      <c r="C144" s="96"/>
      <c r="D144" s="100"/>
      <c r="E144" s="103"/>
      <c r="F144" s="69"/>
      <c r="H144" s="95">
        <f>SUM(H145:H162)</f>
        <v>0</v>
      </c>
      <c r="I144" s="64"/>
    </row>
    <row r="145" spans="2:9" ht="16" hidden="1" x14ac:dyDescent="0.2">
      <c r="B145" s="6"/>
      <c r="C145" s="99" t="str">
        <f>C75</f>
        <v>POWERLOCK / КГ5 х 150мм2/3м х Клеммы М12</v>
      </c>
      <c r="D145" s="100">
        <f>D75/10</f>
        <v>150</v>
      </c>
      <c r="E145" s="101">
        <f>E75*G145</f>
        <v>0</v>
      </c>
      <c r="F145" s="69">
        <f t="shared" si="18"/>
        <v>0</v>
      </c>
      <c r="G145" s="2">
        <f>G2</f>
        <v>3</v>
      </c>
      <c r="H145" s="95">
        <f>E145</f>
        <v>0</v>
      </c>
    </row>
    <row r="146" spans="2:9" ht="16" hidden="1" x14ac:dyDescent="0.2">
      <c r="B146" s="15"/>
      <c r="C146" s="99" t="str">
        <f>C76</f>
        <v>Клеммы М12 х POWERLOCK / КГ 5х150мм2 / 3м</v>
      </c>
      <c r="D146" s="100">
        <f>D76/10</f>
        <v>150</v>
      </c>
      <c r="E146" s="101">
        <f>E76*G146</f>
        <v>0</v>
      </c>
      <c r="F146" s="69">
        <f t="shared" si="18"/>
        <v>0</v>
      </c>
      <c r="G146" s="2">
        <f>G2</f>
        <v>3</v>
      </c>
      <c r="H146" s="95">
        <f t="shared" si="19"/>
        <v>0</v>
      </c>
      <c r="I146" s="64"/>
    </row>
    <row r="147" spans="2:9" ht="16" hidden="1" x14ac:dyDescent="0.2">
      <c r="B147" s="6"/>
      <c r="C147" s="99" t="str">
        <f>C77</f>
        <v>POWERLOCK / КГ 5х120мм2 / 3м х Клеммы М12</v>
      </c>
      <c r="D147" s="100">
        <f>D77/10</f>
        <v>150</v>
      </c>
      <c r="E147" s="101">
        <f>E77*G147</f>
        <v>0</v>
      </c>
      <c r="F147" s="69">
        <f t="shared" si="18"/>
        <v>0</v>
      </c>
      <c r="G147" s="2">
        <f>G2</f>
        <v>3</v>
      </c>
      <c r="H147" s="95">
        <f t="shared" si="19"/>
        <v>0</v>
      </c>
      <c r="I147" s="64"/>
    </row>
    <row r="148" spans="2:9" ht="16" hidden="1" x14ac:dyDescent="0.2">
      <c r="B148" s="15"/>
      <c r="C148" s="99" t="str">
        <f>C78</f>
        <v>Клеммы М12 х POWERLOCK / КГ 5х120мм2 / 3м</v>
      </c>
      <c r="D148" s="100">
        <f>D78/10</f>
        <v>150</v>
      </c>
      <c r="E148" s="101">
        <f>E78*G148</f>
        <v>0</v>
      </c>
      <c r="F148" s="69">
        <f t="shared" si="18"/>
        <v>0</v>
      </c>
      <c r="G148" s="2">
        <f>G2</f>
        <v>3</v>
      </c>
      <c r="H148" s="95">
        <f t="shared" si="19"/>
        <v>0</v>
      </c>
      <c r="I148" s="64"/>
    </row>
    <row r="149" spans="2:9" ht="16" hidden="1" x14ac:dyDescent="0.2">
      <c r="B149" s="15"/>
      <c r="C149" s="99" t="str">
        <f>C79</f>
        <v>POWERLOCK / КГ 5х95мм2 / 3м х Клеммы М 12</v>
      </c>
      <c r="D149" s="100">
        <f>D79/10</f>
        <v>150</v>
      </c>
      <c r="E149" s="101">
        <f>E79*G149</f>
        <v>0</v>
      </c>
      <c r="F149" s="69">
        <f t="shared" si="18"/>
        <v>0</v>
      </c>
      <c r="G149" s="2">
        <f>G148</f>
        <v>3</v>
      </c>
      <c r="H149" s="95">
        <f t="shared" si="19"/>
        <v>0</v>
      </c>
      <c r="I149" s="64"/>
    </row>
    <row r="150" spans="2:9" ht="16" hidden="1" x14ac:dyDescent="0.2">
      <c r="B150" s="15"/>
      <c r="C150" s="99" t="str">
        <f>C80</f>
        <v>Клеммы М12 х POWERLOCK / КГ 5х95мм2 / 3м</v>
      </c>
      <c r="D150" s="100">
        <f>D80/10</f>
        <v>150</v>
      </c>
      <c r="E150" s="101">
        <f>E80*G150</f>
        <v>0</v>
      </c>
      <c r="F150" s="69">
        <f t="shared" si="18"/>
        <v>0</v>
      </c>
      <c r="G150" s="2">
        <f>G2</f>
        <v>3</v>
      </c>
      <c r="H150" s="95">
        <f t="shared" si="19"/>
        <v>0</v>
      </c>
      <c r="I150" s="64"/>
    </row>
    <row r="151" spans="2:9" x14ac:dyDescent="0.2">
      <c r="B151" s="15"/>
      <c r="C151" s="99"/>
      <c r="D151" s="100"/>
      <c r="E151" s="103"/>
      <c r="F151" s="69"/>
      <c r="H151" s="95">
        <f t="shared" si="19"/>
        <v>0</v>
      </c>
      <c r="I151" s="64"/>
    </row>
    <row r="152" spans="2:9" ht="16" hidden="1" x14ac:dyDescent="0.2">
      <c r="B152" s="15"/>
      <c r="C152" s="99" t="str">
        <f>C82</f>
        <v>Клеммы М10 х Вилка СЕЕ125А/380В/3P+N+E/КГ5х25мм2/3м</v>
      </c>
      <c r="D152" s="100">
        <f>D82/10</f>
        <v>100</v>
      </c>
      <c r="E152" s="101">
        <f>E82*G152</f>
        <v>0</v>
      </c>
      <c r="F152" s="69">
        <f t="shared" si="18"/>
        <v>0</v>
      </c>
      <c r="G152" s="2">
        <f>G2</f>
        <v>3</v>
      </c>
      <c r="H152" s="95">
        <f t="shared" si="19"/>
        <v>0</v>
      </c>
      <c r="I152" s="64"/>
    </row>
    <row r="153" spans="2:9" ht="16" hidden="1" x14ac:dyDescent="0.2">
      <c r="B153" s="15"/>
      <c r="C153" s="99" t="str">
        <f>C83</f>
        <v>Клеммы М10 х Розетка СЕЕ63А/380В/3P+N+E/КГ5х16мм2/3м</v>
      </c>
      <c r="D153" s="100">
        <f>D83/10</f>
        <v>100</v>
      </c>
      <c r="E153" s="103">
        <f>E83*G153</f>
        <v>0</v>
      </c>
      <c r="F153" s="69">
        <f t="shared" si="18"/>
        <v>0</v>
      </c>
      <c r="G153" s="2">
        <f>G2</f>
        <v>3</v>
      </c>
      <c r="H153" s="95">
        <f t="shared" si="19"/>
        <v>0</v>
      </c>
      <c r="I153" s="64"/>
    </row>
    <row r="154" spans="2:9" ht="16" hidden="1" x14ac:dyDescent="0.2">
      <c r="B154" s="15"/>
      <c r="C154" s="99" t="str">
        <f>C84</f>
        <v>Клеммы М10 х Вилка СЕЕ63А/380В/3P+N+E/КГ5х16мм2/3м</v>
      </c>
      <c r="D154" s="100">
        <f>D84/10</f>
        <v>100</v>
      </c>
      <c r="E154" s="101">
        <f>E84*G154</f>
        <v>0</v>
      </c>
      <c r="F154" s="69">
        <f t="shared" si="18"/>
        <v>0</v>
      </c>
      <c r="G154" s="2">
        <f>G2</f>
        <v>3</v>
      </c>
      <c r="H154" s="95">
        <f t="shared" si="19"/>
        <v>0</v>
      </c>
      <c r="I154" s="64"/>
    </row>
    <row r="155" spans="2:9" ht="16" hidden="1" x14ac:dyDescent="0.2">
      <c r="B155" s="15"/>
      <c r="C155" s="99" t="str">
        <f>C85</f>
        <v>Клеммы М10 х Розетка СЕЕ32А/380В/3P+N+E/КГ5х6мм2/3м</v>
      </c>
      <c r="D155" s="100">
        <f>D85/10</f>
        <v>80</v>
      </c>
      <c r="E155" s="101">
        <f>E85*G155</f>
        <v>0</v>
      </c>
      <c r="F155" s="69">
        <f t="shared" si="18"/>
        <v>0</v>
      </c>
      <c r="G155" s="2">
        <f>G2</f>
        <v>3</v>
      </c>
      <c r="H155" s="95">
        <f t="shared" si="19"/>
        <v>0</v>
      </c>
      <c r="I155" s="64"/>
    </row>
    <row r="156" spans="2:9" ht="16" hidden="1" x14ac:dyDescent="0.2">
      <c r="B156" s="6"/>
      <c r="C156" s="99" t="str">
        <f>C86</f>
        <v>Клеммы М10 х Вилка СЕЕ32А/380В/3P+N+E/КГ 5х6мм2/3м</v>
      </c>
      <c r="D156" s="100">
        <f>D86/10</f>
        <v>80</v>
      </c>
      <c r="E156" s="101">
        <f>E86*G156</f>
        <v>0</v>
      </c>
      <c r="F156" s="69">
        <f t="shared" si="18"/>
        <v>0</v>
      </c>
      <c r="G156" s="2">
        <f>G2</f>
        <v>3</v>
      </c>
      <c r="H156" s="95">
        <f t="shared" si="19"/>
        <v>0</v>
      </c>
      <c r="I156" s="64"/>
    </row>
    <row r="157" spans="2:9" ht="16" hidden="1" x14ac:dyDescent="0.2">
      <c r="B157" s="15"/>
      <c r="C157" s="99" t="str">
        <f>C87</f>
        <v>Клеммы М10 х Розетка СЕЕ16А/380В/3P+N+E/КГ5х2,5мм2/3м</v>
      </c>
      <c r="D157" s="100">
        <f>D87/10</f>
        <v>40</v>
      </c>
      <c r="E157" s="101">
        <f>E87*G157</f>
        <v>0</v>
      </c>
      <c r="F157" s="69">
        <f t="shared" si="18"/>
        <v>0</v>
      </c>
      <c r="G157" s="2">
        <f>G2</f>
        <v>3</v>
      </c>
      <c r="H157" s="95">
        <f t="shared" si="19"/>
        <v>0</v>
      </c>
      <c r="I157" s="64"/>
    </row>
    <row r="158" spans="2:9" ht="16" hidden="1" x14ac:dyDescent="0.2">
      <c r="B158" s="15"/>
      <c r="C158" s="99" t="str">
        <f>C88</f>
        <v>Клеммы М10 х Вилка СЕЕ 16А/380В/3P+N+E/КГ5х2,5мм2/3м</v>
      </c>
      <c r="D158" s="100">
        <f>D88/10</f>
        <v>40</v>
      </c>
      <c r="E158" s="101">
        <f>E88*G158</f>
        <v>0</v>
      </c>
      <c r="F158" s="69">
        <f t="shared" si="18"/>
        <v>0</v>
      </c>
      <c r="G158" s="2">
        <f>G2</f>
        <v>3</v>
      </c>
      <c r="H158" s="95">
        <f t="shared" si="19"/>
        <v>0</v>
      </c>
      <c r="I158" s="64"/>
    </row>
    <row r="159" spans="2:9" ht="16" hidden="1" x14ac:dyDescent="0.2">
      <c r="B159" s="15"/>
      <c r="C159" s="99" t="str">
        <f>C89</f>
        <v>Вход: СЕЕ 16А / Выход: 3хЕвророзетки 220В/ 1P+N+E/20 м</v>
      </c>
      <c r="D159" s="100">
        <f>D89/10</f>
        <v>35</v>
      </c>
      <c r="E159" s="103">
        <f>E89*G159</f>
        <v>0</v>
      </c>
      <c r="F159" s="69">
        <f t="shared" si="18"/>
        <v>0</v>
      </c>
      <c r="G159" s="2">
        <f>G2</f>
        <v>3</v>
      </c>
      <c r="H159" s="95">
        <f t="shared" si="19"/>
        <v>0</v>
      </c>
      <c r="I159" s="64"/>
    </row>
    <row r="160" spans="2:9" ht="16" hidden="1" x14ac:dyDescent="0.2">
      <c r="B160" s="6"/>
      <c r="C160" s="99" t="str">
        <f>C90</f>
        <v>Вход: СЕЕ 16А / Выход: 3хЕвророзетки 220В/ 1P+N+E/10 м</v>
      </c>
      <c r="D160" s="100">
        <f>D90/10</f>
        <v>35</v>
      </c>
      <c r="E160" s="101">
        <f>E90*G160</f>
        <v>0</v>
      </c>
      <c r="F160" s="69">
        <f t="shared" si="18"/>
        <v>0</v>
      </c>
      <c r="G160" s="2">
        <f>G2</f>
        <v>3</v>
      </c>
      <c r="H160" s="95">
        <f t="shared" si="19"/>
        <v>0</v>
      </c>
      <c r="I160" s="64"/>
    </row>
    <row r="161" spans="2:15" ht="16" hidden="1" x14ac:dyDescent="0.2">
      <c r="B161" s="6"/>
      <c r="C161" s="99" t="str">
        <f>C91</f>
        <v>Вход: СЕЕ 16А / Выход: 3хЕвророзетки 220В/ 1P+N+E/1 м</v>
      </c>
      <c r="D161" s="100">
        <f>D91/10</f>
        <v>35</v>
      </c>
      <c r="E161" s="101">
        <f>E91*G161</f>
        <v>0</v>
      </c>
      <c r="F161" s="69">
        <f t="shared" si="18"/>
        <v>0</v>
      </c>
      <c r="G161" s="2">
        <f>G2</f>
        <v>3</v>
      </c>
      <c r="H161" s="95">
        <f t="shared" si="19"/>
        <v>0</v>
      </c>
      <c r="I161" s="64"/>
    </row>
    <row r="162" spans="2:15" ht="16" hidden="1" x14ac:dyDescent="0.2">
      <c r="B162" s="6"/>
      <c r="C162" s="99" t="str">
        <f>C92</f>
        <v>Вход: 1х Вилка /евро/220В/Выход:1 х розетка СЕЕ16А/1P+N+E/1 м</v>
      </c>
      <c r="D162" s="100">
        <f>D92/10</f>
        <v>25</v>
      </c>
      <c r="E162" s="101">
        <f>E92*G162</f>
        <v>0</v>
      </c>
      <c r="F162" s="69">
        <f t="shared" si="18"/>
        <v>0</v>
      </c>
      <c r="G162" s="2">
        <f>G2</f>
        <v>3</v>
      </c>
      <c r="H162" s="95">
        <f t="shared" si="19"/>
        <v>0</v>
      </c>
      <c r="I162" s="64"/>
    </row>
    <row r="163" spans="2:15" hidden="1" x14ac:dyDescent="0.2">
      <c r="B163" s="6"/>
      <c r="C163" s="96" t="str">
        <f>C93</f>
        <v>Кабельные разветвители</v>
      </c>
      <c r="D163" s="100"/>
      <c r="E163" s="101"/>
      <c r="F163" s="69"/>
      <c r="G163" s="2">
        <f>G2</f>
        <v>3</v>
      </c>
      <c r="H163" s="95">
        <f>SUM(H164:H167)</f>
        <v>0</v>
      </c>
    </row>
    <row r="164" spans="2:15" ht="32" hidden="1" x14ac:dyDescent="0.2">
      <c r="B164" s="15"/>
      <c r="C164" s="99" t="str">
        <f>C94</f>
        <v xml:space="preserve">Вход: Вилка СЕЕ 63 А/ 380 В/ 3P+N+E / Выход: 2 х Розетка СЕЕ 32 А/ 380 В/ 3P+N+E </v>
      </c>
      <c r="D164" s="100">
        <f>D94/10</f>
        <v>70</v>
      </c>
      <c r="E164" s="101">
        <f>E94*G164</f>
        <v>0</v>
      </c>
      <c r="F164" s="69">
        <f t="shared" si="18"/>
        <v>0</v>
      </c>
      <c r="G164" s="2">
        <f>G2</f>
        <v>3</v>
      </c>
      <c r="H164" s="95">
        <f t="shared" si="19"/>
        <v>0</v>
      </c>
      <c r="I164" s="64"/>
    </row>
    <row r="165" spans="2:15" ht="32" hidden="1" x14ac:dyDescent="0.2">
      <c r="B165" s="15"/>
      <c r="C165" s="99" t="str">
        <f>C95</f>
        <v xml:space="preserve">Вход: Вилка СЕЕ 32 А/ 380 В/ 3P+N+E / Выход: 2 х Розетка СЕЕ 32 А/ 380 В/ 3P+N+E </v>
      </c>
      <c r="D165" s="100">
        <f>D95/10</f>
        <v>50</v>
      </c>
      <c r="E165" s="101">
        <f>E95*G165</f>
        <v>0</v>
      </c>
      <c r="F165" s="69">
        <f t="shared" si="18"/>
        <v>0</v>
      </c>
      <c r="G165" s="2">
        <f>G2</f>
        <v>3</v>
      </c>
      <c r="H165" s="95">
        <f t="shared" si="19"/>
        <v>0</v>
      </c>
      <c r="I165" s="64"/>
    </row>
    <row r="166" spans="2:15" ht="32" hidden="1" x14ac:dyDescent="0.2">
      <c r="B166" s="6"/>
      <c r="C166" s="99" t="str">
        <f>C96</f>
        <v>Вход: Вилка СЕЕ 32 А/ 380 В/ 3P+N+E / Выход: 3 х Розетка СЕЕ 32А/1P+N+E/220 В/IP56</v>
      </c>
      <c r="D166" s="100">
        <f>D96/10</f>
        <v>50</v>
      </c>
      <c r="E166" s="101">
        <f>E96*G166</f>
        <v>0</v>
      </c>
      <c r="F166" s="69">
        <f t="shared" si="18"/>
        <v>0</v>
      </c>
      <c r="G166" s="2">
        <f>G2</f>
        <v>3</v>
      </c>
      <c r="H166" s="95">
        <f>E166</f>
        <v>0</v>
      </c>
      <c r="I166" s="64"/>
    </row>
    <row r="167" spans="2:15" ht="32" hidden="1" x14ac:dyDescent="0.2">
      <c r="B167" s="6"/>
      <c r="C167" s="99" t="str">
        <f>C97</f>
        <v>Вход: Вилка СЕЕ 16 А/ 220 В/ 1P+N+E / Выход: 2 х Розетка СЕЕ 16А/1P+N+E/220 В /КГ 3х2,5мм2</v>
      </c>
      <c r="D167" s="100">
        <f>D97/10</f>
        <v>20</v>
      </c>
      <c r="E167" s="101">
        <f>E97*G167</f>
        <v>0</v>
      </c>
      <c r="F167" s="69">
        <f t="shared" si="18"/>
        <v>0</v>
      </c>
      <c r="G167" s="2">
        <f>G2</f>
        <v>3</v>
      </c>
      <c r="H167" s="95">
        <f>E167</f>
        <v>0</v>
      </c>
      <c r="I167" s="64"/>
    </row>
    <row r="168" spans="2:15" x14ac:dyDescent="0.2">
      <c r="B168" s="6"/>
      <c r="C168" s="96"/>
      <c r="D168" s="100"/>
      <c r="E168" s="103"/>
      <c r="F168" s="69"/>
      <c r="H168" s="95">
        <f>SUM(H169:H180)</f>
        <v>0</v>
      </c>
      <c r="I168" s="64"/>
    </row>
    <row r="169" spans="2:15" ht="16" hidden="1" x14ac:dyDescent="0.2">
      <c r="B169" s="6"/>
      <c r="C169" s="99" t="str">
        <f>C99</f>
        <v>Вход: POWERLOCK 400А/ 380 В / Выход: СЕЕ 3х125А/ 3P+N+E/ 380 В</v>
      </c>
      <c r="D169" s="100">
        <f>D99/10</f>
        <v>1000</v>
      </c>
      <c r="E169" s="101">
        <f>E99*G169</f>
        <v>0</v>
      </c>
      <c r="F169" s="69">
        <f t="shared" si="18"/>
        <v>0</v>
      </c>
      <c r="G169" s="2">
        <f>G2</f>
        <v>3</v>
      </c>
      <c r="H169" s="95">
        <f>E169</f>
        <v>0</v>
      </c>
      <c r="I169" s="64"/>
    </row>
    <row r="170" spans="2:15" x14ac:dyDescent="0.2">
      <c r="B170" s="15"/>
      <c r="C170" s="99"/>
      <c r="D170" s="100"/>
      <c r="E170" s="103"/>
      <c r="F170" s="69"/>
      <c r="H170" s="95">
        <f t="shared" ref="H170:H180" si="20">E170</f>
        <v>0</v>
      </c>
      <c r="I170" s="64"/>
      <c r="M170" s="69"/>
      <c r="N170" s="88"/>
      <c r="O170" s="69"/>
    </row>
    <row r="171" spans="2:15" ht="32" hidden="1" x14ac:dyDescent="0.2">
      <c r="B171" s="15"/>
      <c r="C171" s="99" t="str">
        <f>C101</f>
        <v>Вход: СЕЕ 63А/3P+N+E/ 380 В / Выход: СЕЕ 2х32А/3P+N+E/380 В + 15х16А/1P+N+E/220 В</v>
      </c>
      <c r="D171" s="100">
        <f>D101/10</f>
        <v>650</v>
      </c>
      <c r="E171" s="103">
        <f>E101*G171</f>
        <v>0</v>
      </c>
      <c r="F171" s="69">
        <f t="shared" si="18"/>
        <v>0</v>
      </c>
      <c r="G171" s="2">
        <f>G2</f>
        <v>3</v>
      </c>
      <c r="H171" s="95">
        <f t="shared" si="20"/>
        <v>0</v>
      </c>
      <c r="I171" s="64"/>
    </row>
    <row r="172" spans="2:15" ht="32" hidden="1" x14ac:dyDescent="0.2">
      <c r="B172" s="6"/>
      <c r="C172" s="99" t="str">
        <f>C102</f>
        <v>Вход: СЕЕ 63А/3P+N+E/ 380 В / Выход: СЕЕ 3х63А/ 1P+N+E/ 220В + 2х32А/ 3P+N+E/ 380 В + 6х32А/ 1P+N+E/220В</v>
      </c>
      <c r="D172" s="100">
        <f>D102/10</f>
        <v>650</v>
      </c>
      <c r="E172" s="101">
        <f>E102*G172</f>
        <v>0</v>
      </c>
      <c r="F172" s="69">
        <f t="shared" si="18"/>
        <v>0</v>
      </c>
      <c r="G172" s="2">
        <f>G2</f>
        <v>3</v>
      </c>
      <c r="H172" s="95">
        <f t="shared" si="20"/>
        <v>0</v>
      </c>
      <c r="I172" s="64"/>
    </row>
    <row r="173" spans="2:15" ht="32" hidden="1" x14ac:dyDescent="0.2">
      <c r="B173" s="15"/>
      <c r="C173" s="99" t="str">
        <f>C103</f>
        <v>Вход: СЕЕ 32А/3P+N+E/380 В / Выход: СЕЕ 6х16А/1P+N+E/220 В + 2х16А/3P+N+E/380 В</v>
      </c>
      <c r="D173" s="100">
        <f>D103/10</f>
        <v>300</v>
      </c>
      <c r="E173" s="103">
        <f>E103*G173</f>
        <v>0</v>
      </c>
      <c r="F173" s="69">
        <f t="shared" si="18"/>
        <v>0</v>
      </c>
      <c r="G173" s="2">
        <f>G2</f>
        <v>3</v>
      </c>
      <c r="H173" s="95">
        <f t="shared" si="20"/>
        <v>0</v>
      </c>
      <c r="I173" s="64"/>
    </row>
    <row r="174" spans="2:15" ht="16" hidden="1" x14ac:dyDescent="0.2">
      <c r="B174" s="15"/>
      <c r="C174" s="99" t="str">
        <f>C104</f>
        <v>Вход: СЕЕ 32А/3P+N+E/380 В / Выход: СЕЕ 6х16А/1P+N+E/220 В</v>
      </c>
      <c r="D174" s="100">
        <f>D104/10</f>
        <v>130</v>
      </c>
      <c r="E174" s="101">
        <f>E104*G174</f>
        <v>0</v>
      </c>
      <c r="F174" s="69">
        <f t="shared" si="18"/>
        <v>0</v>
      </c>
      <c r="G174" s="2">
        <f>G2</f>
        <v>3</v>
      </c>
      <c r="H174" s="95">
        <f t="shared" si="20"/>
        <v>0</v>
      </c>
      <c r="I174" s="64"/>
    </row>
    <row r="175" spans="2:15" ht="16" hidden="1" x14ac:dyDescent="0.2">
      <c r="B175" s="15"/>
      <c r="C175" s="99" t="str">
        <f>C105</f>
        <v>Вход: СЕЕ 32А/ 3P+N+E/380 В / Выход: СЕЕ 3х16А/ 3P+N+E/ 380В</v>
      </c>
      <c r="D175" s="100">
        <f>D105/10</f>
        <v>130</v>
      </c>
      <c r="E175" s="101">
        <f>E105*G175</f>
        <v>0</v>
      </c>
      <c r="F175" s="69">
        <f t="shared" si="18"/>
        <v>0</v>
      </c>
      <c r="G175" s="2">
        <f>G2</f>
        <v>3</v>
      </c>
      <c r="H175" s="95">
        <f t="shared" si="20"/>
        <v>0</v>
      </c>
      <c r="I175" s="64"/>
    </row>
    <row r="176" spans="2:15" ht="16" hidden="1" x14ac:dyDescent="0.2">
      <c r="B176" s="15"/>
      <c r="C176" s="99" t="str">
        <f>C106</f>
        <v>Вход: СЕЕ 16А/ 3P+N+E/380 В / Выход: СЕЕ 3х16А/ 1P+N+E/ 220В</v>
      </c>
      <c r="D176" s="100">
        <f>D106/10</f>
        <v>130</v>
      </c>
      <c r="E176" s="101">
        <f>E106*G176</f>
        <v>0</v>
      </c>
      <c r="F176" s="69">
        <f t="shared" si="18"/>
        <v>0</v>
      </c>
      <c r="G176" s="2">
        <f>G2</f>
        <v>3</v>
      </c>
      <c r="H176" s="95">
        <f t="shared" si="20"/>
        <v>0</v>
      </c>
      <c r="I176" s="64"/>
    </row>
    <row r="177" spans="2:15" ht="16" hidden="1" x14ac:dyDescent="0.2">
      <c r="B177" s="23"/>
      <c r="C177" s="99" t="str">
        <f>C107</f>
        <v>УЗО Вход: СЕЕ 32А/3P+N+E/380 В / Выход: СЕЕ 32А/ 3P+N+E/ 380В</v>
      </c>
      <c r="D177" s="100">
        <f>D107/10</f>
        <v>150</v>
      </c>
      <c r="E177" s="101">
        <f>E107*G177</f>
        <v>0</v>
      </c>
      <c r="F177" s="69">
        <f t="shared" si="18"/>
        <v>0</v>
      </c>
      <c r="G177" s="2">
        <f>G2</f>
        <v>3</v>
      </c>
      <c r="H177" s="95">
        <f t="shared" si="20"/>
        <v>0</v>
      </c>
    </row>
    <row r="178" spans="2:15" ht="16" hidden="1" x14ac:dyDescent="0.2">
      <c r="B178" s="25"/>
      <c r="C178" s="99" t="str">
        <f>C108</f>
        <v>250 кВА / 380 В.</v>
      </c>
      <c r="D178" s="100">
        <f>D108/10</f>
        <v>325</v>
      </c>
      <c r="E178" s="101">
        <f>E108*G178</f>
        <v>0</v>
      </c>
      <c r="F178" s="69">
        <f t="shared" si="18"/>
        <v>0</v>
      </c>
      <c r="G178" s="2">
        <f>G2</f>
        <v>3</v>
      </c>
      <c r="H178" s="95">
        <f t="shared" si="20"/>
        <v>0</v>
      </c>
      <c r="I178" s="64"/>
    </row>
    <row r="179" spans="2:15" ht="16" hidden="1" x14ac:dyDescent="0.2">
      <c r="B179" s="23"/>
      <c r="C179" s="99" t="str">
        <f>C109</f>
        <v>150 кВА / 380 В.</v>
      </c>
      <c r="D179" s="100">
        <f>D109/10</f>
        <v>240.5</v>
      </c>
      <c r="E179" s="101">
        <f>E109*G179</f>
        <v>0</v>
      </c>
      <c r="F179" s="69">
        <f t="shared" si="18"/>
        <v>0</v>
      </c>
      <c r="G179" s="2">
        <f>G2</f>
        <v>3</v>
      </c>
      <c r="H179" s="95">
        <f t="shared" si="20"/>
        <v>0</v>
      </c>
      <c r="I179" s="64"/>
    </row>
    <row r="180" spans="2:15" ht="16" hidden="1" x14ac:dyDescent="0.2">
      <c r="B180" s="25"/>
      <c r="C180" s="99" t="str">
        <f>C110</f>
        <v>50 кВА / 380 В.</v>
      </c>
      <c r="D180" s="100">
        <f>D110/10</f>
        <v>240.5</v>
      </c>
      <c r="E180" s="101">
        <f>E110*G180</f>
        <v>0</v>
      </c>
      <c r="F180" s="69">
        <f t="shared" si="18"/>
        <v>0</v>
      </c>
      <c r="G180" s="2">
        <f>G2</f>
        <v>3</v>
      </c>
      <c r="H180" s="95">
        <f t="shared" si="20"/>
        <v>0</v>
      </c>
      <c r="I180" s="64"/>
    </row>
    <row r="181" spans="2:15" x14ac:dyDescent="0.2">
      <c r="B181" s="23"/>
      <c r="C181" s="96"/>
      <c r="D181" s="100"/>
      <c r="E181" s="103"/>
      <c r="F181" s="69"/>
      <c r="H181" s="95">
        <f>SUM(H182:H185)</f>
        <v>0</v>
      </c>
      <c r="I181" s="64"/>
      <c r="M181" s="69"/>
      <c r="N181" s="88"/>
      <c r="O181" s="69"/>
    </row>
    <row r="182" spans="2:15" ht="16" hidden="1" x14ac:dyDescent="0.2">
      <c r="B182" s="23" t="s">
        <v>12</v>
      </c>
      <c r="C182" s="99" t="str">
        <f>C112</f>
        <v>Потребление: 8,5 Вт, Световой поток: 800 Лм, Уличное исполнение.</v>
      </c>
      <c r="D182" s="100">
        <f>D112/10</f>
        <v>30</v>
      </c>
      <c r="E182" s="101">
        <f>E112*G182</f>
        <v>0</v>
      </c>
      <c r="F182" s="69">
        <f>D182*E182</f>
        <v>0</v>
      </c>
      <c r="G182" s="2">
        <f>G2</f>
        <v>3</v>
      </c>
      <c r="H182" s="95">
        <f>E182</f>
        <v>0</v>
      </c>
    </row>
    <row r="183" spans="2:15" ht="32" hidden="1" x14ac:dyDescent="0.2">
      <c r="B183" s="23" t="s">
        <v>109</v>
      </c>
      <c r="C183" s="99" t="str">
        <f>C113</f>
        <v>Adam Hall Defender XXL, 5ти канальный мощный полиуретановый кроссовер</v>
      </c>
      <c r="D183" s="100">
        <f>D113/10</f>
        <v>55</v>
      </c>
      <c r="E183" s="101">
        <f>E113*G183</f>
        <v>0</v>
      </c>
      <c r="F183" s="69">
        <f t="shared" si="18"/>
        <v>0</v>
      </c>
      <c r="G183" s="2">
        <f>G2</f>
        <v>3</v>
      </c>
      <c r="H183" s="95">
        <f t="shared" ref="H183:H202" si="21">E183</f>
        <v>0</v>
      </c>
    </row>
    <row r="184" spans="2:15" ht="16" hidden="1" x14ac:dyDescent="0.2">
      <c r="B184" s="23" t="s">
        <v>110</v>
      </c>
      <c r="C184" s="99" t="str">
        <f>C114</f>
        <v>Adam Hall Defender III, 3х канальный мощный полиуретановый кроссовер</v>
      </c>
      <c r="D184" s="100">
        <f>D114/10</f>
        <v>45</v>
      </c>
      <c r="E184" s="103">
        <f>E114*G184</f>
        <v>0</v>
      </c>
      <c r="F184" s="69">
        <f t="shared" si="18"/>
        <v>0</v>
      </c>
      <c r="G184" s="2">
        <f>G2</f>
        <v>3</v>
      </c>
      <c r="H184" s="95">
        <f t="shared" si="21"/>
        <v>0</v>
      </c>
    </row>
    <row r="185" spans="2:15" x14ac:dyDescent="0.2">
      <c r="B185" s="23"/>
      <c r="C185" s="99"/>
      <c r="D185" s="100"/>
      <c r="E185" s="101"/>
      <c r="F185" s="69"/>
      <c r="H185" s="95">
        <f>E185</f>
        <v>0</v>
      </c>
      <c r="M185" s="69"/>
      <c r="N185" s="88"/>
      <c r="O185" s="69"/>
    </row>
    <row r="186" spans="2:15" hidden="1" x14ac:dyDescent="0.2">
      <c r="B186" s="23"/>
      <c r="C186" s="96" t="str">
        <f>C116</f>
        <v>Климатическое оборудование</v>
      </c>
      <c r="D186" s="100"/>
      <c r="E186" s="101"/>
      <c r="F186" s="69"/>
      <c r="G186" s="2">
        <f>G2</f>
        <v>3</v>
      </c>
      <c r="H186" s="95">
        <f>H187</f>
        <v>0</v>
      </c>
    </row>
    <row r="187" spans="2:15" ht="16" hidden="1" x14ac:dyDescent="0.2">
      <c r="B187" s="23" t="s">
        <v>115</v>
      </c>
      <c r="C187" s="99" t="str">
        <f>C117</f>
        <v>Тепловентилятор "МАКАР", 15 кВт, СЕЕ 32А</v>
      </c>
      <c r="D187" s="100">
        <f>D117/10</f>
        <v>150</v>
      </c>
      <c r="E187" s="101">
        <f>E117*G187</f>
        <v>0</v>
      </c>
      <c r="F187" s="69">
        <f>D187*E187</f>
        <v>0</v>
      </c>
      <c r="G187" s="2">
        <f>G2</f>
        <v>3</v>
      </c>
      <c r="H187" s="95">
        <f>E187</f>
        <v>0</v>
      </c>
    </row>
    <row r="188" spans="2:15" ht="16" hidden="1" x14ac:dyDescent="0.2">
      <c r="B188" s="25"/>
      <c r="C188" s="99" t="str">
        <f>C118</f>
        <v>ИК Обогреватель 6 кВт</v>
      </c>
      <c r="D188" s="100">
        <f>D118/10</f>
        <v>100</v>
      </c>
      <c r="E188" s="101">
        <f>E118*G188</f>
        <v>0</v>
      </c>
      <c r="F188" s="69">
        <f t="shared" ref="F188:F202" si="22">D188*E188</f>
        <v>0</v>
      </c>
      <c r="G188" s="2">
        <f>G2</f>
        <v>3</v>
      </c>
      <c r="H188" s="95">
        <f t="shared" si="21"/>
        <v>0</v>
      </c>
    </row>
    <row r="189" spans="2:15" hidden="1" x14ac:dyDescent="0.2">
      <c r="B189" s="25"/>
      <c r="C189" s="99">
        <f>C119</f>
        <v>0</v>
      </c>
      <c r="D189" s="100">
        <f>D119/10</f>
        <v>0</v>
      </c>
      <c r="E189" s="101">
        <f>E119*G189</f>
        <v>0</v>
      </c>
      <c r="F189" s="69">
        <f t="shared" si="22"/>
        <v>0</v>
      </c>
      <c r="G189" s="2">
        <f>G2</f>
        <v>3</v>
      </c>
      <c r="H189" s="95">
        <f t="shared" si="21"/>
        <v>0</v>
      </c>
    </row>
    <row r="190" spans="2:15" hidden="1" x14ac:dyDescent="0.2">
      <c r="B190" s="25"/>
      <c r="C190" s="99">
        <f>C120</f>
        <v>0</v>
      </c>
      <c r="D190" s="100">
        <f>D120/10</f>
        <v>0</v>
      </c>
      <c r="E190" s="101">
        <f>E120*G190</f>
        <v>0</v>
      </c>
      <c r="F190" s="69">
        <f t="shared" si="22"/>
        <v>0</v>
      </c>
      <c r="G190" s="2">
        <f>G2</f>
        <v>3</v>
      </c>
      <c r="H190" s="95">
        <f t="shared" si="21"/>
        <v>0</v>
      </c>
    </row>
    <row r="191" spans="2:15" hidden="1" x14ac:dyDescent="0.2">
      <c r="B191" s="25"/>
      <c r="C191" s="99">
        <f>C121</f>
        <v>0</v>
      </c>
      <c r="D191" s="100">
        <f>D121/10</f>
        <v>0</v>
      </c>
      <c r="E191" s="101">
        <f>E121*G191</f>
        <v>0</v>
      </c>
      <c r="F191" s="69">
        <f t="shared" si="22"/>
        <v>0</v>
      </c>
      <c r="G191" s="2">
        <f>G2</f>
        <v>3</v>
      </c>
      <c r="H191" s="95">
        <f t="shared" si="21"/>
        <v>0</v>
      </c>
    </row>
    <row r="192" spans="2:15" hidden="1" x14ac:dyDescent="0.2">
      <c r="B192" s="25"/>
      <c r="C192" s="99">
        <f>C122</f>
        <v>0</v>
      </c>
      <c r="D192" s="100">
        <f>D122/10</f>
        <v>0</v>
      </c>
      <c r="E192" s="101">
        <f>E122*G192</f>
        <v>0</v>
      </c>
      <c r="F192" s="69">
        <f t="shared" si="22"/>
        <v>0</v>
      </c>
      <c r="G192" s="2">
        <f>G2</f>
        <v>3</v>
      </c>
      <c r="H192" s="95">
        <f t="shared" si="21"/>
        <v>0</v>
      </c>
    </row>
    <row r="193" spans="2:15" hidden="1" x14ac:dyDescent="0.2">
      <c r="B193" s="25"/>
      <c r="C193" s="99">
        <f>C123</f>
        <v>0</v>
      </c>
      <c r="D193" s="100">
        <f>D123/10</f>
        <v>0</v>
      </c>
      <c r="E193" s="101">
        <f>E123*G193</f>
        <v>0</v>
      </c>
      <c r="F193" s="69">
        <f t="shared" si="22"/>
        <v>0</v>
      </c>
      <c r="G193" s="2">
        <f>G2</f>
        <v>3</v>
      </c>
      <c r="H193" s="95">
        <f t="shared" si="21"/>
        <v>0</v>
      </c>
    </row>
    <row r="194" spans="2:15" hidden="1" x14ac:dyDescent="0.2">
      <c r="B194" s="25"/>
      <c r="C194" s="99">
        <f>C124</f>
        <v>0</v>
      </c>
      <c r="D194" s="100">
        <f>D124/10</f>
        <v>0</v>
      </c>
      <c r="E194" s="101">
        <f>E124*G194</f>
        <v>0</v>
      </c>
      <c r="F194" s="69">
        <f t="shared" si="22"/>
        <v>0</v>
      </c>
      <c r="G194" s="2">
        <f>G2</f>
        <v>3</v>
      </c>
      <c r="H194" s="95">
        <f t="shared" si="21"/>
        <v>0</v>
      </c>
    </row>
    <row r="195" spans="2:15" hidden="1" x14ac:dyDescent="0.2">
      <c r="B195" s="25"/>
      <c r="C195" s="99">
        <f>C125</f>
        <v>0</v>
      </c>
      <c r="D195" s="100">
        <f>D125/10</f>
        <v>0</v>
      </c>
      <c r="E195" s="101">
        <f>E125*G195</f>
        <v>0</v>
      </c>
      <c r="F195" s="69">
        <f t="shared" si="22"/>
        <v>0</v>
      </c>
      <c r="G195" s="2">
        <f>G2</f>
        <v>3</v>
      </c>
      <c r="H195" s="95">
        <f t="shared" si="21"/>
        <v>0</v>
      </c>
    </row>
    <row r="196" spans="2:15" hidden="1" x14ac:dyDescent="0.2">
      <c r="B196" s="25"/>
      <c r="C196" s="99">
        <f>C126</f>
        <v>0</v>
      </c>
      <c r="D196" s="100">
        <f>D126/10</f>
        <v>0</v>
      </c>
      <c r="E196" s="101">
        <f>E126*G196</f>
        <v>0</v>
      </c>
      <c r="F196" s="69">
        <f t="shared" si="22"/>
        <v>0</v>
      </c>
      <c r="G196" s="2">
        <f>G2</f>
        <v>3</v>
      </c>
      <c r="H196" s="95">
        <f t="shared" si="21"/>
        <v>0</v>
      </c>
    </row>
    <row r="197" spans="2:15" hidden="1" x14ac:dyDescent="0.2">
      <c r="B197" s="25"/>
      <c r="C197" s="99">
        <f>C127</f>
        <v>0</v>
      </c>
      <c r="D197" s="100">
        <f>D127/10</f>
        <v>0</v>
      </c>
      <c r="E197" s="101">
        <f>E127*G197</f>
        <v>0</v>
      </c>
      <c r="F197" s="69">
        <f t="shared" si="22"/>
        <v>0</v>
      </c>
      <c r="G197" s="2">
        <f>G2</f>
        <v>3</v>
      </c>
      <c r="H197" s="95">
        <f t="shared" si="21"/>
        <v>0</v>
      </c>
    </row>
    <row r="198" spans="2:15" hidden="1" x14ac:dyDescent="0.2">
      <c r="B198" s="25"/>
      <c r="C198" s="99">
        <f>C128</f>
        <v>0</v>
      </c>
      <c r="D198" s="100">
        <f>D128/10</f>
        <v>0</v>
      </c>
      <c r="E198" s="101">
        <f>E128*G198</f>
        <v>0</v>
      </c>
      <c r="F198" s="69">
        <f t="shared" si="22"/>
        <v>0</v>
      </c>
      <c r="G198" s="2">
        <f>G2</f>
        <v>3</v>
      </c>
      <c r="H198" s="95">
        <f t="shared" si="21"/>
        <v>0</v>
      </c>
    </row>
    <row r="199" spans="2:15" hidden="1" x14ac:dyDescent="0.2">
      <c r="B199" s="25"/>
      <c r="C199" s="99">
        <f>C129</f>
        <v>0</v>
      </c>
      <c r="D199" s="100">
        <f>D129/10</f>
        <v>0</v>
      </c>
      <c r="E199" s="101">
        <f>E129*G199</f>
        <v>0</v>
      </c>
      <c r="F199" s="69">
        <f t="shared" si="22"/>
        <v>0</v>
      </c>
      <c r="G199" s="2">
        <f>G2</f>
        <v>3</v>
      </c>
      <c r="H199" s="95">
        <f t="shared" si="21"/>
        <v>0</v>
      </c>
    </row>
    <row r="200" spans="2:15" hidden="1" x14ac:dyDescent="0.2">
      <c r="B200" s="25"/>
      <c r="C200" s="99">
        <f>C130</f>
        <v>0</v>
      </c>
      <c r="D200" s="100">
        <f>D130/10</f>
        <v>0</v>
      </c>
      <c r="E200" s="101">
        <f>E130*G200</f>
        <v>0</v>
      </c>
      <c r="F200" s="69">
        <f t="shared" si="22"/>
        <v>0</v>
      </c>
      <c r="G200" s="2">
        <f>G2</f>
        <v>3</v>
      </c>
      <c r="H200" s="95">
        <f t="shared" si="21"/>
        <v>0</v>
      </c>
    </row>
    <row r="201" spans="2:15" hidden="1" x14ac:dyDescent="0.2">
      <c r="B201" s="25"/>
      <c r="C201" s="99">
        <f>C131</f>
        <v>0</v>
      </c>
      <c r="D201" s="100">
        <f>D131/10</f>
        <v>0</v>
      </c>
      <c r="E201" s="101">
        <f>E131*G201</f>
        <v>0</v>
      </c>
      <c r="F201" s="69">
        <f t="shared" si="22"/>
        <v>0</v>
      </c>
      <c r="G201" s="2">
        <f>G2</f>
        <v>3</v>
      </c>
      <c r="H201" s="95">
        <f t="shared" si="21"/>
        <v>0</v>
      </c>
    </row>
    <row r="202" spans="2:15" hidden="1" x14ac:dyDescent="0.2">
      <c r="B202" s="25"/>
      <c r="C202" s="99">
        <f>C132</f>
        <v>0</v>
      </c>
      <c r="D202" s="100">
        <f>D132/10</f>
        <v>0</v>
      </c>
      <c r="E202" s="101">
        <f>E132*G202</f>
        <v>0</v>
      </c>
      <c r="F202" s="69">
        <f t="shared" si="22"/>
        <v>0</v>
      </c>
      <c r="G202" s="2">
        <f>G2</f>
        <v>3</v>
      </c>
      <c r="H202" s="95">
        <f t="shared" si="21"/>
        <v>0</v>
      </c>
    </row>
    <row r="203" spans="2:15" ht="16" x14ac:dyDescent="0.2">
      <c r="B203" s="6"/>
      <c r="C203" s="16"/>
      <c r="D203" s="104" t="s">
        <v>22</v>
      </c>
      <c r="E203" s="105"/>
      <c r="F203" s="106">
        <f>SUM(F13:F202)</f>
        <v>118950</v>
      </c>
      <c r="H203" s="95">
        <f>H246</f>
        <v>32</v>
      </c>
      <c r="M203" s="69"/>
      <c r="N203" s="88"/>
      <c r="O203" s="69"/>
    </row>
    <row r="204" spans="2:15" hidden="1" x14ac:dyDescent="0.2">
      <c r="B204" s="32" t="s">
        <v>21</v>
      </c>
      <c r="C204" s="33"/>
      <c r="D204" s="34"/>
      <c r="E204" s="35"/>
      <c r="F204" s="36">
        <v>0</v>
      </c>
      <c r="H204" s="95">
        <f>F205</f>
        <v>0</v>
      </c>
    </row>
    <row r="205" spans="2:15" hidden="1" x14ac:dyDescent="0.2">
      <c r="B205" s="37" t="s">
        <v>23</v>
      </c>
      <c r="C205" s="38"/>
      <c r="D205" s="39"/>
      <c r="E205" s="40"/>
      <c r="F205" s="91">
        <f>F203*F204</f>
        <v>0</v>
      </c>
      <c r="H205" s="95">
        <f>H204</f>
        <v>0</v>
      </c>
    </row>
    <row r="206" spans="2:15" hidden="1" x14ac:dyDescent="0.2">
      <c r="B206" s="41" t="s">
        <v>36</v>
      </c>
      <c r="C206" s="42"/>
      <c r="D206" s="43"/>
      <c r="E206" s="42"/>
      <c r="F206" s="134">
        <f>F203-F205</f>
        <v>118950</v>
      </c>
      <c r="H206" s="95">
        <f>H204</f>
        <v>0</v>
      </c>
    </row>
    <row r="207" spans="2:15" ht="17" thickBot="1" x14ac:dyDescent="0.25">
      <c r="B207" s="44"/>
      <c r="C207" s="45" t="s">
        <v>31</v>
      </c>
      <c r="D207" s="46"/>
      <c r="E207" s="47"/>
      <c r="F207" s="48"/>
      <c r="H207" s="95">
        <f>SUM(H210:H245)</f>
        <v>32</v>
      </c>
      <c r="O207" s="155"/>
    </row>
    <row r="208" spans="2:15" hidden="1" x14ac:dyDescent="0.2">
      <c r="B208" s="49"/>
      <c r="C208" s="49"/>
      <c r="D208" s="50"/>
      <c r="E208" s="51"/>
      <c r="F208" s="50"/>
      <c r="H208" s="95">
        <f>E208</f>
        <v>0</v>
      </c>
    </row>
    <row r="209" spans="2:8" ht="16" hidden="1" outlineLevel="2" x14ac:dyDescent="0.2">
      <c r="B209" s="16"/>
      <c r="C209" s="52" t="s">
        <v>14</v>
      </c>
      <c r="D209" s="8" t="s">
        <v>2</v>
      </c>
      <c r="E209" s="18"/>
      <c r="F209" s="17"/>
      <c r="H209" s="95">
        <f>SUM(H210:H234)</f>
        <v>0</v>
      </c>
    </row>
    <row r="210" spans="2:8" hidden="1" outlineLevel="2" x14ac:dyDescent="0.2">
      <c r="B210" s="11"/>
      <c r="C210" s="12" t="str">
        <f>C39</f>
        <v>20 кВт</v>
      </c>
      <c r="D210" s="12">
        <v>5000</v>
      </c>
      <c r="E210" s="90"/>
      <c r="F210" s="69">
        <f>D210*E210</f>
        <v>0</v>
      </c>
      <c r="H210" s="95">
        <f>E210</f>
        <v>0</v>
      </c>
    </row>
    <row r="211" spans="2:8" hidden="1" outlineLevel="2" x14ac:dyDescent="0.2">
      <c r="B211" s="14"/>
      <c r="C211" s="12" t="str">
        <f>C40</f>
        <v xml:space="preserve">30 кВт </v>
      </c>
      <c r="D211" s="12">
        <v>5000</v>
      </c>
      <c r="E211" s="90"/>
      <c r="F211" s="69">
        <f t="shared" ref="F211:F221" si="23">D211*E211</f>
        <v>0</v>
      </c>
      <c r="H211" s="95">
        <f t="shared" ref="H211:H226" si="24">E211</f>
        <v>0</v>
      </c>
    </row>
    <row r="212" spans="2:8" hidden="1" outlineLevel="2" x14ac:dyDescent="0.2">
      <c r="B212" s="11"/>
      <c r="C212" s="12" t="str">
        <f>C41</f>
        <v>50 кВт</v>
      </c>
      <c r="D212" s="12">
        <v>5000</v>
      </c>
      <c r="E212" s="90"/>
      <c r="F212" s="69">
        <f t="shared" si="23"/>
        <v>0</v>
      </c>
      <c r="H212" s="95">
        <f t="shared" si="24"/>
        <v>0</v>
      </c>
    </row>
    <row r="213" spans="2:8" hidden="1" outlineLevel="2" x14ac:dyDescent="0.2">
      <c r="B213" s="11"/>
      <c r="C213" s="12" t="str">
        <f>C42</f>
        <v xml:space="preserve">60 кВт </v>
      </c>
      <c r="D213" s="12">
        <v>5000</v>
      </c>
      <c r="E213" s="90"/>
      <c r="F213" s="69">
        <f t="shared" si="23"/>
        <v>0</v>
      </c>
      <c r="H213" s="95">
        <f t="shared" si="24"/>
        <v>0</v>
      </c>
    </row>
    <row r="214" spans="2:8" hidden="1" outlineLevel="2" x14ac:dyDescent="0.2">
      <c r="B214" s="14"/>
      <c r="C214" s="12" t="str">
        <f>C43</f>
        <v>80 кВт</v>
      </c>
      <c r="D214" s="12">
        <v>5000</v>
      </c>
      <c r="E214" s="90"/>
      <c r="F214" s="69">
        <f t="shared" si="23"/>
        <v>0</v>
      </c>
      <c r="H214" s="95">
        <f t="shared" si="24"/>
        <v>0</v>
      </c>
    </row>
    <row r="215" spans="2:8" hidden="1" outlineLevel="2" x14ac:dyDescent="0.2">
      <c r="B215" s="14"/>
      <c r="C215" s="12" t="str">
        <f>C44</f>
        <v>100 кВт</v>
      </c>
      <c r="D215" s="12">
        <v>5000</v>
      </c>
      <c r="E215" s="90"/>
      <c r="F215" s="69">
        <f t="shared" si="23"/>
        <v>0</v>
      </c>
      <c r="H215" s="95">
        <f t="shared" si="24"/>
        <v>0</v>
      </c>
    </row>
    <row r="216" spans="2:8" hidden="1" outlineLevel="2" x14ac:dyDescent="0.2">
      <c r="B216" s="11"/>
      <c r="C216" s="12" t="str">
        <f>C45</f>
        <v>100 кВт</v>
      </c>
      <c r="D216" s="12">
        <v>5000</v>
      </c>
      <c r="E216" s="90"/>
      <c r="F216" s="69">
        <f t="shared" si="23"/>
        <v>0</v>
      </c>
      <c r="H216" s="95">
        <f t="shared" si="24"/>
        <v>0</v>
      </c>
    </row>
    <row r="217" spans="2:8" hidden="1" outlineLevel="2" x14ac:dyDescent="0.2">
      <c r="B217" s="14"/>
      <c r="C217" s="12" t="str">
        <f>C46</f>
        <v>120 кВт</v>
      </c>
      <c r="D217" s="12">
        <v>5000</v>
      </c>
      <c r="E217" s="90"/>
      <c r="F217" s="69">
        <f t="shared" si="23"/>
        <v>0</v>
      </c>
      <c r="H217" s="95">
        <f t="shared" si="24"/>
        <v>0</v>
      </c>
    </row>
    <row r="218" spans="2:8" hidden="1" outlineLevel="2" x14ac:dyDescent="0.2">
      <c r="B218" s="14"/>
      <c r="C218" s="12" t="str">
        <f>C47</f>
        <v>150 кВт</v>
      </c>
      <c r="D218" s="12">
        <v>5000</v>
      </c>
      <c r="E218" s="90"/>
      <c r="F218" s="69">
        <f t="shared" si="23"/>
        <v>0</v>
      </c>
      <c r="H218" s="95">
        <f t="shared" si="24"/>
        <v>0</v>
      </c>
    </row>
    <row r="219" spans="2:8" hidden="1" outlineLevel="2" x14ac:dyDescent="0.2">
      <c r="B219" s="11"/>
      <c r="C219" s="12" t="str">
        <f>C48</f>
        <v>150 кВт</v>
      </c>
      <c r="D219" s="12">
        <v>5000</v>
      </c>
      <c r="E219" s="90"/>
      <c r="F219" s="69">
        <f t="shared" si="23"/>
        <v>0</v>
      </c>
      <c r="H219" s="95">
        <f t="shared" si="24"/>
        <v>0</v>
      </c>
    </row>
    <row r="220" spans="2:8" hidden="1" outlineLevel="2" x14ac:dyDescent="0.2">
      <c r="B220" s="14"/>
      <c r="C220" s="12" t="str">
        <f>C49</f>
        <v>200 кВт</v>
      </c>
      <c r="D220" s="12">
        <v>5000</v>
      </c>
      <c r="E220" s="90"/>
      <c r="F220" s="69">
        <f t="shared" si="23"/>
        <v>0</v>
      </c>
      <c r="H220" s="95">
        <f t="shared" si="24"/>
        <v>0</v>
      </c>
    </row>
    <row r="221" spans="2:8" hidden="1" outlineLevel="2" x14ac:dyDescent="0.2">
      <c r="B221" s="14"/>
      <c r="C221" s="12" t="str">
        <f>C50</f>
        <v>200 кВт</v>
      </c>
      <c r="D221" s="12">
        <v>5000</v>
      </c>
      <c r="E221" s="90"/>
      <c r="F221" s="69">
        <f t="shared" si="23"/>
        <v>0</v>
      </c>
      <c r="H221" s="95">
        <f t="shared" si="24"/>
        <v>0</v>
      </c>
    </row>
    <row r="222" spans="2:8" hidden="1" outlineLevel="2" x14ac:dyDescent="0.2">
      <c r="B222" s="11"/>
      <c r="C222" s="12" t="str">
        <f>C51</f>
        <v>250 кВт</v>
      </c>
      <c r="D222" s="12">
        <v>5000</v>
      </c>
      <c r="E222" s="90"/>
      <c r="F222" s="69">
        <f t="shared" ref="F222:F227" si="25">D222*E222</f>
        <v>0</v>
      </c>
      <c r="H222" s="95">
        <f t="shared" si="24"/>
        <v>0</v>
      </c>
    </row>
    <row r="223" spans="2:8" hidden="1" outlineLevel="2" x14ac:dyDescent="0.2">
      <c r="B223" s="14"/>
      <c r="C223" s="12" t="str">
        <f>C52</f>
        <v>300 кВт</v>
      </c>
      <c r="D223" s="12">
        <f>D52</f>
        <v>6000</v>
      </c>
      <c r="E223" s="90"/>
      <c r="F223" s="69">
        <f t="shared" si="25"/>
        <v>0</v>
      </c>
      <c r="H223" s="95">
        <f t="shared" si="24"/>
        <v>0</v>
      </c>
    </row>
    <row r="224" spans="2:8" hidden="1" outlineLevel="2" x14ac:dyDescent="0.2">
      <c r="B224" s="14"/>
      <c r="C224" s="12" t="str">
        <f>C53</f>
        <v>275 кВа / 200 кВт</v>
      </c>
      <c r="D224" s="12">
        <f>D53</f>
        <v>4550</v>
      </c>
      <c r="E224" s="90"/>
      <c r="F224" s="69">
        <f t="shared" si="25"/>
        <v>0</v>
      </c>
      <c r="H224" s="95">
        <f t="shared" si="24"/>
        <v>0</v>
      </c>
    </row>
    <row r="225" spans="2:8" hidden="1" outlineLevel="2" x14ac:dyDescent="0.2">
      <c r="B225" s="14"/>
      <c r="C225" s="12" t="str">
        <f>C54</f>
        <v>275 кВа / 200 кВт</v>
      </c>
      <c r="D225" s="12">
        <f>D54</f>
        <v>4550</v>
      </c>
      <c r="E225" s="90"/>
      <c r="F225" s="69">
        <f t="shared" si="25"/>
        <v>0</v>
      </c>
      <c r="H225" s="95">
        <f t="shared" si="24"/>
        <v>0</v>
      </c>
    </row>
    <row r="226" spans="2:8" hidden="1" outlineLevel="2" x14ac:dyDescent="0.2">
      <c r="B226" s="11"/>
      <c r="C226" s="12" t="str">
        <f>C55</f>
        <v>440 кВа / 200 кВт</v>
      </c>
      <c r="D226" s="12">
        <f>D55</f>
        <v>4550</v>
      </c>
      <c r="E226" s="90"/>
      <c r="F226" s="69">
        <f t="shared" si="25"/>
        <v>0</v>
      </c>
      <c r="H226" s="95">
        <f t="shared" si="24"/>
        <v>0</v>
      </c>
    </row>
    <row r="227" spans="2:8" hidden="1" outlineLevel="2" x14ac:dyDescent="0.2">
      <c r="B227" s="14"/>
      <c r="C227" s="12" t="str">
        <f>C56</f>
        <v>440 кВа / 220 кВт</v>
      </c>
      <c r="D227" s="12">
        <f>D56</f>
        <v>4940</v>
      </c>
      <c r="E227" s="90"/>
      <c r="F227" s="69">
        <f t="shared" si="25"/>
        <v>0</v>
      </c>
      <c r="H227" s="95">
        <f t="shared" ref="H227:H234" si="26">E227</f>
        <v>0</v>
      </c>
    </row>
    <row r="228" spans="2:8" hidden="1" outlineLevel="2" x14ac:dyDescent="0.2">
      <c r="B228" s="14"/>
      <c r="C228" s="12" t="str">
        <f>C57</f>
        <v>440 кВа / 250 кВт</v>
      </c>
      <c r="D228" s="12">
        <f>D57</f>
        <v>6240</v>
      </c>
      <c r="E228" s="90"/>
      <c r="F228" s="69">
        <f t="shared" ref="F228:F234" si="27">D228*E228</f>
        <v>0</v>
      </c>
      <c r="H228" s="95">
        <f t="shared" si="26"/>
        <v>0</v>
      </c>
    </row>
    <row r="229" spans="2:8" hidden="1" outlineLevel="2" x14ac:dyDescent="0.2">
      <c r="B229" s="14"/>
      <c r="C229" s="2" t="s">
        <v>138</v>
      </c>
      <c r="D229" s="12">
        <v>7150</v>
      </c>
      <c r="E229" s="90"/>
      <c r="F229" s="69">
        <f t="shared" si="27"/>
        <v>0</v>
      </c>
      <c r="H229" s="95">
        <f t="shared" si="26"/>
        <v>0</v>
      </c>
    </row>
    <row r="230" spans="2:8" hidden="1" outlineLevel="2" x14ac:dyDescent="0.2">
      <c r="B230" s="14"/>
      <c r="C230" s="12" t="s">
        <v>108</v>
      </c>
      <c r="D230" s="12">
        <v>7150</v>
      </c>
      <c r="E230" s="90"/>
      <c r="F230" s="69">
        <f t="shared" si="27"/>
        <v>0</v>
      </c>
      <c r="H230" s="95">
        <f t="shared" si="26"/>
        <v>0</v>
      </c>
    </row>
    <row r="231" spans="2:8" hidden="1" outlineLevel="2" x14ac:dyDescent="0.2">
      <c r="B231" s="11"/>
      <c r="C231" s="12" t="s">
        <v>139</v>
      </c>
      <c r="D231" s="12">
        <v>9100</v>
      </c>
      <c r="E231" s="90"/>
      <c r="F231" s="69">
        <f t="shared" si="27"/>
        <v>0</v>
      </c>
      <c r="H231" s="95">
        <f t="shared" si="26"/>
        <v>0</v>
      </c>
    </row>
    <row r="232" spans="2:8" hidden="1" outlineLevel="2" x14ac:dyDescent="0.2">
      <c r="B232" s="14"/>
      <c r="C232" s="12" t="str">
        <f>C61</f>
        <v>650 кВа / 500 кВт</v>
      </c>
      <c r="D232" s="12">
        <f>D61</f>
        <v>12350</v>
      </c>
      <c r="E232" s="90"/>
      <c r="F232" s="69">
        <f t="shared" si="27"/>
        <v>0</v>
      </c>
      <c r="H232" s="95">
        <f>E232</f>
        <v>0</v>
      </c>
    </row>
    <row r="233" spans="2:8" hidden="1" outlineLevel="2" x14ac:dyDescent="0.2">
      <c r="B233" s="14"/>
      <c r="C233" s="12" t="str">
        <f>C62</f>
        <v>700 кВа / 550 кВт</v>
      </c>
      <c r="D233" s="12">
        <f>D62</f>
        <v>12350</v>
      </c>
      <c r="E233" s="90"/>
      <c r="F233" s="69">
        <f t="shared" si="27"/>
        <v>0</v>
      </c>
      <c r="H233" s="95">
        <f>E233</f>
        <v>0</v>
      </c>
    </row>
    <row r="234" spans="2:8" hidden="1" outlineLevel="2" x14ac:dyDescent="0.2">
      <c r="B234" s="14"/>
      <c r="C234" s="12"/>
      <c r="D234" s="12"/>
      <c r="E234" s="90"/>
      <c r="F234" s="69">
        <f t="shared" si="27"/>
        <v>0</v>
      </c>
      <c r="H234" s="95">
        <f t="shared" si="26"/>
        <v>0</v>
      </c>
    </row>
    <row r="235" spans="2:8" collapsed="1" x14ac:dyDescent="0.2">
      <c r="B235" s="53"/>
      <c r="C235" s="16"/>
      <c r="D235" s="8" t="s">
        <v>116</v>
      </c>
      <c r="E235" s="18"/>
      <c r="F235" s="17"/>
      <c r="H235" s="95">
        <f>SUM(H236:H245)</f>
        <v>16</v>
      </c>
    </row>
    <row r="236" spans="2:8" x14ac:dyDescent="0.2">
      <c r="B236" s="54"/>
      <c r="C236" s="55" t="s">
        <v>40</v>
      </c>
      <c r="D236" s="111">
        <v>9500</v>
      </c>
      <c r="E236" s="110">
        <v>9</v>
      </c>
      <c r="F236" s="112">
        <f t="shared" ref="F236:F245" si="28">D236*E236</f>
        <v>85500</v>
      </c>
      <c r="H236" s="95">
        <f t="shared" ref="H236:H244" si="29">E236</f>
        <v>9</v>
      </c>
    </row>
    <row r="237" spans="2:8" x14ac:dyDescent="0.2">
      <c r="B237" s="56"/>
      <c r="C237" s="55" t="s">
        <v>41</v>
      </c>
      <c r="D237" s="111">
        <v>5000</v>
      </c>
      <c r="E237" s="110">
        <v>3</v>
      </c>
      <c r="F237" s="112">
        <f t="shared" si="28"/>
        <v>15000</v>
      </c>
      <c r="H237" s="95">
        <f t="shared" si="29"/>
        <v>3</v>
      </c>
    </row>
    <row r="238" spans="2:8" hidden="1" x14ac:dyDescent="0.2">
      <c r="B238" s="56"/>
      <c r="C238" s="55" t="s">
        <v>15</v>
      </c>
      <c r="D238" s="111">
        <v>40000</v>
      </c>
      <c r="E238" s="110"/>
      <c r="F238" s="112">
        <f t="shared" si="28"/>
        <v>0</v>
      </c>
      <c r="H238" s="95">
        <f t="shared" si="29"/>
        <v>0</v>
      </c>
    </row>
    <row r="239" spans="2:8" ht="16" thickBot="1" x14ac:dyDescent="0.25">
      <c r="B239" s="54"/>
      <c r="C239" s="55" t="s">
        <v>16</v>
      </c>
      <c r="D239" s="111">
        <v>7500</v>
      </c>
      <c r="E239" s="110">
        <v>4</v>
      </c>
      <c r="F239" s="112">
        <f t="shared" si="28"/>
        <v>30000</v>
      </c>
      <c r="H239" s="95">
        <f t="shared" si="29"/>
        <v>4</v>
      </c>
    </row>
    <row r="240" spans="2:8" ht="17" hidden="1" thickBot="1" x14ac:dyDescent="0.25">
      <c r="B240" s="56"/>
      <c r="C240" s="57" t="s">
        <v>17</v>
      </c>
      <c r="D240" s="111">
        <v>25000</v>
      </c>
      <c r="E240" s="110"/>
      <c r="F240" s="112">
        <f t="shared" si="28"/>
        <v>0</v>
      </c>
      <c r="H240" s="95">
        <f t="shared" si="29"/>
        <v>0</v>
      </c>
    </row>
    <row r="241" spans="2:8" ht="17" hidden="1" thickBot="1" x14ac:dyDescent="0.25">
      <c r="B241" s="54"/>
      <c r="C241" s="57" t="s">
        <v>135</v>
      </c>
      <c r="D241" s="111">
        <v>8000</v>
      </c>
      <c r="E241" s="110"/>
      <c r="F241" s="112">
        <f t="shared" si="28"/>
        <v>0</v>
      </c>
      <c r="H241" s="95">
        <f t="shared" si="29"/>
        <v>0</v>
      </c>
    </row>
    <row r="242" spans="2:8" ht="17" hidden="1" thickBot="1" x14ac:dyDescent="0.25">
      <c r="B242" s="54"/>
      <c r="C242" s="57" t="s">
        <v>144</v>
      </c>
      <c r="D242" s="111">
        <v>7000</v>
      </c>
      <c r="E242" s="110"/>
      <c r="F242" s="112">
        <f t="shared" si="28"/>
        <v>0</v>
      </c>
      <c r="H242" s="95">
        <f t="shared" si="29"/>
        <v>0</v>
      </c>
    </row>
    <row r="243" spans="2:8" ht="17" hidden="1" thickBot="1" x14ac:dyDescent="0.25">
      <c r="B243" s="54"/>
      <c r="C243" s="57" t="s">
        <v>152</v>
      </c>
      <c r="D243" s="111">
        <v>10000</v>
      </c>
      <c r="E243" s="110"/>
      <c r="F243" s="112">
        <f t="shared" si="28"/>
        <v>0</v>
      </c>
      <c r="H243" s="95">
        <f t="shared" si="29"/>
        <v>0</v>
      </c>
    </row>
    <row r="244" spans="2:8" ht="17" hidden="1" thickBot="1" x14ac:dyDescent="0.25">
      <c r="B244" s="54"/>
      <c r="C244" s="57" t="s">
        <v>136</v>
      </c>
      <c r="D244" s="111">
        <v>40000</v>
      </c>
      <c r="E244" s="110"/>
      <c r="F244" s="112">
        <f t="shared" si="28"/>
        <v>0</v>
      </c>
      <c r="H244" s="95">
        <f t="shared" si="29"/>
        <v>0</v>
      </c>
    </row>
    <row r="245" spans="2:8" ht="17" hidden="1" thickBot="1" x14ac:dyDescent="0.25">
      <c r="B245" s="54"/>
      <c r="C245" s="16" t="s">
        <v>93</v>
      </c>
      <c r="D245" s="111">
        <v>50</v>
      </c>
      <c r="E245" s="110"/>
      <c r="F245" s="112">
        <f t="shared" si="28"/>
        <v>0</v>
      </c>
      <c r="H245" s="95">
        <f>E245</f>
        <v>0</v>
      </c>
    </row>
    <row r="246" spans="2:8" ht="16" thickBot="1" x14ac:dyDescent="0.25">
      <c r="D246" s="107" t="s">
        <v>22</v>
      </c>
      <c r="E246" s="108"/>
      <c r="F246" s="109">
        <f>SUM(F210:F245)</f>
        <v>130500</v>
      </c>
      <c r="H246" s="95">
        <f>H207</f>
        <v>32</v>
      </c>
    </row>
    <row r="247" spans="2:8" ht="16" thickBot="1" x14ac:dyDescent="0.25">
      <c r="B247" s="58"/>
      <c r="C247" s="135" t="s">
        <v>150</v>
      </c>
      <c r="D247" s="136"/>
      <c r="E247" s="137"/>
      <c r="F247" s="138">
        <f>F246+F206</f>
        <v>249450</v>
      </c>
    </row>
    <row r="248" spans="2:8" ht="16" thickBot="1" x14ac:dyDescent="0.25">
      <c r="B248" s="58"/>
      <c r="C248" s="59" t="s">
        <v>158</v>
      </c>
      <c r="D248" s="60"/>
      <c r="E248" s="61"/>
      <c r="F248" s="92"/>
    </row>
    <row r="249" spans="2:8" ht="16" thickBot="1" x14ac:dyDescent="0.25">
      <c r="B249" s="58"/>
      <c r="C249" s="135" t="s">
        <v>157</v>
      </c>
      <c r="D249" s="136"/>
      <c r="E249" s="137"/>
      <c r="F249" s="138">
        <f>F247*1.1</f>
        <v>274395</v>
      </c>
    </row>
    <row r="251" spans="2:8" ht="16" x14ac:dyDescent="0.2">
      <c r="C251" s="62" t="s">
        <v>24</v>
      </c>
    </row>
    <row r="252" spans="2:8" ht="16" x14ac:dyDescent="0.2">
      <c r="C252" s="62" t="s">
        <v>25</v>
      </c>
    </row>
    <row r="253" spans="2:8" ht="16" x14ac:dyDescent="0.2">
      <c r="C253" s="62" t="s">
        <v>26</v>
      </c>
    </row>
    <row r="254" spans="2:8" ht="16" x14ac:dyDescent="0.2">
      <c r="C254" s="62"/>
    </row>
    <row r="255" spans="2:8" ht="16" x14ac:dyDescent="0.2">
      <c r="C255" s="62"/>
    </row>
    <row r="256" spans="2:8" ht="17" thickBot="1" x14ac:dyDescent="0.25">
      <c r="C256" s="63"/>
    </row>
  </sheetData>
  <autoFilter ref="H11:H249" xr:uid="{00000000-0009-0000-0000-000000000000}">
    <filterColumn colId="0">
      <filters blank="1">
        <filter val="1"/>
        <filter val="120"/>
        <filter val="16"/>
        <filter val="180"/>
        <filter val="3"/>
        <filter val="32"/>
        <filter val="4"/>
        <filter val="40"/>
        <filter val="60"/>
        <filter val="9"/>
      </filters>
    </filterColumn>
  </autoFilter>
  <mergeCells count="14">
    <mergeCell ref="B10:B11"/>
    <mergeCell ref="D10:D11"/>
    <mergeCell ref="G10:H10"/>
    <mergeCell ref="E10:E11"/>
    <mergeCell ref="I1:U1"/>
    <mergeCell ref="E6:F6"/>
    <mergeCell ref="C4:F4"/>
    <mergeCell ref="C5:F5"/>
    <mergeCell ref="C7:F7"/>
    <mergeCell ref="G1:H1"/>
    <mergeCell ref="C8:F8"/>
    <mergeCell ref="C3:F3"/>
    <mergeCell ref="F10:F11"/>
    <mergeCell ref="C10:C11"/>
  </mergeCells>
  <pageMargins left="0.70866141732283472" right="0.70866141732283472" top="0.74803149606299213" bottom="0.74803149606299213" header="0.31496062992125984" footer="0.31496062992125984"/>
  <pageSetup paperSize="9" scale="7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C60"/>
  <sheetViews>
    <sheetView zoomScale="115" zoomScaleNormal="115" workbookViewId="0">
      <selection activeCell="A8" sqref="A8:C53"/>
    </sheetView>
  </sheetViews>
  <sheetFormatPr baseColWidth="10" defaultColWidth="9" defaultRowHeight="15" x14ac:dyDescent="0.2"/>
  <cols>
    <col min="1" max="1" width="9" style="1"/>
    <col min="2" max="2" width="68.5" style="86" customWidth="1"/>
    <col min="3" max="3" width="9" style="1"/>
    <col min="4" max="16384" width="9" style="2"/>
  </cols>
  <sheetData>
    <row r="1" spans="1:3" ht="32" x14ac:dyDescent="0.2">
      <c r="A1" s="78" t="s">
        <v>19</v>
      </c>
      <c r="B1" s="78" t="s">
        <v>18</v>
      </c>
      <c r="C1" s="78" t="s">
        <v>95</v>
      </c>
    </row>
    <row r="2" spans="1:3" ht="16" x14ac:dyDescent="0.2">
      <c r="A2" s="78"/>
      <c r="B2" s="87" t="str">
        <f>Форма!C64</f>
        <v>Кабельные удлинители</v>
      </c>
      <c r="C2" s="78"/>
    </row>
    <row r="3" spans="1:3" ht="14.25" hidden="1" customHeight="1" x14ac:dyDescent="0.2">
      <c r="A3" s="80" t="str">
        <f>Форма!B65</f>
        <v>PL 150</v>
      </c>
      <c r="B3" s="81" t="str">
        <f>Форма!C65</f>
        <v>КГ 5х150мм2/POWERLOCK/20м/удлинитель</v>
      </c>
      <c r="C3" s="82">
        <f>Форма!E65</f>
        <v>0</v>
      </c>
    </row>
    <row r="4" spans="1:3" ht="16" hidden="1" x14ac:dyDescent="0.2">
      <c r="A4" s="80" t="str">
        <f>Форма!B66</f>
        <v>PL 120</v>
      </c>
      <c r="B4" s="81" t="str">
        <f>Форма!C66</f>
        <v>КГ 5х120мм2/POWERLOCK/20м/удлинитель</v>
      </c>
      <c r="C4" s="82">
        <f>Форма!E66</f>
        <v>0</v>
      </c>
    </row>
    <row r="5" spans="1:3" ht="16" hidden="1" x14ac:dyDescent="0.2">
      <c r="A5" s="80" t="str">
        <f>Форма!B67</f>
        <v>PL 95</v>
      </c>
      <c r="B5" s="81" t="str">
        <f>Форма!C67</f>
        <v>КГ 5х95мм2/POWERLOCK/20м/удлинитель</v>
      </c>
      <c r="C5" s="82">
        <f>Форма!E67</f>
        <v>0</v>
      </c>
    </row>
    <row r="6" spans="1:3" ht="16" hidden="1" x14ac:dyDescent="0.2">
      <c r="A6" s="80">
        <f>Форма!B68</f>
        <v>125</v>
      </c>
      <c r="B6" s="81" t="str">
        <f>Форма!C68</f>
        <v>КГ 5х35мм2/СЕЕ 125 А/ 380 В/3P+N+E/15м/удлинитель</v>
      </c>
      <c r="C6" s="82">
        <f>Форма!E68</f>
        <v>40</v>
      </c>
    </row>
    <row r="7" spans="1:3" ht="16" hidden="1" x14ac:dyDescent="0.2">
      <c r="A7" s="80">
        <f>Форма!B69</f>
        <v>63</v>
      </c>
      <c r="B7" s="81" t="str">
        <f>Форма!C69</f>
        <v>КГ 5х16мм2/СЕЕ 63 А/ 380 В/3P+N+E/15м/удлинитель</v>
      </c>
      <c r="C7" s="82">
        <f>Форма!E69</f>
        <v>0</v>
      </c>
    </row>
    <row r="8" spans="1:3" ht="16" x14ac:dyDescent="0.2">
      <c r="A8" s="80">
        <f>Форма!B70</f>
        <v>32</v>
      </c>
      <c r="B8" s="81" t="str">
        <f>Форма!C70</f>
        <v>КГ 5х6мм2/СЕЕ 32 А/ 380 В/3P+N+E/20м/удлинитель</v>
      </c>
      <c r="C8" s="82">
        <f>Форма!E70</f>
        <v>0</v>
      </c>
    </row>
    <row r="9" spans="1:3" ht="16" hidden="1" x14ac:dyDescent="0.2">
      <c r="A9" s="80" t="str">
        <f>Форма!B71</f>
        <v>32 1P</v>
      </c>
      <c r="B9" s="81" t="str">
        <f>Форма!C71</f>
        <v>КГ 3х6мм2/СЕЕ 32 А/ 220 В/1P+N+E/20м/удлинитель</v>
      </c>
      <c r="C9" s="82">
        <f>Форма!E71</f>
        <v>0</v>
      </c>
    </row>
    <row r="10" spans="1:3" ht="16" x14ac:dyDescent="0.2">
      <c r="A10" s="80">
        <f>Форма!B72</f>
        <v>16</v>
      </c>
      <c r="B10" s="81" t="str">
        <f>Форма!C72</f>
        <v>КГ 5х2,5мм2/СЕЕ 16 А/ 380 В/3P+N+E/20м/удлинитель</v>
      </c>
      <c r="C10" s="82">
        <f>Форма!E72</f>
        <v>0</v>
      </c>
    </row>
    <row r="11" spans="1:3" ht="16" hidden="1" x14ac:dyDescent="0.2">
      <c r="A11" s="80" t="str">
        <f>Форма!B73</f>
        <v>16 1P</v>
      </c>
      <c r="B11" s="81" t="str">
        <f>Форма!C73</f>
        <v>КГ 3х2,5мм2/СЕЕ 16 А/ 220 В/1P+N+E/20м/удлинитель</v>
      </c>
      <c r="C11" s="82">
        <f>Форма!E73</f>
        <v>0</v>
      </c>
    </row>
    <row r="12" spans="1:3" ht="16" hidden="1" x14ac:dyDescent="0.2">
      <c r="A12" s="80">
        <f>Форма!B74</f>
        <v>0</v>
      </c>
      <c r="B12" s="87" t="str">
        <f>Форма!C74</f>
        <v>Кабельные адаптеры</v>
      </c>
      <c r="C12" s="82">
        <f>Форма!E74</f>
        <v>0</v>
      </c>
    </row>
    <row r="13" spans="1:3" ht="16" hidden="1" x14ac:dyDescent="0.2">
      <c r="A13" s="80">
        <f>Форма!B75</f>
        <v>0</v>
      </c>
      <c r="B13" s="81" t="str">
        <f>Форма!C75</f>
        <v>POWERLOCK / КГ5 х 150мм2/3м х Клеммы М12</v>
      </c>
      <c r="C13" s="82">
        <f>Форма!E75</f>
        <v>0</v>
      </c>
    </row>
    <row r="14" spans="1:3" ht="16" hidden="1" x14ac:dyDescent="0.2">
      <c r="A14" s="80">
        <f>Форма!B76</f>
        <v>0</v>
      </c>
      <c r="B14" s="81" t="str">
        <f>Форма!C76</f>
        <v>Клеммы М12 х POWERLOCK / КГ 5х150мм2 / 3м</v>
      </c>
      <c r="C14" s="82">
        <f>Форма!E76</f>
        <v>0</v>
      </c>
    </row>
    <row r="15" spans="1:3" ht="16" hidden="1" x14ac:dyDescent="0.2">
      <c r="A15" s="80">
        <f>Форма!B77</f>
        <v>0</v>
      </c>
      <c r="B15" s="81" t="str">
        <f>Форма!C77</f>
        <v>POWERLOCK / КГ 5х120мм2 / 3м х Клеммы М12</v>
      </c>
      <c r="C15" s="82">
        <f>Форма!E77</f>
        <v>0</v>
      </c>
    </row>
    <row r="16" spans="1:3" ht="16" hidden="1" x14ac:dyDescent="0.2">
      <c r="A16" s="80">
        <f>Форма!B78</f>
        <v>0</v>
      </c>
      <c r="B16" s="81" t="str">
        <f>Форма!C78</f>
        <v>Клеммы М12 х POWERLOCK / КГ 5х120мм2 / 3м</v>
      </c>
      <c r="C16" s="82">
        <f>Форма!E78</f>
        <v>0</v>
      </c>
    </row>
    <row r="17" spans="1:3" ht="16" hidden="1" x14ac:dyDescent="0.2">
      <c r="A17" s="80">
        <f>Форма!B79</f>
        <v>0</v>
      </c>
      <c r="B17" s="81" t="str">
        <f>Форма!C79</f>
        <v>POWERLOCK / КГ 5х95мм2 / 3м х Клеммы М 12</v>
      </c>
      <c r="C17" s="82">
        <f>Форма!E79</f>
        <v>0</v>
      </c>
    </row>
    <row r="18" spans="1:3" ht="16" hidden="1" x14ac:dyDescent="0.2">
      <c r="A18" s="80">
        <f>Форма!B80</f>
        <v>0</v>
      </c>
      <c r="B18" s="81" t="str">
        <f>Форма!C80</f>
        <v>Клеммы М12 х POWERLOCK / КГ 5х95мм2 / 3м</v>
      </c>
      <c r="C18" s="82">
        <f>Форма!E80</f>
        <v>0</v>
      </c>
    </row>
    <row r="19" spans="1:3" ht="16" hidden="1" x14ac:dyDescent="0.2">
      <c r="A19" s="80">
        <f>Форма!B81</f>
        <v>0</v>
      </c>
      <c r="B19" s="81" t="str">
        <f>Форма!C81</f>
        <v>Клеммы М10 х Розетка СЕЕ125А/380 В/3P+N+E/КГ5х25мм2/3м</v>
      </c>
      <c r="C19" s="82">
        <f>Форма!E81</f>
        <v>1</v>
      </c>
    </row>
    <row r="20" spans="1:3" ht="16" hidden="1" x14ac:dyDescent="0.2">
      <c r="A20" s="80">
        <f>Форма!B82</f>
        <v>0</v>
      </c>
      <c r="B20" s="81" t="str">
        <f>Форма!C82</f>
        <v>Клеммы М10 х Вилка СЕЕ125А/380В/3P+N+E/КГ5х25мм2/3м</v>
      </c>
      <c r="C20" s="82">
        <f>Форма!E82</f>
        <v>0</v>
      </c>
    </row>
    <row r="21" spans="1:3" ht="16" hidden="1" x14ac:dyDescent="0.2">
      <c r="A21" s="80">
        <f>Форма!B83</f>
        <v>0</v>
      </c>
      <c r="B21" s="81" t="str">
        <f>Форма!C83</f>
        <v>Клеммы М10 х Розетка СЕЕ63А/380В/3P+N+E/КГ5х16мм2/3м</v>
      </c>
      <c r="C21" s="82">
        <f>Форма!E83</f>
        <v>0</v>
      </c>
    </row>
    <row r="22" spans="1:3" ht="16" hidden="1" x14ac:dyDescent="0.2">
      <c r="A22" s="80">
        <f>Форма!B84</f>
        <v>0</v>
      </c>
      <c r="B22" s="81" t="str">
        <f>Форма!C84</f>
        <v>Клеммы М10 х Вилка СЕЕ63А/380В/3P+N+E/КГ5х16мм2/3м</v>
      </c>
      <c r="C22" s="82">
        <f>Форма!E84</f>
        <v>0</v>
      </c>
    </row>
    <row r="23" spans="1:3" ht="16" hidden="1" x14ac:dyDescent="0.2">
      <c r="A23" s="80">
        <f>Форма!B85</f>
        <v>0</v>
      </c>
      <c r="B23" s="81" t="str">
        <f>Форма!C85</f>
        <v>Клеммы М10 х Розетка СЕЕ32А/380В/3P+N+E/КГ5х6мм2/3м</v>
      </c>
      <c r="C23" s="82">
        <f>Форма!E85</f>
        <v>0</v>
      </c>
    </row>
    <row r="24" spans="1:3" ht="16" hidden="1" x14ac:dyDescent="0.2">
      <c r="A24" s="80">
        <f>Форма!B86</f>
        <v>0</v>
      </c>
      <c r="B24" s="81" t="str">
        <f>Форма!C86</f>
        <v>Клеммы М10 х Вилка СЕЕ32А/380В/3P+N+E/КГ 5х6мм2/3м</v>
      </c>
      <c r="C24" s="82">
        <f>Форма!E86</f>
        <v>0</v>
      </c>
    </row>
    <row r="25" spans="1:3" ht="16" hidden="1" x14ac:dyDescent="0.2">
      <c r="A25" s="80">
        <f>Форма!B87</f>
        <v>0</v>
      </c>
      <c r="B25" s="81" t="str">
        <f>Форма!C87</f>
        <v>Клеммы М10 х Розетка СЕЕ16А/380В/3P+N+E/КГ5х2,5мм2/3м</v>
      </c>
      <c r="C25" s="82">
        <f>Форма!E87</f>
        <v>0</v>
      </c>
    </row>
    <row r="26" spans="1:3" ht="16" hidden="1" x14ac:dyDescent="0.2">
      <c r="A26" s="80">
        <f>Форма!B88</f>
        <v>0</v>
      </c>
      <c r="B26" s="81" t="str">
        <f>Форма!C88</f>
        <v>Клеммы М10 х Вилка СЕЕ 16А/380В/3P+N+E/КГ5х2,5мм2/3м</v>
      </c>
      <c r="C26" s="82">
        <f>Форма!E88</f>
        <v>0</v>
      </c>
    </row>
    <row r="27" spans="1:3" ht="16" hidden="1" x14ac:dyDescent="0.2">
      <c r="A27" s="80">
        <f>Форма!B89</f>
        <v>0</v>
      </c>
      <c r="B27" s="81" t="str">
        <f>Форма!C89</f>
        <v>Вход: СЕЕ 16А / Выход: 3хЕвророзетки 220В/ 1P+N+E/20 м</v>
      </c>
      <c r="C27" s="82">
        <f>Форма!E89</f>
        <v>0</v>
      </c>
    </row>
    <row r="28" spans="1:3" ht="16" x14ac:dyDescent="0.2">
      <c r="A28" s="80">
        <f>Форма!B90</f>
        <v>0</v>
      </c>
      <c r="B28" s="81" t="str">
        <f>Форма!C90</f>
        <v>Вход: СЕЕ 16А / Выход: 3хЕвророзетки 220В/ 1P+N+E/10 м</v>
      </c>
      <c r="C28" s="82">
        <f>Форма!E90</f>
        <v>0</v>
      </c>
    </row>
    <row r="29" spans="1:3" ht="16" hidden="1" x14ac:dyDescent="0.2">
      <c r="A29" s="80">
        <f>Форма!B91</f>
        <v>0</v>
      </c>
      <c r="B29" s="81" t="str">
        <f>Форма!C91</f>
        <v>Вход: СЕЕ 16А / Выход: 3хЕвророзетки 220В/ 1P+N+E/1 м</v>
      </c>
      <c r="C29" s="82">
        <f>Форма!E91</f>
        <v>0</v>
      </c>
    </row>
    <row r="30" spans="1:3" ht="16" hidden="1" x14ac:dyDescent="0.2">
      <c r="A30" s="80">
        <f>Форма!B92</f>
        <v>0</v>
      </c>
      <c r="B30" s="81" t="str">
        <f>Форма!C92</f>
        <v>Вход: 1х Вилка /евро/220В/Выход:1 х розетка СЕЕ16А/1P+N+E/1 м</v>
      </c>
      <c r="C30" s="82">
        <f>Форма!E92</f>
        <v>0</v>
      </c>
    </row>
    <row r="31" spans="1:3" ht="16" hidden="1" x14ac:dyDescent="0.2">
      <c r="A31" s="80">
        <f>Форма!B93</f>
        <v>0</v>
      </c>
      <c r="B31" s="87" t="str">
        <f>Форма!C93</f>
        <v>Кабельные разветвители</v>
      </c>
      <c r="C31" s="82">
        <f>Форма!E93</f>
        <v>0</v>
      </c>
    </row>
    <row r="32" spans="1:3" ht="16" hidden="1" x14ac:dyDescent="0.2">
      <c r="A32" s="80" t="str">
        <f>Форма!B94</f>
        <v>633/2х323</v>
      </c>
      <c r="B32" s="81" t="str">
        <f>Форма!C94</f>
        <v xml:space="preserve">Вход: Вилка СЕЕ 63 А/ 380 В/ 3P+N+E / Выход: 2 х Розетка СЕЕ 32 А/ 380 В/ 3P+N+E </v>
      </c>
      <c r="C32" s="82">
        <f>Форма!E94</f>
        <v>0</v>
      </c>
    </row>
    <row r="33" spans="1:3" ht="16" hidden="1" x14ac:dyDescent="0.2">
      <c r="A33" s="80" t="str">
        <f>Форма!B95</f>
        <v>323/2х323</v>
      </c>
      <c r="B33" s="81" t="str">
        <f>Форма!C95</f>
        <v xml:space="preserve">Вход: Вилка СЕЕ 32 А/ 380 В/ 3P+N+E / Выход: 2 х Розетка СЕЕ 32 А/ 380 В/ 3P+N+E </v>
      </c>
      <c r="C33" s="82">
        <f>Форма!E95</f>
        <v>0</v>
      </c>
    </row>
    <row r="34" spans="1:3" ht="16" hidden="1" x14ac:dyDescent="0.2">
      <c r="A34" s="80" t="str">
        <f>Форма!B96</f>
        <v>323/3х32</v>
      </c>
      <c r="B34" s="81" t="str">
        <f>Форма!C96</f>
        <v>Вход: Вилка СЕЕ 32 А/ 380 В/ 3P+N+E / Выход: 3 х Розетка СЕЕ 32А/1P+N+E/220 В/IP56</v>
      </c>
      <c r="C34" s="82">
        <f>Форма!E96</f>
        <v>0</v>
      </c>
    </row>
    <row r="35" spans="1:3" ht="32" hidden="1" x14ac:dyDescent="0.2">
      <c r="A35" s="80" t="str">
        <f>Форма!B97</f>
        <v>16/2х16</v>
      </c>
      <c r="B35" s="81" t="str">
        <f>Форма!C97</f>
        <v>Вход: Вилка СЕЕ 16 А/ 220 В/ 1P+N+E / Выход: 2 х Розетка СЕЕ 16А/1P+N+E/220 В /КГ 3х2,5мм2</v>
      </c>
      <c r="C35" s="82">
        <f>Форма!E97</f>
        <v>0</v>
      </c>
    </row>
    <row r="36" spans="1:3" ht="16" hidden="1" x14ac:dyDescent="0.2">
      <c r="A36" s="80">
        <f>Форма!B98</f>
        <v>0</v>
      </c>
      <c r="B36" s="87" t="str">
        <f>Форма!C98</f>
        <v>Электрощиты распределительные</v>
      </c>
      <c r="C36" s="82">
        <f>Форма!E98</f>
        <v>0</v>
      </c>
    </row>
    <row r="37" spans="1:3" ht="16" hidden="1" x14ac:dyDescent="0.2">
      <c r="A37" s="80">
        <f>Форма!B99</f>
        <v>0</v>
      </c>
      <c r="B37" s="81" t="str">
        <f>Форма!C99</f>
        <v>Вход: POWERLOCK 400А/ 380 В / Выход: СЕЕ 3х125А/ 3P+N+E/ 380 В</v>
      </c>
      <c r="C37" s="82">
        <f>Форма!E99</f>
        <v>0</v>
      </c>
    </row>
    <row r="38" spans="1:3" ht="32" hidden="1" x14ac:dyDescent="0.2">
      <c r="A38" s="80">
        <f>Форма!B100</f>
        <v>0</v>
      </c>
      <c r="B38" s="81" t="str">
        <f>Форма!C100</f>
        <v>Вход: СЕЕ 125А/ 3P+N+E/380 В / Выход: СЕЕ 2х63А/ 3P+N+E/ 380 В + 4х32А/ 3P+N+E/380 В</v>
      </c>
      <c r="C38" s="82">
        <f>Форма!E100</f>
        <v>1</v>
      </c>
    </row>
    <row r="39" spans="1:3" ht="32" hidden="1" x14ac:dyDescent="0.2">
      <c r="A39" s="80">
        <f>Форма!B101</f>
        <v>0</v>
      </c>
      <c r="B39" s="81" t="str">
        <f>Форма!C101</f>
        <v>Вход: СЕЕ 63А/3P+N+E/ 380 В / Выход: СЕЕ 2х32А/3P+N+E/380 В + 15х16А/1P+N+E/220 В</v>
      </c>
      <c r="C39" s="82">
        <f>Форма!E101</f>
        <v>0</v>
      </c>
    </row>
    <row r="40" spans="1:3" ht="32" hidden="1" x14ac:dyDescent="0.2">
      <c r="A40" s="80">
        <f>Форма!B102</f>
        <v>0</v>
      </c>
      <c r="B40" s="81" t="str">
        <f>Форма!C102</f>
        <v>Вход: СЕЕ 63А/3P+N+E/ 380 В / Выход: СЕЕ 3х63А/ 1P+N+E/ 220В + 2х32А/ 3P+N+E/ 380 В + 6х32А/ 1P+N+E/220В</v>
      </c>
      <c r="C40" s="82">
        <f>Форма!E102</f>
        <v>0</v>
      </c>
    </row>
    <row r="41" spans="1:3" ht="32" x14ac:dyDescent="0.2">
      <c r="A41" s="80">
        <f>Форма!B103</f>
        <v>0</v>
      </c>
      <c r="B41" s="81" t="str">
        <f>Форма!C103</f>
        <v>Вход: СЕЕ 32А/3P+N+E/380 В / Выход: СЕЕ 6х16А/1P+N+E/220 В + 2х16А/3P+N+E/380 В</v>
      </c>
      <c r="C41" s="82">
        <f>Форма!E103</f>
        <v>0</v>
      </c>
    </row>
    <row r="42" spans="1:3" ht="16" hidden="1" x14ac:dyDescent="0.2">
      <c r="A42" s="80">
        <f>Форма!B104</f>
        <v>0</v>
      </c>
      <c r="B42" s="81" t="str">
        <f>Форма!C104</f>
        <v>Вход: СЕЕ 32А/3P+N+E/380 В / Выход: СЕЕ 6х16А/1P+N+E/220 В</v>
      </c>
      <c r="C42" s="82">
        <f>Форма!E104</f>
        <v>0</v>
      </c>
    </row>
    <row r="43" spans="1:3" ht="16" hidden="1" x14ac:dyDescent="0.2">
      <c r="A43" s="80">
        <f>Форма!B105</f>
        <v>0</v>
      </c>
      <c r="B43" s="81" t="str">
        <f>Форма!C105</f>
        <v>Вход: СЕЕ 32А/ 3P+N+E/380 В / Выход: СЕЕ 3х16А/ 3P+N+E/ 380В</v>
      </c>
      <c r="C43" s="82">
        <f>Форма!E105</f>
        <v>0</v>
      </c>
    </row>
    <row r="44" spans="1:3" ht="16" x14ac:dyDescent="0.2">
      <c r="A44" s="80">
        <f>Форма!B106</f>
        <v>0</v>
      </c>
      <c r="B44" s="81" t="str">
        <f>Форма!C106</f>
        <v>Вход: СЕЕ 16А/ 3P+N+E/380 В / Выход: СЕЕ 3х16А/ 1P+N+E/ 220В</v>
      </c>
      <c r="C44" s="82">
        <f>Форма!E106</f>
        <v>0</v>
      </c>
    </row>
    <row r="45" spans="1:3" ht="16" hidden="1" x14ac:dyDescent="0.2">
      <c r="A45" s="80">
        <f>Форма!B107</f>
        <v>0</v>
      </c>
      <c r="B45" s="81" t="str">
        <f>Форма!C107</f>
        <v>УЗО Вход: СЕЕ 32А/3P+N+E/380 В / Выход: СЕЕ 32А/ 3P+N+E/ 380В</v>
      </c>
      <c r="C45" s="82">
        <f>Форма!E107</f>
        <v>0</v>
      </c>
    </row>
    <row r="46" spans="1:3" ht="16" hidden="1" x14ac:dyDescent="0.2">
      <c r="A46" s="80">
        <f>Форма!B108</f>
        <v>0</v>
      </c>
      <c r="B46" s="81" t="str">
        <f>Форма!C108</f>
        <v>250 кВА / 380 В.</v>
      </c>
      <c r="C46" s="82">
        <f>Форма!E108</f>
        <v>0</v>
      </c>
    </row>
    <row r="47" spans="1:3" ht="16" hidden="1" x14ac:dyDescent="0.2">
      <c r="A47" s="80">
        <f>Форма!B109</f>
        <v>0</v>
      </c>
      <c r="B47" s="81" t="str">
        <f>Форма!C109</f>
        <v>150 кВА / 380 В.</v>
      </c>
      <c r="C47" s="82">
        <f>Форма!E109</f>
        <v>0</v>
      </c>
    </row>
    <row r="48" spans="1:3" ht="16" hidden="1" x14ac:dyDescent="0.2">
      <c r="A48" s="80">
        <f>Форма!B110</f>
        <v>0</v>
      </c>
      <c r="B48" s="81" t="str">
        <f>Форма!C110</f>
        <v>50 кВА / 380 В.</v>
      </c>
      <c r="C48" s="82">
        <f>Форма!E110</f>
        <v>0</v>
      </c>
    </row>
    <row r="49" spans="1:3" ht="16" hidden="1" x14ac:dyDescent="0.2">
      <c r="A49" s="80">
        <f>Форма!B111</f>
        <v>0</v>
      </c>
      <c r="B49" s="87" t="str">
        <f>Форма!C111</f>
        <v>Прожекторы и резиновые мостики</v>
      </c>
      <c r="C49" s="82">
        <f>Форма!E111</f>
        <v>0</v>
      </c>
    </row>
    <row r="50" spans="1:3" ht="16" hidden="1" x14ac:dyDescent="0.2">
      <c r="A50" s="80" t="str">
        <f>Форма!B112</f>
        <v>СВТГ</v>
      </c>
      <c r="B50" s="81" t="str">
        <f>Форма!C112</f>
        <v>Потребление: 8,5 Вт, Световой поток: 800 Лм, Уличное исполнение.</v>
      </c>
      <c r="C50" s="82">
        <f>Форма!E112</f>
        <v>0</v>
      </c>
    </row>
    <row r="51" spans="1:3" ht="16" hidden="1" x14ac:dyDescent="0.2">
      <c r="A51" s="80" t="str">
        <f>Форма!B113</f>
        <v>AHDX</v>
      </c>
      <c r="B51" s="81" t="str">
        <f>Форма!C113</f>
        <v>Adam Hall Defender XXL, 5ти канальный мощный полиуретановый кроссовер</v>
      </c>
      <c r="C51" s="82">
        <f>Форма!E113</f>
        <v>0</v>
      </c>
    </row>
    <row r="52" spans="1:3" ht="16" hidden="1" x14ac:dyDescent="0.2">
      <c r="A52" s="80" t="str">
        <f>Форма!B114</f>
        <v>AHDIII</v>
      </c>
      <c r="B52" s="81" t="str">
        <f>Форма!C114</f>
        <v>Adam Hall Defender III, 3х канальный мощный полиуретановый кроссовер</v>
      </c>
      <c r="C52" s="82">
        <f>Форма!E114</f>
        <v>0</v>
      </c>
    </row>
    <row r="53" spans="1:3" ht="16" x14ac:dyDescent="0.2">
      <c r="A53" s="80" t="str">
        <f>Форма!B115</f>
        <v>AHDm</v>
      </c>
      <c r="B53" s="81" t="str">
        <f>Форма!C115</f>
        <v>Adam Hall Defender Mini, 3х канальный полиуретановый кроссовер</v>
      </c>
      <c r="C53" s="82">
        <f>Форма!E115</f>
        <v>60</v>
      </c>
    </row>
    <row r="54" spans="1:3" x14ac:dyDescent="0.2">
      <c r="A54" s="80" t="e">
        <f>Форма!#REF!</f>
        <v>#REF!</v>
      </c>
      <c r="B54" s="81" t="e">
        <f>Форма!#REF!</f>
        <v>#REF!</v>
      </c>
      <c r="C54" s="82" t="e">
        <f>Форма!#REF!</f>
        <v>#REF!</v>
      </c>
    </row>
    <row r="55" spans="1:3" x14ac:dyDescent="0.2">
      <c r="A55" s="80" t="e">
        <f>Форма!#REF!</f>
        <v>#REF!</v>
      </c>
      <c r="B55" s="81" t="e">
        <f>Форма!#REF!</f>
        <v>#REF!</v>
      </c>
      <c r="C55" s="82" t="e">
        <f>Форма!#REF!</f>
        <v>#REF!</v>
      </c>
    </row>
    <row r="56" spans="1:3" x14ac:dyDescent="0.2">
      <c r="A56" s="83"/>
      <c r="B56" s="84"/>
      <c r="C56" s="85"/>
    </row>
    <row r="57" spans="1:3" x14ac:dyDescent="0.2">
      <c r="A57" s="83"/>
      <c r="B57" s="84"/>
      <c r="C57" s="85"/>
    </row>
    <row r="58" spans="1:3" x14ac:dyDescent="0.2">
      <c r="A58" s="83"/>
      <c r="B58" s="84"/>
      <c r="C58" s="85"/>
    </row>
    <row r="59" spans="1:3" x14ac:dyDescent="0.2">
      <c r="A59" s="83"/>
      <c r="B59" s="84"/>
      <c r="C59" s="85"/>
    </row>
    <row r="60" spans="1:3" x14ac:dyDescent="0.2">
      <c r="A60" s="83"/>
      <c r="B60" s="84"/>
      <c r="C60" s="85"/>
    </row>
  </sheetData>
  <autoFilter ref="C1:C60" xr:uid="{00000000-0009-0000-0000-000001000000}">
    <filterColumn colId="0">
      <filters blank="1">
        <filter val="#ССЫЛКА!"/>
        <filter val="1"/>
        <filter val="5"/>
        <filter val="7"/>
        <filter val="8"/>
      </filters>
    </filterColumn>
  </autoFilter>
  <pageMargins left="0.70866141732283472" right="0.70866141732283472" top="0.74803149606299213" bottom="0.74803149606299213" header="0.31496062992125984" footer="0.31496062992125984"/>
  <pageSetup paperSize="9" scale="92" fitToHeight="3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14"/>
  <sheetViews>
    <sheetView showGridLines="0" workbookViewId="0"/>
  </sheetViews>
  <sheetFormatPr baseColWidth="10" defaultColWidth="8.83203125" defaultRowHeight="14" x14ac:dyDescent="0.15"/>
  <cols>
    <col min="1" max="1" width="1" customWidth="1"/>
    <col min="2" max="2" width="56.1640625" customWidth="1"/>
    <col min="3" max="3" width="1.1640625" customWidth="1"/>
    <col min="4" max="4" width="4.6640625" customWidth="1"/>
    <col min="5" max="5" width="14" customWidth="1"/>
  </cols>
  <sheetData>
    <row r="1" spans="2:5" ht="15" x14ac:dyDescent="0.15">
      <c r="B1" s="113" t="s">
        <v>118</v>
      </c>
      <c r="C1" s="113"/>
      <c r="D1" s="122"/>
      <c r="E1" s="122"/>
    </row>
    <row r="2" spans="2:5" ht="15" x14ac:dyDescent="0.15">
      <c r="B2" s="113" t="s">
        <v>119</v>
      </c>
      <c r="C2" s="113"/>
      <c r="D2" s="122"/>
      <c r="E2" s="122"/>
    </row>
    <row r="3" spans="2:5" x14ac:dyDescent="0.15">
      <c r="B3" s="114"/>
      <c r="C3" s="114"/>
      <c r="D3" s="123"/>
      <c r="E3" s="123"/>
    </row>
    <row r="4" spans="2:5" ht="60" x14ac:dyDescent="0.15">
      <c r="B4" s="114" t="s">
        <v>120</v>
      </c>
      <c r="C4" s="114"/>
      <c r="D4" s="123"/>
      <c r="E4" s="123"/>
    </row>
    <row r="5" spans="2:5" x14ac:dyDescent="0.15">
      <c r="B5" s="114"/>
      <c r="C5" s="114"/>
      <c r="D5" s="123"/>
      <c r="E5" s="123"/>
    </row>
    <row r="6" spans="2:5" ht="30" x14ac:dyDescent="0.15">
      <c r="B6" s="113" t="s">
        <v>121</v>
      </c>
      <c r="C6" s="113"/>
      <c r="D6" s="122"/>
      <c r="E6" s="122" t="s">
        <v>122</v>
      </c>
    </row>
    <row r="7" spans="2:5" ht="15" thickBot="1" x14ac:dyDescent="0.2">
      <c r="B7" s="114"/>
      <c r="C7" s="114"/>
      <c r="D7" s="123"/>
      <c r="E7" s="123"/>
    </row>
    <row r="8" spans="2:5" ht="60" x14ac:dyDescent="0.15">
      <c r="B8" s="115" t="s">
        <v>123</v>
      </c>
      <c r="C8" s="116"/>
      <c r="D8" s="124"/>
      <c r="E8" s="125">
        <v>2</v>
      </c>
    </row>
    <row r="9" spans="2:5" ht="30" x14ac:dyDescent="0.15">
      <c r="B9" s="117"/>
      <c r="C9" s="114"/>
      <c r="D9" s="123"/>
      <c r="E9" s="126" t="s">
        <v>124</v>
      </c>
    </row>
    <row r="10" spans="2:5" ht="16" thickBot="1" x14ac:dyDescent="0.2">
      <c r="B10" s="118"/>
      <c r="C10" s="119"/>
      <c r="D10" s="127"/>
      <c r="E10" s="128" t="s">
        <v>125</v>
      </c>
    </row>
    <row r="11" spans="2:5" ht="15" thickBot="1" x14ac:dyDescent="0.2">
      <c r="B11" s="114"/>
      <c r="C11" s="114"/>
      <c r="D11" s="123"/>
      <c r="E11" s="123"/>
    </row>
    <row r="12" spans="2:5" ht="61" thickBot="1" x14ac:dyDescent="0.2">
      <c r="B12" s="120" t="s">
        <v>126</v>
      </c>
      <c r="C12" s="121"/>
      <c r="D12" s="129"/>
      <c r="E12" s="130">
        <v>17</v>
      </c>
    </row>
    <row r="13" spans="2:5" x14ac:dyDescent="0.15">
      <c r="B13" s="114"/>
      <c r="C13" s="114"/>
      <c r="D13" s="123"/>
      <c r="E13" s="123"/>
    </row>
    <row r="14" spans="2:5" x14ac:dyDescent="0.15">
      <c r="B14" s="114"/>
      <c r="C14" s="114"/>
      <c r="D14" s="123"/>
      <c r="E14" s="123"/>
    </row>
  </sheetData>
  <hyperlinks>
    <hyperlink ref="E9" location="'Форма'!H11:H247" display="'Форма'!H11:H247" xr:uid="{00000000-0004-0000-0200-000000000000}"/>
    <hyperlink ref="E10" location="'Лист1'!C1:C60" display="'Лист1'!C1:C60" xr:uid="{00000000-0004-0000-02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Форма</vt:lpstr>
      <vt:lpstr>Лист1</vt:lpstr>
      <vt:lpstr>Отчет о совместимости</vt:lpstr>
      <vt:lpstr>Форма!Область_печати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KM10092</cp:lastModifiedBy>
  <cp:lastPrinted>2018-04-13T15:52:19Z</cp:lastPrinted>
  <dcterms:created xsi:type="dcterms:W3CDTF">2013-10-17T17:07:03Z</dcterms:created>
  <dcterms:modified xsi:type="dcterms:W3CDTF">2025-09-07T14:55:56Z</dcterms:modified>
</cp:coreProperties>
</file>