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  <sheet state="visible" name="2022" sheetId="3" r:id="rId6"/>
  </sheets>
  <definedNames/>
  <calcPr/>
</workbook>
</file>

<file path=xl/sharedStrings.xml><?xml version="1.0" encoding="utf-8"?>
<sst xmlns="http://schemas.openxmlformats.org/spreadsheetml/2006/main" count="110" uniqueCount="67">
  <si>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</si>
  <si>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</si>
  <si>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</si>
  <si>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</si>
  <si>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</si>
  <si>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</si>
  <si>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</si>
  <si>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</si>
  <si>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</si>
  <si>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</si>
  <si>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</si>
  <si>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</si>
  <si>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Wpływy</t>
  </si>
  <si>
    <t>praca</t>
  </si>
  <si>
    <t>premie</t>
  </si>
  <si>
    <t>inwestycje</t>
  </si>
  <si>
    <t>Wydatki stałe</t>
  </si>
  <si>
    <t>stołówka</t>
  </si>
  <si>
    <t>wynajem</t>
  </si>
  <si>
    <t>czynsz</t>
  </si>
  <si>
    <t>rachunki</t>
  </si>
  <si>
    <t>bilet miesięczny</t>
  </si>
  <si>
    <t>internet</t>
  </si>
  <si>
    <t>Wydatki codzienne</t>
  </si>
  <si>
    <t>jedzenie i chemia</t>
  </si>
  <si>
    <t>Wydatki pozostałe</t>
  </si>
  <si>
    <t>ciuchy i buty</t>
  </si>
  <si>
    <t>kosmetyki</t>
  </si>
  <si>
    <t>wyjścia</t>
  </si>
  <si>
    <t>jedzenie na mieście</t>
  </si>
  <si>
    <t>zdrowie</t>
  </si>
  <si>
    <t>konie</t>
  </si>
  <si>
    <t>sport</t>
  </si>
  <si>
    <t>rozrywka</t>
  </si>
  <si>
    <t>edukacja</t>
  </si>
  <si>
    <t>bilety</t>
  </si>
  <si>
    <t>Oszczędności</t>
  </si>
  <si>
    <t>Bilans</t>
  </si>
  <si>
    <t>Budżet</t>
  </si>
  <si>
    <t>Wypłata</t>
  </si>
  <si>
    <t>Dodatkowe</t>
  </si>
  <si>
    <t>Mieszkanie</t>
  </si>
  <si>
    <t>Internet</t>
  </si>
  <si>
    <t>Telefon</t>
  </si>
  <si>
    <t>prąd</t>
  </si>
  <si>
    <t>Zakupy</t>
  </si>
  <si>
    <t>jedzenie i  chemia</t>
  </si>
  <si>
    <t>Rekreacja</t>
  </si>
  <si>
    <t>netflix, player, itp</t>
  </si>
  <si>
    <t>spotify</t>
  </si>
  <si>
    <t>teren</t>
  </si>
  <si>
    <t>fast-food</t>
  </si>
  <si>
    <t>Ciuchy</t>
  </si>
  <si>
    <t>dodatkowe</t>
  </si>
  <si>
    <t>niezaplanowane</t>
  </si>
  <si>
    <t>konto oszczędnościowe</t>
  </si>
  <si>
    <t>Suma</t>
  </si>
  <si>
    <t>Dochód roczny</t>
  </si>
  <si>
    <t>Suma roczna</t>
  </si>
  <si>
    <t xml:space="preserve">Sierpień </t>
  </si>
  <si>
    <t xml:space="preserve">Wrzesień </t>
  </si>
  <si>
    <t>Główne wydatki</t>
  </si>
  <si>
    <t>zakupy</t>
  </si>
  <si>
    <t>akademik</t>
  </si>
  <si>
    <t xml:space="preserve">Jedzenie na stołówce </t>
  </si>
  <si>
    <t>netflix</t>
  </si>
  <si>
    <t>Ciuchy i kosmetyki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</si>
</sst>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4967A"/>
      <name val="Arial"/>
      <scheme val="minor"/>
    </font>
    <font>
      <color theme="1"/>
      <name val="Arial"/>
      <scheme val="minor"/>
    </font>
    <font>
      <color rgb="FFF5B99A"/>
      <name val="Arial"/>
      <scheme val="minor"/>
    </font>
    <font>
      <b/>
      <color rgb="FFF5B99A"/>
      <name val="Arial"/>
      <scheme val="minor"/>
    </font>
    <font>
      <b/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E79996"/>
        <bgColor rgb="FFE79996"/>
      </patternFill>
    </fill>
    <fill>
      <patternFill patternType="solid">
        <fgColor rgb="FFC06792"/>
        <bgColor rgb="FFC06792"/>
      </patternFill>
    </fill>
    <fill>
      <patternFill patternType="solid">
        <fgColor rgb="FFF4967A"/>
        <bgColor rgb="FFF4967A"/>
      </patternFill>
    </fill>
    <fill>
      <patternFill patternType="solid">
        <fgColor rgb="FF250D33"/>
        <bgColor rgb="FF250D33"/>
      </patternFill>
    </fill>
    <fill>
      <patternFill patternType="solid">
        <fgColor rgb="FFF5B99A"/>
        <bgColor rgb="FFF5B99A"/>
      </patternFill>
    </fill>
    <fill>
      <patternFill patternType="solid">
        <fgColor rgb="FF5F2966"/>
        <bgColor rgb="FF5F2966"/>
      </patternFill>
    </fill>
    <fill>
      <patternFill patternType="solid">
        <fgColor rgb="FFDFC59C"/>
        <bgColor rgb="FFDFC59C"/>
      </patternFill>
    </fill>
    <fill>
      <patternFill patternType="solid">
        <fgColor rgb="FFECE9E6"/>
        <bgColor rgb="FFECE9E6"/>
      </patternFill>
    </fill>
    <fill>
      <patternFill patternType="solid">
        <fgColor rgb="FFEBE3D2"/>
        <bgColor rgb="FFEBE3D2"/>
      </patternFill>
    </fill>
    <fill>
      <patternFill patternType="solid">
        <fgColor rgb="FFECE9DD"/>
        <bgColor rgb="FFECE9DD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</fills>
  <borders count="5">
    <border/>
    <border>
      <bottom style="medium">
        <color rgb="FFBF9000"/>
      </bottom>
    </border>
    <border>
      <left style="medium">
        <color rgb="FFBF9000"/>
      </left>
      <top style="medium">
        <color rgb="FFBF9000"/>
      </top>
      <bottom style="medium">
        <color rgb="FFBF9000"/>
      </bottom>
    </border>
    <border>
      <top style="medium">
        <color rgb="FFBF9000"/>
      </top>
      <bottom style="medium">
        <color rgb="FFBF9000"/>
      </bottom>
    </border>
    <border>
      <right style="medium">
        <color rgb="FFBF9000"/>
      </right>
      <top style="medium">
        <color rgb="FFBF9000"/>
      </top>
      <bottom style="medium">
        <color rgb="FFBF9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2" numFmtId="0" xfId="0" applyFill="1" applyFont="1"/>
    <xf borderId="0" fillId="5" fontId="3" numFmtId="0" xfId="0" applyFont="1"/>
    <xf borderId="0" fillId="6" fontId="3" numFmtId="0" xfId="0" applyAlignment="1" applyFill="1" applyFont="1">
      <alignment horizontal="left" readingOrder="0"/>
    </xf>
    <xf borderId="0" fillId="7" fontId="4" numFmtId="0" xfId="0" applyAlignment="1" applyFill="1" applyFont="1">
      <alignment horizontal="center" readingOrder="0"/>
    </xf>
    <xf borderId="0" fillId="7" fontId="3" numFmtId="0" xfId="0" applyFont="1"/>
    <xf borderId="0" fillId="7" fontId="5" numFmtId="0" xfId="0" applyAlignment="1" applyFont="1">
      <alignment horizontal="center" readingOrder="0"/>
    </xf>
    <xf borderId="0" fillId="7" fontId="5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7" fontId="4" numFmtId="0" xfId="0" applyAlignment="1" applyFont="1">
      <alignment readingOrder="0"/>
    </xf>
    <xf borderId="0" fillId="7" fontId="4" numFmtId="0" xfId="0" applyFont="1"/>
    <xf borderId="0" fillId="5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5" numFmtId="0" xfId="0" applyFont="1"/>
    <xf borderId="1" fillId="8" fontId="1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0" fillId="9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1" fillId="10" fontId="1" numFmtId="0" xfId="0" applyAlignment="1" applyBorder="1" applyFill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2" fillId="10" fontId="1" numFmtId="0" xfId="0" applyAlignment="1" applyBorder="1" applyFont="1">
      <alignment readingOrder="0"/>
    </xf>
    <xf borderId="3" fillId="11" fontId="6" numFmtId="0" xfId="0" applyBorder="1" applyFill="1" applyFont="1"/>
    <xf borderId="4" fillId="11" fontId="6" numFmtId="0" xfId="0" applyBorder="1" applyFont="1"/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6F5F1"/>
          <bgColor rgb="FFF6F5F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3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12</v>
      </c>
      <c r="B2" s="5">
        <f t="shared" ref="B2:J2" si="1">SUM(B3:B5)</f>
        <v>5720.67</v>
      </c>
      <c r="C2" s="5">
        <f t="shared" si="1"/>
        <v>5496.67</v>
      </c>
      <c r="D2" s="5">
        <f t="shared" si="1"/>
        <v>5496.67</v>
      </c>
      <c r="E2" s="5">
        <f t="shared" si="1"/>
        <v>5496.67</v>
      </c>
      <c r="F2" s="5">
        <f t="shared" si="1"/>
        <v>5496.67</v>
      </c>
      <c r="G2" s="5">
        <f t="shared" si="1"/>
        <v>5496.67</v>
      </c>
      <c r="H2" s="5">
        <f t="shared" si="1"/>
        <v>5496.67</v>
      </c>
      <c r="I2" s="5">
        <f t="shared" si="1"/>
        <v>5496.67</v>
      </c>
      <c r="J2" s="5">
        <f t="shared" si="1"/>
        <v>5496.67</v>
      </c>
      <c r="K2" s="6"/>
      <c r="L2" s="6"/>
      <c r="M2" s="6"/>
    </row>
    <row r="3">
      <c r="A3" s="7" t="s">
        <v>13</v>
      </c>
      <c r="B3" s="8">
        <v>5496.67</v>
      </c>
      <c r="C3" s="8">
        <v>5496.67</v>
      </c>
      <c r="D3" s="8">
        <v>5496.67</v>
      </c>
      <c r="E3" s="8">
        <v>5496.67</v>
      </c>
      <c r="F3" s="8">
        <v>5496.67</v>
      </c>
      <c r="G3" s="8">
        <v>5496.67</v>
      </c>
      <c r="H3" s="8">
        <v>5496.67</v>
      </c>
      <c r="I3" s="8">
        <v>5496.67</v>
      </c>
      <c r="J3" s="8">
        <v>5496.67</v>
      </c>
      <c r="K3" s="9"/>
      <c r="L3" s="9"/>
      <c r="M3" s="9"/>
    </row>
    <row r="4">
      <c r="A4" s="7" t="s">
        <v>14</v>
      </c>
      <c r="B4" s="10">
        <v>224.0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>
      <c r="A5" s="7" t="s">
        <v>15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s="4" t="s">
        <v>16</v>
      </c>
      <c r="B6" s="5">
        <f t="shared" ref="B6:J6" si="2">SUM(B7:B12)</f>
        <v>2290.31</v>
      </c>
      <c r="C6" s="5">
        <f t="shared" si="2"/>
        <v>2362.31</v>
      </c>
      <c r="D6" s="5">
        <f t="shared" si="2"/>
        <v>2115.31</v>
      </c>
      <c r="E6" s="5">
        <f t="shared" si="2"/>
        <v>2115.31</v>
      </c>
      <c r="F6" s="5">
        <f t="shared" si="2"/>
        <v>2115.31</v>
      </c>
      <c r="G6" s="5">
        <f t="shared" si="2"/>
        <v>254</v>
      </c>
      <c r="H6" s="5">
        <f t="shared" si="2"/>
        <v>254</v>
      </c>
      <c r="I6" s="5">
        <f t="shared" si="2"/>
        <v>254</v>
      </c>
      <c r="J6" s="5">
        <f t="shared" si="2"/>
        <v>254</v>
      </c>
      <c r="K6" s="5">
        <f t="shared" ref="K6:M6" si="3">SUM(K8:K11)</f>
        <v>0</v>
      </c>
      <c r="L6" s="5">
        <f t="shared" si="3"/>
        <v>0</v>
      </c>
      <c r="M6" s="5">
        <f t="shared" si="3"/>
        <v>0</v>
      </c>
    </row>
    <row r="7">
      <c r="A7" s="7" t="s">
        <v>17</v>
      </c>
      <c r="B7" s="8">
        <v>175.0</v>
      </c>
      <c r="C7" s="8">
        <v>247.0</v>
      </c>
      <c r="D7" s="8">
        <v>0.0</v>
      </c>
      <c r="E7" s="8">
        <v>0.0</v>
      </c>
      <c r="F7" s="8">
        <v>0.0</v>
      </c>
      <c r="G7" s="9"/>
      <c r="H7" s="9"/>
      <c r="I7" s="9"/>
      <c r="J7" s="9"/>
      <c r="K7" s="9"/>
      <c r="L7" s="9"/>
      <c r="M7" s="9"/>
    </row>
    <row r="8">
      <c r="A8" s="7" t="s">
        <v>18</v>
      </c>
      <c r="B8" s="8">
        <v>1300.0</v>
      </c>
      <c r="C8" s="8">
        <v>1300.0</v>
      </c>
      <c r="D8" s="8">
        <v>1300.0</v>
      </c>
      <c r="E8" s="8">
        <v>1300.0</v>
      </c>
      <c r="F8" s="8">
        <v>1300.0</v>
      </c>
      <c r="G8" s="9"/>
      <c r="H8" s="9"/>
      <c r="I8" s="9"/>
      <c r="J8" s="9"/>
      <c r="K8" s="9"/>
      <c r="L8" s="9"/>
      <c r="M8" s="9"/>
    </row>
    <row r="9">
      <c r="A9" s="7" t="s">
        <v>19</v>
      </c>
      <c r="B9" s="8">
        <v>561.31</v>
      </c>
      <c r="C9" s="8">
        <v>561.31</v>
      </c>
      <c r="D9" s="8">
        <v>561.31</v>
      </c>
      <c r="E9" s="8">
        <v>561.31</v>
      </c>
      <c r="F9" s="8">
        <v>561.31</v>
      </c>
      <c r="G9" s="9"/>
      <c r="H9" s="9"/>
      <c r="I9" s="9"/>
      <c r="J9" s="9"/>
      <c r="K9" s="9"/>
      <c r="L9" s="9"/>
      <c r="M9" s="9"/>
    </row>
    <row r="10">
      <c r="A10" s="7" t="s">
        <v>20</v>
      </c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>
      <c r="A11" s="7" t="s">
        <v>21</v>
      </c>
      <c r="B11" s="8">
        <v>155.0</v>
      </c>
      <c r="C11" s="8">
        <v>155.0</v>
      </c>
      <c r="D11" s="8">
        <v>155.0</v>
      </c>
      <c r="E11" s="8">
        <v>155.0</v>
      </c>
      <c r="F11" s="8">
        <v>155.0</v>
      </c>
      <c r="G11" s="8">
        <v>155.0</v>
      </c>
      <c r="H11" s="8">
        <v>155.0</v>
      </c>
      <c r="I11" s="8">
        <v>155.0</v>
      </c>
      <c r="J11" s="8">
        <v>155.0</v>
      </c>
      <c r="K11" s="9"/>
      <c r="L11" s="9"/>
      <c r="M11" s="9"/>
    </row>
    <row r="12">
      <c r="A12" s="7" t="s">
        <v>22</v>
      </c>
      <c r="B12" s="8">
        <v>99.0</v>
      </c>
      <c r="C12" s="8">
        <v>99.0</v>
      </c>
      <c r="D12" s="8">
        <v>99.0</v>
      </c>
      <c r="E12" s="8">
        <v>99.0</v>
      </c>
      <c r="F12" s="8">
        <v>99.0</v>
      </c>
      <c r="G12" s="8">
        <v>99.0</v>
      </c>
      <c r="H12" s="8">
        <v>99.0</v>
      </c>
      <c r="I12" s="8">
        <v>99.0</v>
      </c>
      <c r="J12" s="8">
        <v>99.0</v>
      </c>
      <c r="K12" s="8">
        <v>99.0</v>
      </c>
      <c r="L12" s="8">
        <v>99.0</v>
      </c>
      <c r="M12" s="8">
        <v>99.0</v>
      </c>
    </row>
    <row r="13">
      <c r="A13" s="4" t="s">
        <v>23</v>
      </c>
      <c r="B13" s="5">
        <f t="shared" ref="B13:M13" si="4">SUM(B14)</f>
        <v>332.59</v>
      </c>
      <c r="C13" s="5">
        <f t="shared" si="4"/>
        <v>124.29</v>
      </c>
      <c r="D13" s="5">
        <f t="shared" si="4"/>
        <v>0</v>
      </c>
      <c r="E13" s="5">
        <f t="shared" si="4"/>
        <v>0</v>
      </c>
      <c r="F13" s="5">
        <f t="shared" si="4"/>
        <v>0</v>
      </c>
      <c r="G13" s="5">
        <f t="shared" si="4"/>
        <v>0</v>
      </c>
      <c r="H13" s="5">
        <f t="shared" si="4"/>
        <v>0</v>
      </c>
      <c r="I13" s="5">
        <f t="shared" si="4"/>
        <v>0</v>
      </c>
      <c r="J13" s="5">
        <f t="shared" si="4"/>
        <v>0</v>
      </c>
      <c r="K13" s="5">
        <f t="shared" si="4"/>
        <v>0</v>
      </c>
      <c r="L13" s="5">
        <f t="shared" si="4"/>
        <v>0</v>
      </c>
      <c r="M13" s="5">
        <f t="shared" si="4"/>
        <v>0</v>
      </c>
    </row>
    <row r="14">
      <c r="A14" s="7" t="s">
        <v>24</v>
      </c>
      <c r="B14" s="8">
        <v>332.59</v>
      </c>
      <c r="C14" s="8">
        <v>124.29</v>
      </c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4" t="s">
        <v>25</v>
      </c>
      <c r="B15" s="5">
        <f t="shared" ref="B15:M15" si="5">SUM(B16:B26)</f>
        <v>695.81</v>
      </c>
      <c r="C15" s="5">
        <f t="shared" si="5"/>
        <v>814.17</v>
      </c>
      <c r="D15" s="5">
        <f t="shared" si="5"/>
        <v>400</v>
      </c>
      <c r="E15" s="5">
        <f t="shared" si="5"/>
        <v>400</v>
      </c>
      <c r="F15" s="5">
        <f t="shared" si="5"/>
        <v>400</v>
      </c>
      <c r="G15" s="5">
        <f t="shared" si="5"/>
        <v>400</v>
      </c>
      <c r="H15" s="5">
        <f t="shared" si="5"/>
        <v>400</v>
      </c>
      <c r="I15" s="5">
        <f t="shared" si="5"/>
        <v>400</v>
      </c>
      <c r="J15" s="5">
        <f t="shared" si="5"/>
        <v>400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>
      <c r="A16" s="7" t="s">
        <v>26</v>
      </c>
      <c r="B16" s="12"/>
      <c r="C16" s="13">
        <v>169.97</v>
      </c>
      <c r="D16" s="9"/>
      <c r="E16" s="9"/>
      <c r="F16" s="9"/>
      <c r="G16" s="9"/>
      <c r="H16" s="9"/>
      <c r="I16" s="9"/>
      <c r="J16" s="9"/>
      <c r="K16" s="9"/>
      <c r="L16" s="9"/>
      <c r="M16" s="9"/>
    </row>
    <row r="17">
      <c r="A17" s="7" t="s">
        <v>27</v>
      </c>
      <c r="B17" s="8">
        <v>122.01</v>
      </c>
      <c r="C17" s="14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>
      <c r="A18" s="7" t="s">
        <v>28</v>
      </c>
      <c r="B18" s="12"/>
      <c r="C18" s="14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>
      <c r="A19" s="7" t="s">
        <v>29</v>
      </c>
      <c r="B19" s="8">
        <v>47.3</v>
      </c>
      <c r="C19" s="14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>
      <c r="A20" s="7" t="s">
        <v>30</v>
      </c>
      <c r="B20" s="12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>
      <c r="A21" s="7" t="s">
        <v>31</v>
      </c>
      <c r="B21" s="8">
        <v>120.0</v>
      </c>
      <c r="C21" s="8">
        <f> 60*4</f>
        <v>240</v>
      </c>
      <c r="D21" s="9"/>
      <c r="E21" s="9"/>
      <c r="F21" s="9"/>
      <c r="G21" s="9"/>
      <c r="H21" s="9"/>
      <c r="I21" s="9"/>
      <c r="J21" s="9"/>
      <c r="K21" s="9"/>
      <c r="L21" s="9"/>
      <c r="M21" s="9"/>
    </row>
    <row r="22">
      <c r="A22" s="7" t="s">
        <v>32</v>
      </c>
      <c r="B22" s="12"/>
      <c r="C22" s="14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>
      <c r="A23" s="7" t="s">
        <v>33</v>
      </c>
      <c r="B23" s="8">
        <f>83.28+1+32+85+19.99+63.99+17.24</f>
        <v>302.5</v>
      </c>
      <c r="C23" s="14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>
      <c r="A24" s="7" t="s">
        <v>34</v>
      </c>
      <c r="B24" s="12"/>
      <c r="C24" s="14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>
      <c r="A25" s="7" t="s">
        <v>35</v>
      </c>
      <c r="B25" s="12">
        <f>4</f>
        <v>4</v>
      </c>
      <c r="C25" s="14">
        <f> 4.2</f>
        <v>4.2</v>
      </c>
      <c r="D25" s="9"/>
      <c r="E25" s="9"/>
      <c r="F25" s="9"/>
      <c r="G25" s="9"/>
      <c r="H25" s="9"/>
      <c r="I25" s="9"/>
      <c r="J25" s="9"/>
      <c r="K25" s="9"/>
      <c r="L25" s="9"/>
      <c r="M25" s="9"/>
    </row>
    <row r="26">
      <c r="A26" s="7" t="s">
        <v>15</v>
      </c>
      <c r="B26" s="8">
        <v>100.0</v>
      </c>
      <c r="C26" s="8">
        <v>400.0</v>
      </c>
      <c r="D26" s="8">
        <v>400.0</v>
      </c>
      <c r="E26" s="8">
        <v>400.0</v>
      </c>
      <c r="F26" s="8">
        <v>400.0</v>
      </c>
      <c r="G26" s="8">
        <v>400.0</v>
      </c>
      <c r="H26" s="8">
        <v>400.0</v>
      </c>
      <c r="I26" s="8">
        <v>400.0</v>
      </c>
      <c r="J26" s="8">
        <v>400.0</v>
      </c>
      <c r="K26" s="9"/>
      <c r="L26" s="9"/>
      <c r="M26" s="9"/>
    </row>
    <row r="27">
      <c r="A27" s="4" t="s">
        <v>36</v>
      </c>
      <c r="B27" s="15">
        <v>1300.0</v>
      </c>
      <c r="C27" s="15">
        <v>300.0</v>
      </c>
      <c r="D27" s="15">
        <v>300.0</v>
      </c>
      <c r="E27" s="15">
        <v>300.0</v>
      </c>
      <c r="F27" s="15">
        <v>300.0</v>
      </c>
      <c r="G27" s="15">
        <v>300.0</v>
      </c>
      <c r="H27" s="15">
        <v>300.0</v>
      </c>
      <c r="I27" s="15">
        <v>300.0</v>
      </c>
      <c r="J27" s="15">
        <v>300.0</v>
      </c>
      <c r="K27" s="6"/>
      <c r="L27" s="6"/>
      <c r="M27" s="6"/>
    </row>
    <row r="28">
      <c r="A28" s="16" t="s">
        <v>37</v>
      </c>
      <c r="B28" s="17">
        <f t="shared" ref="B28:M28" si="6">B2-(B6+B13+B15)</f>
        <v>2401.96</v>
      </c>
      <c r="C28" s="17">
        <f t="shared" si="6"/>
        <v>2195.9</v>
      </c>
      <c r="D28" s="17">
        <f t="shared" si="6"/>
        <v>2981.36</v>
      </c>
      <c r="E28" s="17">
        <f t="shared" si="6"/>
        <v>2981.36</v>
      </c>
      <c r="F28" s="17">
        <f t="shared" si="6"/>
        <v>2981.36</v>
      </c>
      <c r="G28" s="17">
        <f t="shared" si="6"/>
        <v>4842.67</v>
      </c>
      <c r="H28" s="17">
        <f t="shared" si="6"/>
        <v>4842.67</v>
      </c>
      <c r="I28" s="17">
        <f t="shared" si="6"/>
        <v>4842.67</v>
      </c>
      <c r="J28" s="17">
        <f t="shared" si="6"/>
        <v>4842.67</v>
      </c>
      <c r="K28" s="17">
        <f t="shared" si="6"/>
        <v>0</v>
      </c>
      <c r="L28" s="17">
        <f t="shared" si="6"/>
        <v>0</v>
      </c>
      <c r="M28" s="17">
        <f t="shared" si="6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8" t="s">
        <v>38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39</v>
      </c>
      <c r="B2" s="21">
        <f>PRODUCT(21*8*23)</f>
        <v>3864</v>
      </c>
      <c r="C2" s="21">
        <f>PRODUCT(20*8*23)</f>
        <v>3680</v>
      </c>
      <c r="D2" s="21">
        <f>PRODUCT(18*8*23)+PRODUCT(9*23)</f>
        <v>3519</v>
      </c>
      <c r="E2" s="21">
        <f>PRODUCT(15*8*23)+PRODUCT(9*23)</f>
        <v>2967</v>
      </c>
      <c r="F2" s="21">
        <f>PRODUCT(16*8*23)</f>
        <v>2944</v>
      </c>
      <c r="G2" s="21">
        <f>PRODUCT(128*23)</f>
        <v>2944</v>
      </c>
      <c r="H2" s="21">
        <f t="shared" ref="H2:I2" si="1">PRODUCT(21*8*23.5)</f>
        <v>3948</v>
      </c>
      <c r="I2" s="21">
        <f t="shared" si="1"/>
        <v>3948</v>
      </c>
      <c r="J2" s="21">
        <f>PRODUCT(18*8*23.5)+810.95</f>
        <v>4194.95</v>
      </c>
      <c r="K2" s="22">
        <v>5496.67</v>
      </c>
      <c r="L2" s="22">
        <v>5496.67</v>
      </c>
      <c r="M2" s="22">
        <v>5496.67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0" t="s">
        <v>40</v>
      </c>
      <c r="B3" s="22">
        <v>220.0</v>
      </c>
      <c r="C3" s="21"/>
      <c r="D3" s="22">
        <v>500.0</v>
      </c>
      <c r="E3" s="22">
        <v>800.0</v>
      </c>
      <c r="F3" s="21"/>
      <c r="G3" s="21"/>
      <c r="H3" s="22">
        <v>1200.0</v>
      </c>
      <c r="I3" s="21"/>
      <c r="J3" s="22">
        <v>1570.48</v>
      </c>
      <c r="L3" s="22">
        <v>200.0</v>
      </c>
      <c r="M3" s="22">
        <f>1315.24+399.98+200</f>
        <v>1915.22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3" t="s">
        <v>41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>
      <c r="A5" s="25" t="s">
        <v>18</v>
      </c>
      <c r="B5" s="25">
        <v>500.0</v>
      </c>
      <c r="C5" s="25">
        <v>500.0</v>
      </c>
      <c r="D5" s="25">
        <v>500.0</v>
      </c>
      <c r="E5" s="25">
        <v>500.0</v>
      </c>
      <c r="F5" s="25">
        <v>500.0</v>
      </c>
      <c r="G5" s="25">
        <v>500.0</v>
      </c>
      <c r="H5" s="25">
        <v>1300.0</v>
      </c>
      <c r="I5" s="25">
        <v>1300.0</v>
      </c>
      <c r="J5" s="25">
        <v>1300.0</v>
      </c>
      <c r="K5" s="25">
        <v>1300.0</v>
      </c>
      <c r="L5" s="25">
        <v>1300.0</v>
      </c>
      <c r="M5" s="25">
        <v>1300.0</v>
      </c>
    </row>
    <row r="6">
      <c r="A6" s="25" t="s">
        <v>42</v>
      </c>
      <c r="B6" s="25">
        <v>25.0</v>
      </c>
      <c r="C6" s="25">
        <v>25.0</v>
      </c>
      <c r="D6" s="25">
        <v>25.0</v>
      </c>
      <c r="E6" s="25">
        <v>25.0</v>
      </c>
      <c r="F6" s="25">
        <v>25.0</v>
      </c>
      <c r="G6" s="25">
        <v>25.0</v>
      </c>
      <c r="J6" s="25">
        <v>77.33</v>
      </c>
      <c r="K6" s="25">
        <v>99.0</v>
      </c>
      <c r="L6" s="25">
        <v>99.0</v>
      </c>
      <c r="M6" s="25">
        <v>99.0</v>
      </c>
    </row>
    <row r="7">
      <c r="A7" s="25" t="s">
        <v>35</v>
      </c>
      <c r="C7" s="26">
        <f>10.78+17.49</f>
        <v>28.27</v>
      </c>
      <c r="D7" s="25">
        <v>109.2</v>
      </c>
      <c r="E7" s="25">
        <v>109.2</v>
      </c>
      <c r="F7" s="25">
        <v>27.9</v>
      </c>
      <c r="G7" s="25">
        <v>215.39</v>
      </c>
      <c r="H7" s="25">
        <v>430.0</v>
      </c>
      <c r="K7" s="25">
        <f>36.98+155</f>
        <v>191.98</v>
      </c>
      <c r="L7" s="25">
        <v>455.5</v>
      </c>
      <c r="M7" s="25">
        <v>28.4</v>
      </c>
    </row>
    <row r="8">
      <c r="A8" s="25" t="s">
        <v>43</v>
      </c>
      <c r="I8" s="25">
        <v>172.92</v>
      </c>
    </row>
    <row r="9">
      <c r="A9" s="25" t="s">
        <v>19</v>
      </c>
      <c r="H9" s="25">
        <v>561.35</v>
      </c>
      <c r="I9" s="25">
        <v>561.35</v>
      </c>
      <c r="J9" s="25">
        <v>561.35</v>
      </c>
      <c r="K9" s="25">
        <v>561.35</v>
      </c>
      <c r="L9" s="25">
        <v>561.35</v>
      </c>
      <c r="M9" s="25">
        <v>561.35</v>
      </c>
    </row>
    <row r="10">
      <c r="A10" s="25" t="s">
        <v>44</v>
      </c>
      <c r="G10" s="25">
        <v>167.57</v>
      </c>
      <c r="I10" s="25">
        <v>15.79</v>
      </c>
    </row>
    <row r="11">
      <c r="A11" s="23" t="s">
        <v>45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>
      <c r="A12" s="27" t="s">
        <v>46</v>
      </c>
      <c r="F12" s="25">
        <v>399.88</v>
      </c>
      <c r="G12" s="25">
        <v>833.84</v>
      </c>
      <c r="H12" s="25">
        <f>553.48+44</f>
        <v>597.48</v>
      </c>
      <c r="I12" s="25">
        <v>425.19</v>
      </c>
      <c r="J12" s="25">
        <v>408.12</v>
      </c>
      <c r="K12" s="25">
        <v>413.5</v>
      </c>
      <c r="L12" s="25">
        <v>509.54</v>
      </c>
      <c r="M12" s="25">
        <v>417.58</v>
      </c>
    </row>
    <row r="13">
      <c r="A13" s="23" t="s">
        <v>47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>
      <c r="A14" s="25" t="s">
        <v>48</v>
      </c>
      <c r="B14" s="25">
        <v>29.0</v>
      </c>
      <c r="C14" s="25">
        <v>29.0</v>
      </c>
      <c r="D14" s="25">
        <v>29.0</v>
      </c>
      <c r="E14" s="25">
        <v>20.0</v>
      </c>
      <c r="F14" s="25">
        <v>20.0</v>
      </c>
    </row>
    <row r="15">
      <c r="A15" s="25" t="s">
        <v>49</v>
      </c>
      <c r="B15" s="25">
        <v>9.99</v>
      </c>
      <c r="C15" s="25">
        <v>9.99</v>
      </c>
      <c r="D15" s="25">
        <v>9.99</v>
      </c>
      <c r="E15" s="25">
        <v>9.99</v>
      </c>
      <c r="F15" s="25">
        <v>9.99</v>
      </c>
      <c r="G15" s="25">
        <v>9.99</v>
      </c>
      <c r="H15" s="25">
        <v>19.99</v>
      </c>
      <c r="I15" s="25">
        <v>19.99</v>
      </c>
      <c r="J15" s="25">
        <v>19.99</v>
      </c>
      <c r="K15" s="25">
        <v>19.99</v>
      </c>
      <c r="L15" s="25">
        <v>19.99</v>
      </c>
      <c r="M15" s="25">
        <v>19.99</v>
      </c>
    </row>
    <row r="16">
      <c r="A16" s="25" t="s">
        <v>28</v>
      </c>
      <c r="L16" s="25">
        <v>50.0</v>
      </c>
    </row>
    <row r="17">
      <c r="A17" s="25" t="s">
        <v>50</v>
      </c>
      <c r="B17" s="25">
        <v>150.0</v>
      </c>
    </row>
    <row r="18">
      <c r="A18" s="25" t="s">
        <v>51</v>
      </c>
      <c r="B18" s="25">
        <v>149.0</v>
      </c>
      <c r="D18" s="25">
        <v>94.2</v>
      </c>
      <c r="E18" s="25">
        <v>120.0</v>
      </c>
      <c r="F18" s="25">
        <v>230.66</v>
      </c>
      <c r="G18" s="25">
        <f>152.7+132.29</f>
        <v>284.99</v>
      </c>
      <c r="H18" s="25">
        <v>197.01</v>
      </c>
      <c r="I18" s="25">
        <v>85.22</v>
      </c>
      <c r="J18" s="25">
        <v>70.8</v>
      </c>
      <c r="K18" s="25">
        <v>130.7</v>
      </c>
      <c r="L18" s="25">
        <v>78.3</v>
      </c>
      <c r="M18" s="25">
        <v>81.1</v>
      </c>
    </row>
    <row r="19">
      <c r="A19" s="25" t="s">
        <v>52</v>
      </c>
      <c r="B19" s="25">
        <v>193.41</v>
      </c>
      <c r="C19" s="25">
        <v>69.99</v>
      </c>
      <c r="D19" s="25">
        <v>121.27</v>
      </c>
      <c r="E19" s="25">
        <v>144.45</v>
      </c>
      <c r="F19" s="25">
        <v>44.0</v>
      </c>
      <c r="G19" s="25">
        <v>128.98</v>
      </c>
      <c r="H19" s="25">
        <v>109.98</v>
      </c>
      <c r="I19" s="25">
        <v>282.96</v>
      </c>
      <c r="J19" s="25">
        <v>241.6</v>
      </c>
      <c r="K19" s="25">
        <v>327.49</v>
      </c>
      <c r="L19" s="25">
        <v>308.99</v>
      </c>
      <c r="M19" s="25">
        <v>87.0</v>
      </c>
    </row>
    <row r="20">
      <c r="A20" s="25" t="s">
        <v>27</v>
      </c>
      <c r="B20" s="25"/>
      <c r="C20" s="25"/>
      <c r="D20" s="25"/>
      <c r="E20" s="25"/>
      <c r="F20" s="25">
        <v>362.22</v>
      </c>
      <c r="G20" s="25">
        <v>227.79</v>
      </c>
      <c r="H20" s="25">
        <v>160.18</v>
      </c>
      <c r="I20" s="25">
        <v>80.97</v>
      </c>
      <c r="K20" s="25">
        <v>134.19</v>
      </c>
      <c r="L20" s="25">
        <v>44.97</v>
      </c>
      <c r="M20" s="25">
        <v>502.92</v>
      </c>
    </row>
    <row r="21">
      <c r="A21" s="25" t="s">
        <v>53</v>
      </c>
      <c r="B21" s="25">
        <v>234.22</v>
      </c>
      <c r="C21" s="25">
        <f>75+2.99</f>
        <v>77.99</v>
      </c>
      <c r="D21" s="26">
        <f>65+66.99</f>
        <v>131.99</v>
      </c>
      <c r="F21" s="25">
        <f>179.9+57.79+44.99+35.99+75</f>
        <v>393.67</v>
      </c>
      <c r="G21" s="25">
        <f>9.99+102.96</f>
        <v>112.95</v>
      </c>
      <c r="H21" s="25">
        <f>1+44.99+25.29+86.8+6+75</f>
        <v>239.08</v>
      </c>
      <c r="I21" s="25">
        <v>112.86</v>
      </c>
      <c r="J21" s="25">
        <v>94.78</v>
      </c>
      <c r="K21" s="26">
        <f>45+20.98+309.97+153.32</f>
        <v>529.27</v>
      </c>
      <c r="L21" s="25">
        <f>250+49.88+64.99+199.99+34.99+244.96</f>
        <v>844.81</v>
      </c>
      <c r="M21" s="25">
        <f>159+18.99+3.2+3.2+13.91+13.98+30</f>
        <v>242.28</v>
      </c>
    </row>
    <row r="22">
      <c r="A22" s="25" t="s">
        <v>54</v>
      </c>
      <c r="B22" s="25">
        <v>104.93</v>
      </c>
      <c r="F22" s="25">
        <v>395.0</v>
      </c>
      <c r="G22" s="25">
        <f>30+149+114.99</f>
        <v>293.99</v>
      </c>
      <c r="H22" s="25">
        <v>200.0</v>
      </c>
      <c r="I22" s="25">
        <f>260+15.98+48.45+39.98+21.5+34</f>
        <v>419.91</v>
      </c>
      <c r="J22" s="25">
        <v>149.99</v>
      </c>
    </row>
    <row r="23">
      <c r="A23" s="25" t="s">
        <v>17</v>
      </c>
      <c r="B23" s="25"/>
      <c r="F23" s="25"/>
      <c r="G23" s="25"/>
      <c r="H23" s="25">
        <f>236+19</f>
        <v>255</v>
      </c>
      <c r="I23" s="25">
        <v>304.0</v>
      </c>
      <c r="J23" s="25">
        <v>247.0</v>
      </c>
      <c r="K23" s="25">
        <v>217.0</v>
      </c>
      <c r="L23" s="26">
        <f>18*13</f>
        <v>234</v>
      </c>
      <c r="M23" s="25">
        <v>195.0</v>
      </c>
    </row>
    <row r="24">
      <c r="A24" s="25" t="s">
        <v>55</v>
      </c>
      <c r="B24" s="25"/>
      <c r="F24" s="25"/>
      <c r="G24" s="25"/>
      <c r="H24" s="25"/>
      <c r="I24" s="25"/>
      <c r="J24" s="25">
        <v>100.0</v>
      </c>
      <c r="K24" s="25">
        <v>100.0</v>
      </c>
      <c r="L24" s="25">
        <v>300.0</v>
      </c>
      <c r="M24" s="25">
        <v>300.0</v>
      </c>
    </row>
    <row r="25">
      <c r="A25" s="25" t="s">
        <v>31</v>
      </c>
      <c r="B25" s="25"/>
      <c r="F25" s="25"/>
      <c r="G25" s="25"/>
      <c r="H25" s="25"/>
      <c r="I25" s="25"/>
      <c r="J25" s="25">
        <v>60.0</v>
      </c>
      <c r="K25" s="25">
        <f>4*60</f>
        <v>240</v>
      </c>
      <c r="L25" s="25">
        <v>120.0</v>
      </c>
      <c r="M25" s="25">
        <v>180.0</v>
      </c>
    </row>
    <row r="26">
      <c r="A26" s="28" t="s">
        <v>56</v>
      </c>
      <c r="B26" s="29">
        <f t="shared" ref="B26:H26" si="2">SUM(B2:B3)-SUM(B5:B22)</f>
        <v>2688.45</v>
      </c>
      <c r="C26" s="29">
        <f t="shared" si="2"/>
        <v>2939.76</v>
      </c>
      <c r="D26" s="29">
        <f t="shared" si="2"/>
        <v>2998.35</v>
      </c>
      <c r="E26" s="29">
        <f t="shared" si="2"/>
        <v>2838.36</v>
      </c>
      <c r="F26" s="29">
        <f t="shared" si="2"/>
        <v>535.68</v>
      </c>
      <c r="G26" s="29">
        <f t="shared" si="2"/>
        <v>143.51</v>
      </c>
      <c r="H26" s="29">
        <f t="shared" si="2"/>
        <v>1332.93</v>
      </c>
      <c r="I26" s="29">
        <f>SUM(I2:I3)-SUM(I5:I23)</f>
        <v>166.84</v>
      </c>
      <c r="J26" s="29">
        <f t="shared" ref="J26:M26" si="3">SUM(J2:J3)-SUM(J5:J25)</f>
        <v>2434.47</v>
      </c>
      <c r="K26" s="29">
        <f t="shared" si="3"/>
        <v>1232.2</v>
      </c>
      <c r="L26" s="29">
        <f t="shared" si="3"/>
        <v>770.22</v>
      </c>
      <c r="M26" s="30">
        <f t="shared" si="3"/>
        <v>3397.27</v>
      </c>
    </row>
    <row r="29">
      <c r="G29" s="22" t="s">
        <v>57</v>
      </c>
    </row>
    <row r="30">
      <c r="G30" s="26">
        <f>SUM(A2:M2)+SUM(A3:M3)</f>
        <v>54904.66</v>
      </c>
    </row>
    <row r="31">
      <c r="G31" s="22" t="s">
        <v>58</v>
      </c>
    </row>
    <row r="32">
      <c r="G32" s="26">
        <f>SUM(B26:M26)</f>
        <v>21478.04</v>
      </c>
    </row>
  </sheetData>
  <conditionalFormatting sqref="B26:M26">
    <cfRule type="notContainsBlanks" dxfId="0" priority="1">
      <formula>LEN(TRIM(B26))&gt;0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7" max="7" width="15.88"/>
  </cols>
  <sheetData>
    <row r="1">
      <c r="A1" s="31" t="s">
        <v>38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59</v>
      </c>
      <c r="I1" s="31" t="s">
        <v>60</v>
      </c>
      <c r="J1" s="31" t="s">
        <v>9</v>
      </c>
      <c r="K1" s="31" t="s">
        <v>10</v>
      </c>
      <c r="L1" s="31" t="s">
        <v>11</v>
      </c>
    </row>
    <row r="2">
      <c r="A2" s="32" t="s">
        <v>39</v>
      </c>
      <c r="B2" s="22">
        <v>1000.0</v>
      </c>
      <c r="C2" s="22">
        <v>1000.0</v>
      </c>
      <c r="D2" s="22">
        <v>1000.0</v>
      </c>
      <c r="E2" s="22">
        <v>1700.0</v>
      </c>
      <c r="F2" s="22">
        <v>2000.0</v>
      </c>
      <c r="G2" s="22">
        <v>1500.0</v>
      </c>
      <c r="H2" s="22">
        <v>3040.0</v>
      </c>
      <c r="I2" s="22">
        <f>PRODUCT(22*8*20)</f>
        <v>3520</v>
      </c>
      <c r="J2" s="22">
        <f>PRODUCT(17.5*8*20)</f>
        <v>2800</v>
      </c>
      <c r="K2" s="22">
        <v>3200.0</v>
      </c>
      <c r="L2" s="22">
        <f>PRODUCT(20*8*20)</f>
        <v>3200</v>
      </c>
    </row>
    <row r="3">
      <c r="A3" s="32" t="s">
        <v>40</v>
      </c>
      <c r="B3" s="25"/>
      <c r="C3" s="25"/>
      <c r="D3" s="25"/>
      <c r="E3" s="25"/>
      <c r="F3" s="25"/>
      <c r="G3" s="25"/>
      <c r="H3" s="25">
        <v>50.0</v>
      </c>
      <c r="I3" s="25">
        <v>100.0</v>
      </c>
      <c r="K3" s="25">
        <v>100.0</v>
      </c>
      <c r="L3" s="25">
        <f>SUM(527.18+220)</f>
        <v>747.18</v>
      </c>
    </row>
    <row r="4">
      <c r="A4" s="33" t="s">
        <v>61</v>
      </c>
    </row>
    <row r="5">
      <c r="A5" s="25" t="s">
        <v>62</v>
      </c>
      <c r="B5" s="25">
        <v>100.0</v>
      </c>
      <c r="F5" s="25">
        <v>940.0</v>
      </c>
      <c r="H5" s="25">
        <f>600</f>
        <v>600</v>
      </c>
      <c r="I5" s="26">
        <f>SUM(7.45+22.27)</f>
        <v>29.72</v>
      </c>
      <c r="J5" s="26">
        <f>SUM(163.95+69.71+19.87+23.14+88.52+13.37+39.43+11.39+20.84+43.62+20.57+41.69+17.16+7.98+20.94+10.47+10.07+31.86)</f>
        <v>654.58</v>
      </c>
      <c r="K5" s="25">
        <v>691.19</v>
      </c>
      <c r="L5" s="25">
        <v>284.26</v>
      </c>
    </row>
    <row r="6">
      <c r="A6" s="25" t="s">
        <v>63</v>
      </c>
      <c r="B6" s="25">
        <v>410.0</v>
      </c>
      <c r="C6" s="25">
        <v>410.0</v>
      </c>
      <c r="D6" s="25">
        <v>410.0</v>
      </c>
      <c r="E6" s="25">
        <v>410.0</v>
      </c>
      <c r="F6" s="25">
        <v>410.0</v>
      </c>
      <c r="G6" s="25">
        <v>700.0</v>
      </c>
      <c r="H6" s="25">
        <v>700.0</v>
      </c>
      <c r="I6" s="25">
        <v>700.0</v>
      </c>
      <c r="J6" s="25">
        <v>500.0</v>
      </c>
      <c r="K6" s="25">
        <v>500.0</v>
      </c>
      <c r="L6" s="25">
        <v>500.0</v>
      </c>
    </row>
    <row r="7">
      <c r="A7" s="25" t="s">
        <v>42</v>
      </c>
      <c r="B7" s="25">
        <v>25.0</v>
      </c>
      <c r="C7" s="25">
        <v>25.0</v>
      </c>
      <c r="D7" s="25">
        <v>25.0</v>
      </c>
      <c r="E7" s="25">
        <v>25.0</v>
      </c>
      <c r="F7" s="25">
        <v>25.0</v>
      </c>
      <c r="J7" s="25">
        <v>25.0</v>
      </c>
      <c r="K7" s="25">
        <v>25.0</v>
      </c>
      <c r="L7" s="25">
        <v>25.0</v>
      </c>
    </row>
    <row r="8">
      <c r="A8" s="25" t="s">
        <v>31</v>
      </c>
      <c r="B8" s="25">
        <v>150.0</v>
      </c>
      <c r="C8" s="25">
        <v>250.0</v>
      </c>
      <c r="D8" s="25">
        <v>100.0</v>
      </c>
      <c r="E8" s="25">
        <v>200.0</v>
      </c>
      <c r="F8" s="25">
        <v>210.0</v>
      </c>
      <c r="H8" s="25">
        <v>140.0</v>
      </c>
      <c r="I8" s="25">
        <v>70.0</v>
      </c>
      <c r="J8" s="25">
        <f>SUM(50+60*3)</f>
        <v>230</v>
      </c>
      <c r="K8" s="25">
        <v>120.0</v>
      </c>
      <c r="L8" s="25">
        <v>180.0</v>
      </c>
    </row>
    <row r="9">
      <c r="A9" s="25" t="s">
        <v>35</v>
      </c>
      <c r="B9" s="25"/>
      <c r="C9" s="25"/>
      <c r="D9" s="25"/>
      <c r="E9" s="25"/>
      <c r="F9" s="25"/>
      <c r="G9" s="25">
        <v>50.0</v>
      </c>
      <c r="H9" s="25">
        <v>50.0</v>
      </c>
      <c r="I9" s="25">
        <v>50.0</v>
      </c>
      <c r="L9" s="25"/>
    </row>
    <row r="10">
      <c r="A10" s="25" t="s">
        <v>64</v>
      </c>
      <c r="B10" s="25"/>
      <c r="C10" s="25"/>
      <c r="D10" s="25"/>
      <c r="E10" s="25"/>
      <c r="F10" s="25"/>
      <c r="G10" s="25"/>
      <c r="H10" s="25">
        <f>PRODUCT(17*22)</f>
        <v>374</v>
      </c>
      <c r="I10" s="25">
        <f>PRODUCT(17*14)</f>
        <v>238</v>
      </c>
      <c r="J10" s="26">
        <f>SUM(10+12.4+10+10)</f>
        <v>42.4</v>
      </c>
      <c r="L10" s="25"/>
    </row>
    <row r="11">
      <c r="A11" s="25" t="s">
        <v>43</v>
      </c>
      <c r="B11" s="25"/>
      <c r="C11" s="25"/>
      <c r="D11" s="25"/>
      <c r="E11" s="25"/>
      <c r="F11" s="25"/>
      <c r="G11" s="25"/>
      <c r="H11" s="25">
        <v>192.42</v>
      </c>
      <c r="L11" s="25"/>
    </row>
    <row r="12">
      <c r="A12" s="33" t="s">
        <v>47</v>
      </c>
      <c r="L12" s="25"/>
    </row>
    <row r="13">
      <c r="A13" s="25" t="s">
        <v>65</v>
      </c>
      <c r="B13" s="25">
        <v>29.0</v>
      </c>
      <c r="C13" s="25">
        <v>29.0</v>
      </c>
      <c r="D13" s="25">
        <v>0.0</v>
      </c>
      <c r="E13" s="25">
        <v>0.0</v>
      </c>
      <c r="F13" s="25">
        <v>0.0</v>
      </c>
      <c r="I13" s="25">
        <v>29.0</v>
      </c>
      <c r="J13" s="25">
        <v>29.0</v>
      </c>
      <c r="K13" s="25">
        <v>29.0</v>
      </c>
      <c r="L13" s="25">
        <v>29.0</v>
      </c>
    </row>
    <row r="14">
      <c r="A14" s="25" t="s">
        <v>49</v>
      </c>
      <c r="B14" s="25">
        <v>19.99</v>
      </c>
      <c r="C14" s="25">
        <v>19.99</v>
      </c>
      <c r="D14" s="25">
        <v>19.99</v>
      </c>
      <c r="E14" s="25">
        <v>19.99</v>
      </c>
      <c r="F14" s="25">
        <v>0.0</v>
      </c>
      <c r="H14" s="25">
        <v>9.99</v>
      </c>
      <c r="I14" s="25">
        <v>9.99</v>
      </c>
      <c r="J14" s="25">
        <v>9.99</v>
      </c>
      <c r="K14" s="25">
        <v>9.99</v>
      </c>
      <c r="L14" s="25">
        <v>9.99</v>
      </c>
    </row>
    <row r="15">
      <c r="A15" s="25" t="s">
        <v>28</v>
      </c>
      <c r="D15" s="25">
        <v>8.0</v>
      </c>
      <c r="L15" s="25"/>
    </row>
    <row r="16">
      <c r="A16" s="25" t="s">
        <v>50</v>
      </c>
      <c r="D16" s="25">
        <v>150.0</v>
      </c>
      <c r="E16" s="25">
        <v>150.0</v>
      </c>
      <c r="F16" s="25">
        <v>150.0</v>
      </c>
      <c r="J16" s="25">
        <v>150.0</v>
      </c>
      <c r="K16" s="25">
        <v>150.0</v>
      </c>
      <c r="L16" s="25"/>
    </row>
    <row r="17">
      <c r="A17" s="25" t="s">
        <v>51</v>
      </c>
      <c r="B17" s="25">
        <v>21.0</v>
      </c>
      <c r="D17" s="25">
        <v>9.8</v>
      </c>
      <c r="F17" s="25">
        <v>100.0</v>
      </c>
      <c r="I17" s="25">
        <f>SUM(22.5+24.3)</f>
        <v>46.8</v>
      </c>
      <c r="J17" s="25">
        <f>SUM(31.3+23.8+7.5+33.6+22.9)</f>
        <v>119.1</v>
      </c>
      <c r="K17" s="25">
        <v>147.3</v>
      </c>
      <c r="L17" s="25">
        <v>205.0</v>
      </c>
    </row>
    <row r="18">
      <c r="A18" s="25" t="s">
        <v>66</v>
      </c>
      <c r="B18" s="25"/>
      <c r="D18" s="25"/>
      <c r="F18" s="25"/>
      <c r="H18" s="26">
        <f>SUM(160+108+45+35+75)</f>
        <v>423</v>
      </c>
      <c r="I18" s="25">
        <f>SUM(380+13.78+22.27+61.43)</f>
        <v>477.48</v>
      </c>
      <c r="J18" s="25">
        <f>SUM(88.46+48.95+50.5+43.44+13.98+5.75)</f>
        <v>251.08</v>
      </c>
      <c r="K18" s="25">
        <v>117.49</v>
      </c>
      <c r="L18" s="25">
        <f>SUM(90.99+72.95)</f>
        <v>163.94</v>
      </c>
    </row>
    <row r="19">
      <c r="A19" s="25" t="s">
        <v>54</v>
      </c>
      <c r="B19" s="25"/>
      <c r="D19" s="25"/>
      <c r="F19" s="25"/>
      <c r="J19" s="26">
        <f>SUM(160)</f>
        <v>160</v>
      </c>
      <c r="K19" s="25">
        <f>SUM(314.07+89+88.9+63.68+44.47+100)</f>
        <v>700.12</v>
      </c>
      <c r="L19" s="26">
        <f>SUM(847.7+60+27+134.94)</f>
        <v>1069.64</v>
      </c>
    </row>
    <row r="20">
      <c r="A20" s="33" t="s">
        <v>56</v>
      </c>
      <c r="B20" s="21">
        <f t="shared" ref="B20:G20" si="1">B2-SUM(B5:B17)</f>
        <v>245.01</v>
      </c>
      <c r="C20" s="21">
        <f t="shared" si="1"/>
        <v>266.01</v>
      </c>
      <c r="D20" s="21">
        <f t="shared" si="1"/>
        <v>277.21</v>
      </c>
      <c r="E20" s="21">
        <f t="shared" si="1"/>
        <v>895.01</v>
      </c>
      <c r="F20" s="21">
        <f t="shared" si="1"/>
        <v>165</v>
      </c>
      <c r="G20" s="21">
        <f t="shared" si="1"/>
        <v>750</v>
      </c>
      <c r="H20" s="21">
        <f>H2-SUM(H5:H19)</f>
        <v>550.59</v>
      </c>
      <c r="I20" s="21">
        <f t="shared" ref="I20:K20" si="2">SUM(I2+I3)-SUM(I5:I19)</f>
        <v>1969.01</v>
      </c>
      <c r="J20" s="21">
        <f t="shared" si="2"/>
        <v>628.85</v>
      </c>
      <c r="K20" s="21">
        <f t="shared" si="2"/>
        <v>809.91</v>
      </c>
      <c r="L20" s="21">
        <f>SUM(L2+L3)-SUM(L5:L18)</f>
        <v>2549.99</v>
      </c>
    </row>
  </sheetData>
  <drawing r:id="rId1"/>
</worksheet>
</file>