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5 семестр (Квантовая физика)/8.1/"/>
    </mc:Choice>
  </mc:AlternateContent>
  <xr:revisionPtr revIDLastSave="0" documentId="13_ncr:1_{32029FA3-E7EA-D540-AC50-A6EC63A28167}" xr6:coauthVersionLast="43" xr6:coauthVersionMax="43" xr10:uidLastSave="{00000000-0000-0000-0000-000000000000}"/>
  <bookViews>
    <workbookView xWindow="0" yWindow="0" windowWidth="33600" windowHeight="21000" xr2:uid="{D9B46B36-B585-CB43-963D-5FF06C588E5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5" i="1" l="1"/>
  <c r="Y16" i="1"/>
  <c r="Y17" i="1"/>
  <c r="Y18" i="1"/>
  <c r="Y19" i="1"/>
  <c r="Y14" i="1"/>
  <c r="T10" i="1" l="1"/>
  <c r="T11" i="1"/>
  <c r="T12" i="1"/>
  <c r="T13" i="1"/>
  <c r="T14" i="1"/>
  <c r="T15" i="1"/>
  <c r="T16" i="1"/>
  <c r="T17" i="1"/>
  <c r="T18" i="1"/>
  <c r="T19" i="1"/>
  <c r="T9" i="1"/>
  <c r="L9" i="1"/>
  <c r="O9" i="1" s="1"/>
  <c r="L10" i="1"/>
  <c r="L11" i="1"/>
  <c r="L12" i="1"/>
  <c r="L13" i="1"/>
  <c r="L14" i="1"/>
  <c r="R14" i="1" s="1"/>
  <c r="L15" i="1"/>
  <c r="O15" i="1" s="1"/>
  <c r="L16" i="1"/>
  <c r="R16" i="1" s="1"/>
  <c r="L17" i="1"/>
  <c r="R17" i="1" s="1"/>
  <c r="L18" i="1"/>
  <c r="L19" i="1"/>
  <c r="R19" i="1" s="1"/>
  <c r="R10" i="1"/>
  <c r="R11" i="1"/>
  <c r="R12" i="1"/>
  <c r="R13" i="1"/>
  <c r="R18" i="1"/>
  <c r="X18" i="1" s="1"/>
  <c r="O11" i="1"/>
  <c r="O13" i="1"/>
  <c r="O10" i="1"/>
  <c r="O12" i="1"/>
  <c r="O18" i="1"/>
  <c r="N10" i="1"/>
  <c r="N11" i="1"/>
  <c r="N12" i="1"/>
  <c r="N13" i="1"/>
  <c r="N14" i="1"/>
  <c r="N15" i="1"/>
  <c r="N16" i="1"/>
  <c r="N17" i="1"/>
  <c r="N18" i="1"/>
  <c r="N19" i="1"/>
  <c r="N9" i="1"/>
  <c r="I10" i="1"/>
  <c r="I11" i="1"/>
  <c r="I12" i="1"/>
  <c r="I13" i="1"/>
  <c r="I14" i="1"/>
  <c r="I15" i="1"/>
  <c r="I16" i="1"/>
  <c r="I17" i="1"/>
  <c r="I18" i="1"/>
  <c r="I19" i="1"/>
  <c r="I9" i="1"/>
  <c r="E4" i="1"/>
  <c r="D4" i="1"/>
  <c r="X16" i="1" l="1"/>
  <c r="X14" i="1"/>
  <c r="X17" i="1"/>
  <c r="O14" i="1"/>
  <c r="R9" i="1"/>
  <c r="O17" i="1"/>
  <c r="O16" i="1"/>
  <c r="R15" i="1"/>
  <c r="O19" i="1"/>
  <c r="X19" i="1"/>
  <c r="X15" i="1" l="1"/>
  <c r="AB16" i="1"/>
  <c r="Z17" i="1" l="1"/>
  <c r="Z14" i="1"/>
  <c r="Z19" i="1"/>
  <c r="Z16" i="1"/>
  <c r="Z18" i="1"/>
  <c r="Z15" i="1"/>
  <c r="AC16" i="1" l="1"/>
</calcChain>
</file>

<file path=xl/sharedStrings.xml><?xml version="1.0" encoding="utf-8"?>
<sst xmlns="http://schemas.openxmlformats.org/spreadsheetml/2006/main" count="29" uniqueCount="17">
  <si>
    <t>Пирометр</t>
  </si>
  <si>
    <t>^\circ C</t>
  </si>
  <si>
    <t>min</t>
  </si>
  <si>
    <t>max</t>
  </si>
  <si>
    <t>T</t>
  </si>
  <si>
    <t>41 мкВ/С</t>
  </si>
  <si>
    <t>V, мВ</t>
  </si>
  <si>
    <t>Одно кольцо бародвое, второе слегка изменило цвет</t>
  </si>
  <si>
    <t>dV, В</t>
  </si>
  <si>
    <t>I, А</t>
  </si>
  <si>
    <t>Серый светофильтр</t>
  </si>
  <si>
    <t>Неонка</t>
  </si>
  <si>
    <t>W</t>
  </si>
  <si>
    <t>lnW</t>
  </si>
  <si>
    <t>lnT</t>
  </si>
  <si>
    <t>dlnT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</si>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</sst>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textRotation="90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Лист1!$O$9:$O$19</c:f>
              <c:numCache>
                <c:formatCode>General</c:formatCode>
                <c:ptCount val="11"/>
                <c:pt idx="0">
                  <c:v>7.1701195434496281</c:v>
                </c:pt>
                <c:pt idx="1">
                  <c:v>7.2479408507280105</c:v>
                </c:pt>
                <c:pt idx="2">
                  <c:v>7.3222076580905382</c:v>
                </c:pt>
                <c:pt idx="3">
                  <c:v>7.3797101283591342</c:v>
                </c:pt>
                <c:pt idx="4">
                  <c:v>7.4148238538704154</c:v>
                </c:pt>
                <c:pt idx="5">
                  <c:v>7.5053318291567823</c:v>
                </c:pt>
                <c:pt idx="6">
                  <c:v>7.5723743759275441</c:v>
                </c:pt>
                <c:pt idx="7">
                  <c:v>7.6215217467448184</c:v>
                </c:pt>
                <c:pt idx="8">
                  <c:v>7.6707977015480449</c:v>
                </c:pt>
                <c:pt idx="9">
                  <c:v>7.7172956409094118</c:v>
                </c:pt>
                <c:pt idx="10">
                  <c:v>7.7393047824012013</c:v>
                </c:pt>
              </c:numCache>
            </c:numRef>
          </c:xVal>
          <c:yVal>
            <c:numRef>
              <c:f>Лист1!$N$9:$N$19</c:f>
              <c:numCache>
                <c:formatCode>General</c:formatCode>
                <c:ptCount val="11"/>
                <c:pt idx="0">
                  <c:v>-6.3941366136780947E-2</c:v>
                </c:pt>
                <c:pt idx="1">
                  <c:v>0.2906975214122382</c:v>
                </c:pt>
                <c:pt idx="2">
                  <c:v>0.57505597242330064</c:v>
                </c:pt>
                <c:pt idx="3">
                  <c:v>0.76068899977958215</c:v>
                </c:pt>
                <c:pt idx="4">
                  <c:v>1.0124441923809775</c:v>
                </c:pt>
                <c:pt idx="5">
                  <c:v>1.2657356017041677</c:v>
                </c:pt>
                <c:pt idx="6">
                  <c:v>1.5570008062484362</c:v>
                </c:pt>
                <c:pt idx="7">
                  <c:v>1.7616094922771717</c:v>
                </c:pt>
                <c:pt idx="8">
                  <c:v>2.0133498149427096</c:v>
                </c:pt>
                <c:pt idx="9">
                  <c:v>2.1734474622167905</c:v>
                </c:pt>
                <c:pt idx="10">
                  <c:v>2.2608814599447316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8-E746-80D1-C4735FF70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820063"/>
        <c:axId val="1554473663"/>
      </c:scatterChart>
      <c:valAx>
        <c:axId val="132182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4473663"/>
        <c:crosses val="autoZero"/>
        <c:crossBetween val="midCat"/>
      </c:valAx>
      <c:valAx>
        <c:axId val="15544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18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8891339082039104"/>
                  <c:y val="6.03082980012113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Лист1!$S$24:$S$36</c:f>
              <c:numCache>
                <c:formatCode>General</c:formatCode>
                <c:ptCount val="13"/>
                <c:pt idx="0">
                  <c:v>800</c:v>
                </c:pt>
                <c:pt idx="1">
                  <c:v>900</c:v>
                </c:pt>
                <c:pt idx="2">
                  <c:v>1000</c:v>
                </c:pt>
                <c:pt idx="3">
                  <c:v>1100</c:v>
                </c:pt>
                <c:pt idx="4">
                  <c:v>1200</c:v>
                </c:pt>
                <c:pt idx="5">
                  <c:v>1300</c:v>
                </c:pt>
                <c:pt idx="6">
                  <c:v>1400</c:v>
                </c:pt>
                <c:pt idx="7">
                  <c:v>1500</c:v>
                </c:pt>
                <c:pt idx="8">
                  <c:v>1600</c:v>
                </c:pt>
                <c:pt idx="9">
                  <c:v>1700</c:v>
                </c:pt>
                <c:pt idx="10">
                  <c:v>1800</c:v>
                </c:pt>
                <c:pt idx="11">
                  <c:v>1900</c:v>
                </c:pt>
                <c:pt idx="12">
                  <c:v>2000</c:v>
                </c:pt>
              </c:numCache>
            </c:numRef>
          </c:xVal>
          <c:yVal>
            <c:numRef>
              <c:f>Лист1!$T$24:$T$36</c:f>
              <c:numCache>
                <c:formatCode>General</c:formatCode>
                <c:ptCount val="13"/>
                <c:pt idx="0">
                  <c:v>6.7000000000000004E-2</c:v>
                </c:pt>
                <c:pt idx="1">
                  <c:v>8.1000000000000003E-2</c:v>
                </c:pt>
                <c:pt idx="2">
                  <c:v>0.105</c:v>
                </c:pt>
                <c:pt idx="3">
                  <c:v>0.11899999999999999</c:v>
                </c:pt>
                <c:pt idx="4">
                  <c:v>0.13300000000000001</c:v>
                </c:pt>
                <c:pt idx="5">
                  <c:v>0.14399999999999999</c:v>
                </c:pt>
                <c:pt idx="6">
                  <c:v>0.16400000000000001</c:v>
                </c:pt>
                <c:pt idx="7">
                  <c:v>0.17899999999999999</c:v>
                </c:pt>
                <c:pt idx="8">
                  <c:v>0.19500000000000001</c:v>
                </c:pt>
                <c:pt idx="9">
                  <c:v>0.20899999999999999</c:v>
                </c:pt>
                <c:pt idx="10">
                  <c:v>0.223</c:v>
                </c:pt>
                <c:pt idx="11">
                  <c:v>0.23599999999999999</c:v>
                </c:pt>
                <c:pt idx="12">
                  <c:v>0.249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3-C543-B647-4DBA7DDF2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902847"/>
        <c:axId val="1517691599"/>
      </c:scatterChart>
      <c:valAx>
        <c:axId val="167390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7691599"/>
        <c:crosses val="autoZero"/>
        <c:crossBetween val="midCat"/>
      </c:valAx>
      <c:valAx>
        <c:axId val="151769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90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769947506561681"/>
                  <c:y val="4.55551910177894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Лист1!$S$33:$S$36</c:f>
              <c:numCache>
                <c:formatCode>General</c:formatCode>
                <c:ptCount val="4"/>
                <c:pt idx="0">
                  <c:v>1700</c:v>
                </c:pt>
                <c:pt idx="1">
                  <c:v>1800</c:v>
                </c:pt>
                <c:pt idx="2">
                  <c:v>1900</c:v>
                </c:pt>
                <c:pt idx="3">
                  <c:v>2000</c:v>
                </c:pt>
              </c:numCache>
            </c:numRef>
          </c:xVal>
          <c:yVal>
            <c:numRef>
              <c:f>Лист1!$T$33:$T$36</c:f>
              <c:numCache>
                <c:formatCode>General</c:formatCode>
                <c:ptCount val="4"/>
                <c:pt idx="0">
                  <c:v>0.20899999999999999</c:v>
                </c:pt>
                <c:pt idx="1">
                  <c:v>0.223</c:v>
                </c:pt>
                <c:pt idx="2">
                  <c:v>0.23599999999999999</c:v>
                </c:pt>
                <c:pt idx="3">
                  <c:v>0.249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C-BE4F-AE97-D3B202E02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24559"/>
        <c:axId val="1139326239"/>
      </c:scatterChart>
      <c:valAx>
        <c:axId val="113932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26239"/>
        <c:crosses val="autoZero"/>
        <c:crossBetween val="midCat"/>
      </c:valAx>
      <c:valAx>
        <c:axId val="11393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32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501480</xdr:colOff>
      <xdr:row>25</xdr:row>
      <xdr:rowOff>97202</xdr:rowOff>
    </xdr:from>
    <xdr:to>
      <xdr:col>13</xdr:col>
      <xdr:colOff>47768</xdr:colOff>
      <xdr:row>48</xdr:row>
      <xdr:rowOff>71803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A738A0-087A-DB4D-A0CC-F9CB0E9E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609599</xdr:colOff>
      <xdr:row>26</xdr:row>
      <xdr:rowOff>67733</xdr:rowOff>
    </xdr:from>
    <xdr:to>
      <xdr:col>28</xdr:col>
      <xdr:colOff>626532</xdr:colOff>
      <xdr:row>42</xdr:row>
      <xdr:rowOff>118533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4D9813C-CEEC-394B-BB0C-0F464E642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742632</xdr:colOff>
      <xdr:row>22</xdr:row>
      <xdr:rowOff>36077</xdr:rowOff>
    </xdr:from>
    <xdr:to>
      <xdr:col>26</xdr:col>
      <xdr:colOff>228597</xdr:colOff>
      <xdr:row>35</xdr:row>
      <xdr:rowOff>137137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F1069B4-B4B4-1643-9BAD-6BA6C7BC5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9F04-D60B-4641-B576-09EED057345B}">
  <dimension ref="B2:AC36"/>
  <sheetViews>
    <sheetView tabSelected="1" topLeftCell="A4" zoomScale="150" workbookViewId="0">
      <selection activeCell="D19" sqref="D19"/>
    </sheetView>
  </sheetViews>
  <sheetFormatPr baseColWidth="10" defaultRowHeight="16" x14ac:dyDescent="0.2"/>
  <cols>
    <col min="11" max="15" width="11" bestFit="1" customWidth="1"/>
    <col min="17" max="21" width="11" bestFit="1" customWidth="1"/>
    <col min="24" max="24" width="11" bestFit="1" customWidth="1"/>
    <col min="25" max="25" width="12.1640625" bestFit="1" customWidth="1"/>
  </cols>
  <sheetData>
    <row r="2" spans="2:29" x14ac:dyDescent="0.2">
      <c r="B2" t="s">
        <v>2</v>
      </c>
      <c r="C2" t="s">
        <v>3</v>
      </c>
      <c r="F2" t="s">
        <v>6</v>
      </c>
      <c r="G2" t="s">
        <v>5</v>
      </c>
      <c r="H2">
        <v>41</v>
      </c>
    </row>
    <row r="3" spans="2:29" x14ac:dyDescent="0.2">
      <c r="B3" t="s">
        <v>0</v>
      </c>
      <c r="C3" t="s">
        <v>1</v>
      </c>
      <c r="D3" t="s">
        <v>4</v>
      </c>
      <c r="F3">
        <v>39.229999999999997</v>
      </c>
      <c r="G3">
        <v>0.01</v>
      </c>
    </row>
    <row r="4" spans="2:29" x14ac:dyDescent="0.2">
      <c r="B4">
        <v>889</v>
      </c>
      <c r="C4">
        <v>895</v>
      </c>
      <c r="D4">
        <f>F3/$H$2 * 1000</f>
        <v>956.82926829268285</v>
      </c>
      <c r="E4">
        <f>G3/$H$2 * 1000</f>
        <v>0.24390243902439024</v>
      </c>
    </row>
    <row r="6" spans="2:29" x14ac:dyDescent="0.2">
      <c r="B6" t="s">
        <v>7</v>
      </c>
    </row>
    <row r="8" spans="2:29" x14ac:dyDescent="0.2">
      <c r="F8" t="s">
        <v>8</v>
      </c>
      <c r="G8" t="s">
        <v>9</v>
      </c>
      <c r="H8" t="s">
        <v>4</v>
      </c>
      <c r="I8" t="s">
        <v>12</v>
      </c>
      <c r="K8" t="s">
        <v>4</v>
      </c>
      <c r="L8" t="s">
        <v>4</v>
      </c>
      <c r="M8" t="s">
        <v>12</v>
      </c>
      <c r="N8" t="s">
        <v>13</v>
      </c>
      <c r="O8" t="s">
        <v>14</v>
      </c>
      <c r="Q8" t="s">
        <v>4</v>
      </c>
      <c r="R8" t="s">
        <v>4</v>
      </c>
      <c r="S8" t="s">
        <v>12</v>
      </c>
      <c r="T8" t="s">
        <v>14</v>
      </c>
      <c r="U8" t="s">
        <v>13</v>
      </c>
    </row>
    <row r="9" spans="2:29" x14ac:dyDescent="0.2">
      <c r="E9" s="1" t="s">
        <v>10</v>
      </c>
      <c r="F9">
        <v>1.78</v>
      </c>
      <c r="G9">
        <v>0.52700000000000002</v>
      </c>
      <c r="H9">
        <v>991</v>
      </c>
      <c r="I9">
        <f>F9*G9</f>
        <v>0.93806</v>
      </c>
      <c r="K9">
        <v>991</v>
      </c>
      <c r="L9" s="2">
        <f t="shared" ref="L9:L18" si="0">(H9+273)*25/24-50/3</f>
        <v>1300</v>
      </c>
      <c r="M9" s="2">
        <v>0.93806</v>
      </c>
      <c r="N9">
        <f>LN(M9)</f>
        <v>-6.3941366136780947E-2</v>
      </c>
      <c r="O9">
        <f>LN(L9)</f>
        <v>7.1701195434496281</v>
      </c>
      <c r="Q9">
        <v>991</v>
      </c>
      <c r="R9" s="2">
        <f>L9</f>
        <v>1300</v>
      </c>
      <c r="S9" s="3">
        <v>0.93806</v>
      </c>
      <c r="T9" s="3">
        <f>O9</f>
        <v>7.1701195434496281</v>
      </c>
      <c r="U9" s="3">
        <v>-6.3941366136780947E-2</v>
      </c>
    </row>
    <row r="10" spans="2:29" x14ac:dyDescent="0.2">
      <c r="E10" s="1"/>
      <c r="F10">
        <v>2.29</v>
      </c>
      <c r="G10">
        <v>0.58399999999999996</v>
      </c>
      <c r="H10">
        <v>1092</v>
      </c>
      <c r="I10">
        <f t="shared" ref="I10:I19" si="1">F10*G10</f>
        <v>1.3373599999999999</v>
      </c>
      <c r="K10">
        <v>1092</v>
      </c>
      <c r="L10" s="2">
        <f t="shared" si="0"/>
        <v>1405.2083333333333</v>
      </c>
      <c r="M10" s="2">
        <v>1.3373599999999999</v>
      </c>
      <c r="N10">
        <f t="shared" ref="N10:N19" si="2">LN(M10)</f>
        <v>0.2906975214122382</v>
      </c>
      <c r="O10">
        <f t="shared" ref="O10:O19" si="3">LN(L10)</f>
        <v>7.2479408507280105</v>
      </c>
      <c r="Q10">
        <v>1092</v>
      </c>
      <c r="R10" s="2">
        <f t="shared" ref="R10:R19" si="4">L10</f>
        <v>1405.2083333333333</v>
      </c>
      <c r="S10" s="3">
        <v>1.3373599999999999</v>
      </c>
      <c r="T10" s="3">
        <f t="shared" ref="T10:T19" si="5">O10</f>
        <v>7.2479408507280105</v>
      </c>
      <c r="U10" s="3">
        <v>0.2906975214122382</v>
      </c>
    </row>
    <row r="11" spans="2:29" x14ac:dyDescent="0.2">
      <c r="E11" s="1"/>
      <c r="F11">
        <v>2.79</v>
      </c>
      <c r="G11">
        <v>0.63700000000000001</v>
      </c>
      <c r="H11">
        <v>1196</v>
      </c>
      <c r="I11">
        <f t="shared" si="1"/>
        <v>1.7772300000000001</v>
      </c>
      <c r="K11">
        <v>1196</v>
      </c>
      <c r="L11" s="2">
        <f t="shared" si="0"/>
        <v>1513.5416666666665</v>
      </c>
      <c r="M11" s="2">
        <v>1.7772300000000001</v>
      </c>
      <c r="N11">
        <f t="shared" si="2"/>
        <v>0.57505597242330064</v>
      </c>
      <c r="O11">
        <f t="shared" si="3"/>
        <v>7.3222076580905382</v>
      </c>
      <c r="Q11">
        <v>1196</v>
      </c>
      <c r="R11" s="2">
        <f t="shared" si="4"/>
        <v>1513.5416666666665</v>
      </c>
      <c r="S11" s="3">
        <v>1.7772300000000001</v>
      </c>
      <c r="T11" s="3">
        <f t="shared" si="5"/>
        <v>7.3222076580905382</v>
      </c>
      <c r="U11" s="3">
        <v>0.57505597242330064</v>
      </c>
    </row>
    <row r="12" spans="2:29" x14ac:dyDescent="0.2">
      <c r="E12" s="1"/>
      <c r="F12">
        <v>3.17</v>
      </c>
      <c r="G12">
        <v>0.67500000000000004</v>
      </c>
      <c r="H12">
        <v>1282</v>
      </c>
      <c r="I12">
        <f t="shared" si="1"/>
        <v>2.1397500000000003</v>
      </c>
      <c r="K12">
        <v>1282</v>
      </c>
      <c r="L12" s="2">
        <f t="shared" si="0"/>
        <v>1603.125</v>
      </c>
      <c r="M12" s="2">
        <v>2.1397500000000003</v>
      </c>
      <c r="N12">
        <f t="shared" si="2"/>
        <v>0.76068899977958215</v>
      </c>
      <c r="O12">
        <f t="shared" si="3"/>
        <v>7.3797101283591342</v>
      </c>
      <c r="Q12">
        <v>1282</v>
      </c>
      <c r="R12" s="2">
        <f t="shared" si="4"/>
        <v>1603.125</v>
      </c>
      <c r="S12" s="3">
        <v>2.1397500000000003</v>
      </c>
      <c r="T12" s="3">
        <f t="shared" si="5"/>
        <v>7.3797101283591342</v>
      </c>
      <c r="U12" s="3">
        <v>0.76068899977958215</v>
      </c>
    </row>
    <row r="13" spans="2:29" x14ac:dyDescent="0.2">
      <c r="E13" s="1"/>
      <c r="F13">
        <v>3.76</v>
      </c>
      <c r="G13">
        <v>0.73199999999999998</v>
      </c>
      <c r="H13">
        <v>1337</v>
      </c>
      <c r="I13">
        <f t="shared" si="1"/>
        <v>2.7523199999999997</v>
      </c>
      <c r="K13">
        <v>1337</v>
      </c>
      <c r="L13" s="2">
        <f t="shared" si="0"/>
        <v>1660.4166666666665</v>
      </c>
      <c r="M13" s="2">
        <v>2.7523199999999997</v>
      </c>
      <c r="N13">
        <f t="shared" si="2"/>
        <v>1.0124441923809775</v>
      </c>
      <c r="O13">
        <f t="shared" si="3"/>
        <v>7.4148238538704154</v>
      </c>
      <c r="Q13">
        <v>1337</v>
      </c>
      <c r="R13" s="2">
        <f t="shared" si="4"/>
        <v>1660.4166666666665</v>
      </c>
      <c r="S13" s="3">
        <v>2.7523199999999997</v>
      </c>
      <c r="T13" s="3">
        <f t="shared" si="5"/>
        <v>7.4148238538704154</v>
      </c>
      <c r="U13" s="3">
        <v>1.0124441923809775</v>
      </c>
      <c r="X13" t="s">
        <v>4</v>
      </c>
      <c r="Y13" t="s">
        <v>16</v>
      </c>
    </row>
    <row r="14" spans="2:29" x14ac:dyDescent="0.2">
      <c r="F14">
        <v>4.46</v>
      </c>
      <c r="G14">
        <v>0.79500000000000004</v>
      </c>
      <c r="H14">
        <v>1488</v>
      </c>
      <c r="I14">
        <f t="shared" si="1"/>
        <v>3.5457000000000001</v>
      </c>
      <c r="K14">
        <v>1488</v>
      </c>
      <c r="L14" s="2">
        <f t="shared" si="0"/>
        <v>1817.7083333333333</v>
      </c>
      <c r="M14" s="2">
        <v>3.5457000000000001</v>
      </c>
      <c r="N14">
        <f t="shared" si="2"/>
        <v>1.2657356017041677</v>
      </c>
      <c r="O14">
        <f t="shared" si="3"/>
        <v>7.5053318291567823</v>
      </c>
      <c r="Q14">
        <v>1488</v>
      </c>
      <c r="R14" s="2">
        <f t="shared" si="4"/>
        <v>1817.7083333333333</v>
      </c>
      <c r="S14" s="3">
        <v>3.5457000000000001</v>
      </c>
      <c r="T14" s="3">
        <f t="shared" si="5"/>
        <v>7.5053318291567823</v>
      </c>
      <c r="U14" s="3">
        <v>1.2657356017041677</v>
      </c>
      <c r="X14" s="2">
        <f>R14</f>
        <v>1817.7083333333333</v>
      </c>
      <c r="Y14" s="4">
        <f>S14/(0.36*10^(-4) * (R14)^4 * (0.0001 * (R14)-0.0168))*100000000</f>
        <v>5.4688438762599887</v>
      </c>
      <c r="Z14" s="4">
        <f>(Y14-$AB$16)^2</f>
        <v>0.2670748291541411</v>
      </c>
    </row>
    <row r="15" spans="2:29" x14ac:dyDescent="0.2">
      <c r="F15">
        <v>5.41</v>
      </c>
      <c r="G15">
        <v>0.877</v>
      </c>
      <c r="H15">
        <v>1609</v>
      </c>
      <c r="I15">
        <f t="shared" si="1"/>
        <v>4.7445700000000004</v>
      </c>
      <c r="K15">
        <v>1609</v>
      </c>
      <c r="L15" s="2">
        <f t="shared" si="0"/>
        <v>1943.75</v>
      </c>
      <c r="M15" s="2">
        <v>4.7445700000000004</v>
      </c>
      <c r="N15">
        <f t="shared" si="2"/>
        <v>1.5570008062484362</v>
      </c>
      <c r="O15">
        <f t="shared" si="3"/>
        <v>7.5723743759275441</v>
      </c>
      <c r="Q15">
        <v>1609</v>
      </c>
      <c r="R15" s="2">
        <f t="shared" si="4"/>
        <v>1943.75</v>
      </c>
      <c r="S15" s="3">
        <v>4.7445700000000004</v>
      </c>
      <c r="T15" s="3">
        <f t="shared" si="5"/>
        <v>7.5723743759275441</v>
      </c>
      <c r="U15" s="3">
        <v>1.5570008062484362</v>
      </c>
      <c r="X15" s="2">
        <f t="shared" ref="X15:X19" si="6">R15</f>
        <v>1943.75</v>
      </c>
      <c r="Y15" s="4">
        <f t="shared" ref="Y15:Y19" si="7">S15/(0.36*10^(-4) * (R15)^4 * (0.0001 * (R15)-0.0168))*100000000</f>
        <v>5.1993722133491138</v>
      </c>
      <c r="Z15" s="4">
        <f t="shared" ref="Z15:Z19" si="8">(Y15-$AB$16)^2</f>
        <v>6.1167759697377318E-2</v>
      </c>
    </row>
    <row r="16" spans="2:29" x14ac:dyDescent="0.2">
      <c r="F16">
        <v>6.2</v>
      </c>
      <c r="G16">
        <v>0.93899999999999995</v>
      </c>
      <c r="H16">
        <v>1703</v>
      </c>
      <c r="I16">
        <f t="shared" si="1"/>
        <v>5.8217999999999996</v>
      </c>
      <c r="K16">
        <v>1703</v>
      </c>
      <c r="L16" s="2">
        <f t="shared" si="0"/>
        <v>2041.6666666666667</v>
      </c>
      <c r="M16" s="2">
        <v>5.8217999999999996</v>
      </c>
      <c r="N16">
        <f t="shared" si="2"/>
        <v>1.7616094922771717</v>
      </c>
      <c r="O16">
        <f t="shared" si="3"/>
        <v>7.6215217467448184</v>
      </c>
      <c r="Q16">
        <v>1703</v>
      </c>
      <c r="R16" s="2">
        <f t="shared" si="4"/>
        <v>2041.6666666666667</v>
      </c>
      <c r="S16" s="3">
        <v>5.8217999999999996</v>
      </c>
      <c r="T16" s="3">
        <f t="shared" si="5"/>
        <v>7.6215217467448184</v>
      </c>
      <c r="U16" s="3">
        <v>1.7616094922771717</v>
      </c>
      <c r="X16" s="2">
        <f t="shared" si="6"/>
        <v>2041.6666666666667</v>
      </c>
      <c r="Y16" s="4">
        <f t="shared" si="7"/>
        <v>4.9673309636040504</v>
      </c>
      <c r="Z16" s="4">
        <f t="shared" si="8"/>
        <v>2.3347587447694008E-4</v>
      </c>
      <c r="AB16" s="4">
        <f>SUM(Y14:Y19)/6</f>
        <v>4.9520510462457352</v>
      </c>
      <c r="AC16">
        <f>(SUM(Z14:Z19)^(1/2))/6</f>
        <v>0.13488662578323926</v>
      </c>
    </row>
    <row r="17" spans="6:26" x14ac:dyDescent="0.2">
      <c r="F17">
        <v>7.32</v>
      </c>
      <c r="G17">
        <v>1.0229999999999999</v>
      </c>
      <c r="H17">
        <v>1802</v>
      </c>
      <c r="I17">
        <f t="shared" si="1"/>
        <v>7.4883599999999992</v>
      </c>
      <c r="K17">
        <v>1802</v>
      </c>
      <c r="L17" s="2">
        <f t="shared" si="0"/>
        <v>2144.791666666667</v>
      </c>
      <c r="M17" s="2">
        <v>7.4883599999999992</v>
      </c>
      <c r="N17">
        <f t="shared" si="2"/>
        <v>2.0133498149427096</v>
      </c>
      <c r="O17">
        <f t="shared" si="3"/>
        <v>7.6707977015480449</v>
      </c>
      <c r="Q17">
        <v>1802</v>
      </c>
      <c r="R17" s="2">
        <f t="shared" si="4"/>
        <v>2144.791666666667</v>
      </c>
      <c r="S17" s="3">
        <v>7.4883599999999992</v>
      </c>
      <c r="T17" s="3">
        <f t="shared" si="5"/>
        <v>7.6707977015480449</v>
      </c>
      <c r="U17" s="3">
        <v>2.0133498149427096</v>
      </c>
      <c r="X17" s="2">
        <f t="shared" si="6"/>
        <v>2144.791666666667</v>
      </c>
      <c r="Y17" s="4">
        <f t="shared" si="7"/>
        <v>4.9725923568056754</v>
      </c>
      <c r="Z17" s="4">
        <f t="shared" si="8"/>
        <v>4.2194543951990784E-4</v>
      </c>
    </row>
    <row r="18" spans="6:26" x14ac:dyDescent="0.2">
      <c r="F18">
        <v>8.1300000000000008</v>
      </c>
      <c r="G18">
        <v>1.081</v>
      </c>
      <c r="H18">
        <v>1900</v>
      </c>
      <c r="I18">
        <f t="shared" si="1"/>
        <v>8.7885299999999997</v>
      </c>
      <c r="K18">
        <v>1900</v>
      </c>
      <c r="L18" s="2">
        <f t="shared" si="0"/>
        <v>2246.875</v>
      </c>
      <c r="M18" s="2">
        <v>8.7885299999999997</v>
      </c>
      <c r="N18">
        <f t="shared" si="2"/>
        <v>2.1734474622167905</v>
      </c>
      <c r="O18">
        <f t="shared" si="3"/>
        <v>7.7172956409094118</v>
      </c>
      <c r="Q18">
        <v>1900</v>
      </c>
      <c r="R18" s="2">
        <f t="shared" si="4"/>
        <v>2246.875</v>
      </c>
      <c r="S18" s="3">
        <v>8.7885299999999997</v>
      </c>
      <c r="T18" s="3">
        <f t="shared" si="5"/>
        <v>7.7172956409094118</v>
      </c>
      <c r="U18" s="3">
        <v>2.1734474622167905</v>
      </c>
      <c r="X18" s="2">
        <f t="shared" si="6"/>
        <v>2246.875</v>
      </c>
      <c r="Y18" s="4">
        <f t="shared" si="7"/>
        <v>4.607546363034813</v>
      </c>
      <c r="Z18" s="4">
        <f t="shared" si="8"/>
        <v>0.11868347675425786</v>
      </c>
    </row>
    <row r="19" spans="6:26" x14ac:dyDescent="0.2">
      <c r="F19">
        <v>8.61</v>
      </c>
      <c r="G19">
        <v>1.1140000000000001</v>
      </c>
      <c r="H19">
        <v>1948</v>
      </c>
      <c r="I19">
        <f t="shared" si="1"/>
        <v>9.5915400000000002</v>
      </c>
      <c r="K19">
        <v>1948</v>
      </c>
      <c r="L19" s="2">
        <f>(H19+273)*25/24-50/3</f>
        <v>2296.875</v>
      </c>
      <c r="M19" s="2">
        <v>9.5915400000000002</v>
      </c>
      <c r="N19">
        <f t="shared" si="2"/>
        <v>2.2608814599447316</v>
      </c>
      <c r="O19">
        <f t="shared" si="3"/>
        <v>7.7393047824012013</v>
      </c>
      <c r="Q19">
        <v>1948</v>
      </c>
      <c r="R19" s="2">
        <f t="shared" si="4"/>
        <v>2296.875</v>
      </c>
      <c r="S19" s="3">
        <v>9.5915400000000002</v>
      </c>
      <c r="T19" s="3">
        <f t="shared" si="5"/>
        <v>7.7393047824012013</v>
      </c>
      <c r="U19" s="3">
        <v>2.2608814599447316</v>
      </c>
      <c r="X19" s="2">
        <f t="shared" si="6"/>
        <v>2296.875</v>
      </c>
      <c r="Y19" s="4">
        <f t="shared" si="7"/>
        <v>4.4966205044207701</v>
      </c>
      <c r="Z19" s="4">
        <f t="shared" si="8"/>
        <v>0.20741697842698131</v>
      </c>
    </row>
    <row r="21" spans="6:26" x14ac:dyDescent="0.2">
      <c r="F21" t="s">
        <v>11</v>
      </c>
    </row>
    <row r="22" spans="6:26" x14ac:dyDescent="0.2">
      <c r="H22">
        <v>1320</v>
      </c>
    </row>
    <row r="24" spans="6:26" x14ac:dyDescent="0.2">
      <c r="S24">
        <v>800</v>
      </c>
      <c r="T24">
        <v>6.7000000000000004E-2</v>
      </c>
    </row>
    <row r="25" spans="6:26" x14ac:dyDescent="0.2">
      <c r="S25">
        <v>900</v>
      </c>
      <c r="T25">
        <v>8.1000000000000003E-2</v>
      </c>
    </row>
    <row r="26" spans="6:26" x14ac:dyDescent="0.2">
      <c r="S26">
        <v>1000</v>
      </c>
      <c r="T26">
        <v>0.105</v>
      </c>
    </row>
    <row r="27" spans="6:26" x14ac:dyDescent="0.2">
      <c r="S27">
        <v>1100</v>
      </c>
      <c r="T27">
        <v>0.11899999999999999</v>
      </c>
    </row>
    <row r="28" spans="6:26" x14ac:dyDescent="0.2">
      <c r="S28">
        <v>1200</v>
      </c>
      <c r="T28">
        <v>0.13300000000000001</v>
      </c>
    </row>
    <row r="29" spans="6:26" x14ac:dyDescent="0.2">
      <c r="S29">
        <v>1300</v>
      </c>
      <c r="T29">
        <v>0.14399999999999999</v>
      </c>
    </row>
    <row r="30" spans="6:26" x14ac:dyDescent="0.2">
      <c r="S30">
        <v>1400</v>
      </c>
      <c r="T30">
        <v>0.16400000000000001</v>
      </c>
    </row>
    <row r="31" spans="6:26" x14ac:dyDescent="0.2">
      <c r="S31">
        <v>1500</v>
      </c>
      <c r="T31">
        <v>0.17899999999999999</v>
      </c>
    </row>
    <row r="32" spans="6:26" x14ac:dyDescent="0.2">
      <c r="S32">
        <v>1600</v>
      </c>
      <c r="T32">
        <v>0.19500000000000001</v>
      </c>
    </row>
    <row r="33" spans="19:20" x14ac:dyDescent="0.2">
      <c r="S33">
        <v>1700</v>
      </c>
      <c r="T33">
        <v>0.20899999999999999</v>
      </c>
    </row>
    <row r="34" spans="19:20" x14ac:dyDescent="0.2">
      <c r="S34">
        <v>1800</v>
      </c>
      <c r="T34">
        <v>0.223</v>
      </c>
    </row>
    <row r="35" spans="19:20" x14ac:dyDescent="0.2">
      <c r="S35">
        <v>1900</v>
      </c>
      <c r="T35">
        <v>0.23599999999999999</v>
      </c>
    </row>
    <row r="36" spans="19:20" x14ac:dyDescent="0.2">
      <c r="S36">
        <v>2000</v>
      </c>
      <c r="T36">
        <v>0.249</v>
      </c>
    </row>
  </sheetData>
  <mergeCells count="1">
    <mergeCell ref="E9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3443-A7ED-144B-BAB5-48263E3EA718}">
  <dimension ref="A1:C12"/>
  <sheetViews>
    <sheetView zoomScale="169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14</v>
      </c>
      <c r="B1" t="s">
        <v>13</v>
      </c>
      <c r="C1" t="s">
        <v>15</v>
      </c>
    </row>
    <row r="2" spans="1:3" x14ac:dyDescent="0.2">
      <c r="A2" s="3">
        <v>7.1701195434496281</v>
      </c>
      <c r="B2" s="3">
        <v>-6.3941366136780947E-2</v>
      </c>
      <c r="C2">
        <v>1.0090817356205853E-2</v>
      </c>
    </row>
    <row r="3" spans="1:3" x14ac:dyDescent="0.2">
      <c r="A3" s="3">
        <v>7.2479408507280105</v>
      </c>
      <c r="B3" s="3">
        <v>0.2906975214122382</v>
      </c>
      <c r="C3">
        <v>9.1575091575091579E-3</v>
      </c>
    </row>
    <row r="4" spans="1:3" x14ac:dyDescent="0.2">
      <c r="A4" s="3">
        <v>7.3222076580905382</v>
      </c>
      <c r="B4" s="3">
        <v>0.57505597242330064</v>
      </c>
      <c r="C4">
        <v>8.3612040133779261E-3</v>
      </c>
    </row>
    <row r="5" spans="1:3" x14ac:dyDescent="0.2">
      <c r="A5" s="3">
        <v>7.3797101283591342</v>
      </c>
      <c r="B5" s="3">
        <v>0.76068899977958215</v>
      </c>
      <c r="C5">
        <v>7.8003120124804995E-3</v>
      </c>
    </row>
    <row r="6" spans="1:3" x14ac:dyDescent="0.2">
      <c r="A6" s="3">
        <v>7.4148238538704154</v>
      </c>
      <c r="B6" s="3">
        <v>1.0124441923809775</v>
      </c>
      <c r="C6">
        <v>7.4794315632011965E-3</v>
      </c>
    </row>
    <row r="7" spans="1:3" x14ac:dyDescent="0.2">
      <c r="A7" s="3">
        <v>7.5053318291567823</v>
      </c>
      <c r="B7" s="3">
        <v>1.2657356017041677</v>
      </c>
      <c r="C7">
        <v>6.7204301075268818E-3</v>
      </c>
    </row>
    <row r="8" spans="1:3" x14ac:dyDescent="0.2">
      <c r="A8" s="3">
        <v>7.5723743759275441</v>
      </c>
      <c r="B8" s="3">
        <v>1.5570008062484362</v>
      </c>
      <c r="C8">
        <v>6.2150403977625857E-3</v>
      </c>
    </row>
    <row r="9" spans="1:3" x14ac:dyDescent="0.2">
      <c r="A9" s="3">
        <v>7.6215217467448184</v>
      </c>
      <c r="B9" s="3">
        <v>1.7616094922771717</v>
      </c>
      <c r="C9">
        <v>5.8719906048150319E-3</v>
      </c>
    </row>
    <row r="10" spans="1:3" x14ac:dyDescent="0.2">
      <c r="A10" s="3">
        <v>7.6707977015480449</v>
      </c>
      <c r="B10" s="3">
        <v>2.0133498149427096</v>
      </c>
      <c r="C10">
        <v>5.5493895671476137E-3</v>
      </c>
    </row>
    <row r="11" spans="1:3" x14ac:dyDescent="0.2">
      <c r="A11" s="3">
        <v>7.7172956409094118</v>
      </c>
      <c r="B11" s="3">
        <v>2.1734474622167905</v>
      </c>
      <c r="C11">
        <v>5.263157894736842E-3</v>
      </c>
    </row>
    <row r="12" spans="1:3" x14ac:dyDescent="0.2">
      <c r="A12" s="3">
        <v>7.7393047824012013</v>
      </c>
      <c r="B12" s="3">
        <v>2.2608814599447316</v>
      </c>
      <c r="C12">
        <v>5.1334702258726897E-3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2020-10-02T10:07:52Z</dcterms:created>
  <dcterms:modified xsi:type="dcterms:W3CDTF">2020-10-12T23:22:42Z</dcterms:modified>
</cp:coreProperties>
</file>