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МФТИ/Лабораторные работы/1.2.3/"/>
    </mc:Choice>
  </mc:AlternateContent>
  <xr:revisionPtr revIDLastSave="0" documentId="13_ncr:1_{B6D7FF21-CD7C-BE44-9276-08491B21623F}" xr6:coauthVersionLast="36" xr6:coauthVersionMax="36" xr10:uidLastSave="{00000000-0000-0000-0000-000000000000}"/>
  <bookViews>
    <workbookView xWindow="0" yWindow="0" windowWidth="33600" windowHeight="21000" xr2:uid="{CCD2DE7C-9615-6B4A-B437-1682D56CBBD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H59" i="1" s="1"/>
  <c r="G60" i="1"/>
  <c r="H60" i="1" s="1"/>
  <c r="G61" i="1"/>
  <c r="G62" i="1"/>
  <c r="G63" i="1"/>
  <c r="G64" i="1"/>
  <c r="G65" i="1"/>
  <c r="H65" i="1" s="1"/>
  <c r="H53" i="1"/>
  <c r="G52" i="1"/>
  <c r="H52" i="1" s="1"/>
  <c r="H58" i="1"/>
  <c r="H55" i="1"/>
  <c r="H56" i="1"/>
  <c r="H57" i="1"/>
  <c r="H64" i="1"/>
  <c r="H54" i="1"/>
  <c r="H61" i="1"/>
  <c r="H62" i="1"/>
  <c r="H63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52" i="1"/>
  <c r="L45" i="1" l="1"/>
  <c r="K45" i="1"/>
  <c r="K41" i="1"/>
  <c r="J41" i="1"/>
  <c r="F47" i="1"/>
  <c r="L37" i="1"/>
  <c r="K37" i="1"/>
  <c r="J33" i="1"/>
  <c r="K33" i="1"/>
  <c r="K24" i="1"/>
  <c r="L19" i="1" s="1"/>
  <c r="F39" i="1"/>
  <c r="J11" i="1"/>
  <c r="K19" i="1"/>
  <c r="K11" i="1"/>
  <c r="J24" i="1"/>
  <c r="K26" i="1"/>
  <c r="F27" i="1"/>
  <c r="J3" i="1"/>
  <c r="I3" i="1"/>
  <c r="M65" i="1" l="1"/>
  <c r="F65" i="1"/>
  <c r="M64" i="1"/>
  <c r="F64" i="1"/>
  <c r="M53" i="1"/>
  <c r="M54" i="1"/>
  <c r="M55" i="1"/>
  <c r="M56" i="1"/>
  <c r="M57" i="1"/>
  <c r="M58" i="1"/>
  <c r="M59" i="1"/>
  <c r="M60" i="1"/>
  <c r="M61" i="1"/>
  <c r="M62" i="1"/>
  <c r="M63" i="1"/>
  <c r="M52" i="1"/>
  <c r="F63" i="1"/>
  <c r="F62" i="1"/>
  <c r="F61" i="1"/>
  <c r="F60" i="1"/>
  <c r="F59" i="1"/>
  <c r="F58" i="1"/>
  <c r="F57" i="1"/>
  <c r="F56" i="1"/>
  <c r="F53" i="1"/>
  <c r="F54" i="1"/>
  <c r="F55" i="1"/>
  <c r="F52" i="1"/>
  <c r="E45" i="1"/>
  <c r="E44" i="1"/>
  <c r="E43" i="1"/>
  <c r="F36" i="1"/>
  <c r="E36" i="1"/>
  <c r="G36" i="1" s="1"/>
  <c r="E37" i="1"/>
  <c r="G37" i="1" s="1"/>
  <c r="E35" i="1"/>
  <c r="G35" i="1" s="1"/>
  <c r="G26" i="1"/>
  <c r="E27" i="1"/>
  <c r="G27" i="1" s="1"/>
  <c r="E28" i="1"/>
  <c r="G28" i="1" s="1"/>
  <c r="E26" i="1"/>
  <c r="F14" i="1"/>
  <c r="G14" i="1" s="1"/>
  <c r="E11" i="1"/>
  <c r="G11" i="1" s="1"/>
  <c r="E12" i="1"/>
  <c r="G12" i="1" s="1"/>
  <c r="E13" i="1"/>
  <c r="E14" i="1"/>
  <c r="E15" i="1"/>
  <c r="G15" i="1" s="1"/>
  <c r="E16" i="1"/>
  <c r="G16" i="1" s="1"/>
  <c r="E17" i="1"/>
  <c r="G17" i="1" s="1"/>
  <c r="E18" i="1"/>
  <c r="G18" i="1" s="1"/>
  <c r="E19" i="1"/>
  <c r="G19" i="1" s="1"/>
  <c r="E10" i="1"/>
  <c r="G10" i="1" s="1"/>
  <c r="H27" i="1" l="1"/>
  <c r="I27" i="1" s="1"/>
  <c r="H36" i="1"/>
  <c r="I36" i="1" s="1"/>
  <c r="G13" i="1"/>
  <c r="H14" i="1" s="1"/>
  <c r="I14" i="1" s="1"/>
  <c r="F44" i="1"/>
  <c r="G43" i="1" s="1"/>
  <c r="G44" i="1" l="1"/>
  <c r="G45" i="1"/>
  <c r="H44" i="1" l="1"/>
  <c r="I44" i="1" s="1"/>
</calcChain>
</file>

<file path=xl/sharedStrings.xml><?xml version="1.0" encoding="utf-8"?>
<sst xmlns="http://schemas.openxmlformats.org/spreadsheetml/2006/main" count="30" uniqueCount="15">
  <si>
    <t>R</t>
  </si>
  <si>
    <t>мм</t>
  </si>
  <si>
    <t>r</t>
  </si>
  <si>
    <t>m</t>
  </si>
  <si>
    <t>г</t>
  </si>
  <si>
    <t>n</t>
  </si>
  <si>
    <t>t, c</t>
  </si>
  <si>
    <t>%</t>
  </si>
  <si>
    <t>Подвес</t>
  </si>
  <si>
    <t>№</t>
  </si>
  <si>
    <t>Кольцо</t>
  </si>
  <si>
    <t>Диск</t>
  </si>
  <si>
    <t>Диск+Кольцо</t>
  </si>
  <si>
    <t>Два полуцилиндра</t>
  </si>
  <si>
    <t>h,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</si>
</sst>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EA49-6D11-5643-91AD-307C933C5D01}">
  <dimension ref="B3:M67"/>
  <sheetViews>
    <sheetView tabSelected="1" topLeftCell="C38" zoomScaleNormal="100" workbookViewId="0">
      <selection activeCell="E47" sqref="E47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3" spans="2:11" x14ac:dyDescent="0.2">
      <c r="B3" s="1" t="s">
        <v>0</v>
      </c>
      <c r="C3">
        <v>115.4</v>
      </c>
      <c r="D3">
        <v>0.5</v>
      </c>
      <c r="E3" t="s">
        <v>1</v>
      </c>
      <c r="F3">
        <v>9.8000000000000007</v>
      </c>
      <c r="G3">
        <v>2.15</v>
      </c>
      <c r="I3">
        <f>(F3*C3*10^(-3)*C4*10^(-3))/(4*(3.1416)^2*G3)</f>
        <v>4.0637922344360678E-4</v>
      </c>
      <c r="J3">
        <f>I3*((D3/C3)^2+(D4/C4)^2+(0.5/2146.9)^2)^(1/2)</f>
        <v>4.3688166346721033E-6</v>
      </c>
    </row>
    <row r="4" spans="2:11" x14ac:dyDescent="0.2">
      <c r="B4" s="1" t="s">
        <v>2</v>
      </c>
      <c r="C4">
        <v>30.5</v>
      </c>
      <c r="D4">
        <v>0.3</v>
      </c>
      <c r="E4" t="s">
        <v>1</v>
      </c>
    </row>
    <row r="5" spans="2:11" x14ac:dyDescent="0.2">
      <c r="B5" s="1" t="s">
        <v>3</v>
      </c>
      <c r="C5">
        <v>993.5</v>
      </c>
      <c r="D5">
        <v>0.3</v>
      </c>
      <c r="E5" t="s">
        <v>4</v>
      </c>
    </row>
    <row r="8" spans="2:11" x14ac:dyDescent="0.2">
      <c r="B8" s="4" t="s">
        <v>8</v>
      </c>
      <c r="C8" s="4"/>
      <c r="D8" s="4"/>
      <c r="E8" s="4"/>
      <c r="F8" s="4"/>
      <c r="G8" s="4"/>
      <c r="H8" s="4"/>
      <c r="I8" s="4"/>
    </row>
    <row r="9" spans="2:11" x14ac:dyDescent="0.2">
      <c r="C9" t="s">
        <v>5</v>
      </c>
      <c r="D9" t="s">
        <v>6</v>
      </c>
    </row>
    <row r="10" spans="2:11" x14ac:dyDescent="0.2">
      <c r="B10">
        <v>1</v>
      </c>
      <c r="C10">
        <v>28</v>
      </c>
      <c r="D10">
        <v>61.69</v>
      </c>
      <c r="E10" s="3">
        <f>D10/(C10/2)</f>
        <v>4.4064285714285711</v>
      </c>
      <c r="G10">
        <f>(E10-$F$14)^2</f>
        <v>6.1193113435262171E-4</v>
      </c>
    </row>
    <row r="11" spans="2:11" x14ac:dyDescent="0.2">
      <c r="B11">
        <v>2</v>
      </c>
      <c r="C11">
        <v>27</v>
      </c>
      <c r="D11">
        <v>59.384</v>
      </c>
      <c r="E11" s="3">
        <f t="shared" ref="E11:E19" si="0">D11/(C11/2)</f>
        <v>4.3988148148148145</v>
      </c>
      <c r="G11">
        <f t="shared" ref="G11:G18" si="1">(E11-$F$14)^2</f>
        <v>1.0465871016114394E-3</v>
      </c>
      <c r="J11">
        <f>I3*C5*F14^2</f>
        <v>7.9274839353048359</v>
      </c>
      <c r="K11">
        <f>J11*(($D$5/$C$5)^2+($J$3/$I$3)^2+2*(H14/F14)^2)^(1/2)</f>
        <v>9.7941668346787136E-2</v>
      </c>
    </row>
    <row r="12" spans="2:11" x14ac:dyDescent="0.2">
      <c r="B12">
        <v>3</v>
      </c>
      <c r="C12">
        <v>28</v>
      </c>
      <c r="D12">
        <v>62.271000000000001</v>
      </c>
      <c r="E12" s="3">
        <f t="shared" si="0"/>
        <v>4.4479285714285712</v>
      </c>
      <c r="G12">
        <f t="shared" si="1"/>
        <v>2.8099006079049504E-4</v>
      </c>
    </row>
    <row r="13" spans="2:11" x14ac:dyDescent="0.2">
      <c r="B13">
        <v>4</v>
      </c>
      <c r="C13">
        <v>27</v>
      </c>
      <c r="D13">
        <v>60.226999999999997</v>
      </c>
      <c r="E13" s="3">
        <f t="shared" si="0"/>
        <v>4.4612592592592586</v>
      </c>
      <c r="G13">
        <f t="shared" si="1"/>
        <v>9.0561549098375801E-4</v>
      </c>
    </row>
    <row r="14" spans="2:11" x14ac:dyDescent="0.2">
      <c r="B14">
        <v>5</v>
      </c>
      <c r="C14">
        <v>27</v>
      </c>
      <c r="D14">
        <v>60.167000000000002</v>
      </c>
      <c r="E14" s="3">
        <f t="shared" si="0"/>
        <v>4.4568148148148152</v>
      </c>
      <c r="F14">
        <f>SUM(E10:E19)/10</f>
        <v>4.4311658132787173</v>
      </c>
      <c r="G14">
        <f t="shared" si="1"/>
        <v>6.5787127979875489E-4</v>
      </c>
      <c r="H14">
        <f>(SUM(G10:G19)/10)^(1/2)</f>
        <v>1.9051998082806106E-2</v>
      </c>
      <c r="I14" s="2">
        <f>H14/F14*100</f>
        <v>0.42995452857380473</v>
      </c>
      <c r="J14" t="s">
        <v>7</v>
      </c>
    </row>
    <row r="15" spans="2:11" x14ac:dyDescent="0.2">
      <c r="B15">
        <v>6</v>
      </c>
      <c r="C15">
        <v>27</v>
      </c>
      <c r="D15">
        <v>59.75</v>
      </c>
      <c r="E15" s="3">
        <f t="shared" si="0"/>
        <v>4.4259259259259256</v>
      </c>
      <c r="G15">
        <f t="shared" si="1"/>
        <v>2.7456419469946235E-5</v>
      </c>
    </row>
    <row r="16" spans="2:11" x14ac:dyDescent="0.2">
      <c r="B16">
        <v>7</v>
      </c>
      <c r="C16">
        <v>28</v>
      </c>
      <c r="D16">
        <v>61.97</v>
      </c>
      <c r="E16" s="3">
        <f t="shared" si="0"/>
        <v>4.4264285714285716</v>
      </c>
      <c r="G16">
        <f t="shared" si="1"/>
        <v>2.2441460346771659E-5</v>
      </c>
    </row>
    <row r="17" spans="2:12" x14ac:dyDescent="0.2">
      <c r="B17">
        <v>8</v>
      </c>
      <c r="C17">
        <v>31</v>
      </c>
      <c r="D17">
        <v>68.667000000000002</v>
      </c>
      <c r="E17" s="3">
        <f t="shared" si="0"/>
        <v>4.4301290322580646</v>
      </c>
      <c r="G17">
        <f t="shared" si="1"/>
        <v>1.0749148847855151E-6</v>
      </c>
    </row>
    <row r="18" spans="2:12" x14ac:dyDescent="0.2">
      <c r="B18">
        <v>9</v>
      </c>
      <c r="C18">
        <v>28</v>
      </c>
      <c r="D18">
        <v>61.924999999999997</v>
      </c>
      <c r="E18" s="3">
        <f t="shared" si="0"/>
        <v>4.4232142857142858</v>
      </c>
      <c r="G18">
        <f t="shared" si="1"/>
        <v>6.3226790607914186E-5</v>
      </c>
    </row>
    <row r="19" spans="2:12" x14ac:dyDescent="0.2">
      <c r="B19">
        <v>10</v>
      </c>
      <c r="C19">
        <v>28</v>
      </c>
      <c r="D19">
        <v>62.085999999999999</v>
      </c>
      <c r="E19" s="3">
        <f t="shared" si="0"/>
        <v>4.4347142857142856</v>
      </c>
      <c r="G19">
        <f>(E19-$F$14)^2</f>
        <v>1.2591656625988224E-5</v>
      </c>
      <c r="K19">
        <f>J24-J11</f>
        <v>6.5835273339472105</v>
      </c>
      <c r="L19">
        <f>K11+K24</f>
        <v>0.27722082737228237</v>
      </c>
    </row>
    <row r="24" spans="2:12" x14ac:dyDescent="0.2">
      <c r="B24" s="4" t="s">
        <v>10</v>
      </c>
      <c r="C24" s="4"/>
      <c r="D24" s="4"/>
      <c r="E24" s="4"/>
      <c r="F24" s="4"/>
      <c r="G24" s="4"/>
      <c r="H24" s="4"/>
      <c r="I24" s="4"/>
      <c r="J24">
        <f>(981.7+$C$5)*$I$3*F27^2</f>
        <v>14.511011269252046</v>
      </c>
      <c r="K24">
        <f>J24*(($D$5/$C$5)^2+($J$3/$I$3)^2+2*(K26/F27)^2)^(1/2)</f>
        <v>0.17927915902549524</v>
      </c>
    </row>
    <row r="25" spans="2:12" x14ac:dyDescent="0.2">
      <c r="B25" t="s">
        <v>9</v>
      </c>
      <c r="C25" t="s">
        <v>5</v>
      </c>
      <c r="D25" t="s">
        <v>6</v>
      </c>
    </row>
    <row r="26" spans="2:12" x14ac:dyDescent="0.2">
      <c r="B26">
        <v>1</v>
      </c>
      <c r="C26">
        <v>29</v>
      </c>
      <c r="D26">
        <v>61.712000000000003</v>
      </c>
      <c r="E26" s="3">
        <f>D26/(C26/2)</f>
        <v>4.2560000000000002</v>
      </c>
      <c r="G26">
        <f>(E26-$F$27)^2</f>
        <v>1.7253519702076095E-5</v>
      </c>
      <c r="K26">
        <f>F27*I14/100</f>
        <v>1.828100556164557E-2</v>
      </c>
    </row>
    <row r="27" spans="2:12" x14ac:dyDescent="0.2">
      <c r="B27">
        <v>2</v>
      </c>
      <c r="C27">
        <v>32</v>
      </c>
      <c r="D27">
        <v>67.89</v>
      </c>
      <c r="E27" s="3">
        <f t="shared" ref="E27:E28" si="2">D27/(C27/2)</f>
        <v>4.243125</v>
      </c>
      <c r="F27">
        <f>SUM(E26:E28)/3</f>
        <v>4.2518462643678161</v>
      </c>
      <c r="G27">
        <f t="shared" ref="G27:G28" si="3">(E27-$F$27)^2</f>
        <v>7.6060452173338093E-5</v>
      </c>
      <c r="H27">
        <f>(SUM(G26:G28)/3)^(1/2)</f>
        <v>6.1691785143633115E-3</v>
      </c>
      <c r="I27">
        <f>(H27/F27)*100</f>
        <v>0.14509411043535397</v>
      </c>
      <c r="J27" t="s">
        <v>7</v>
      </c>
    </row>
    <row r="28" spans="2:12" x14ac:dyDescent="0.2">
      <c r="B28">
        <v>3</v>
      </c>
      <c r="C28">
        <v>29</v>
      </c>
      <c r="D28">
        <v>61.718000000000004</v>
      </c>
      <c r="E28" s="3">
        <f t="shared" si="2"/>
        <v>4.2564137931034489</v>
      </c>
      <c r="G28">
        <f t="shared" si="3"/>
        <v>2.0862318750831544E-5</v>
      </c>
    </row>
    <row r="33" spans="2:12" x14ac:dyDescent="0.2">
      <c r="B33" s="4" t="s">
        <v>11</v>
      </c>
      <c r="C33" s="4"/>
      <c r="D33" s="4"/>
      <c r="E33" s="4"/>
      <c r="F33" s="4"/>
      <c r="G33" s="4"/>
      <c r="H33" s="4"/>
      <c r="I33" s="4"/>
      <c r="J33">
        <f>(580.6+$C$5)*$I$3*F36^2</f>
        <v>9.9433897271262701</v>
      </c>
      <c r="K33">
        <f>J33*(($D$5/$C$5)^2+($J$3/$I$3)^2+2*(F39/F36)^2)^(1/2)</f>
        <v>0.12284757520099636</v>
      </c>
    </row>
    <row r="34" spans="2:12" x14ac:dyDescent="0.2">
      <c r="B34" t="s">
        <v>9</v>
      </c>
      <c r="C34" t="s">
        <v>5</v>
      </c>
      <c r="D34" t="s">
        <v>6</v>
      </c>
    </row>
    <row r="35" spans="2:12" x14ac:dyDescent="0.2">
      <c r="B35">
        <v>1</v>
      </c>
      <c r="C35">
        <v>31</v>
      </c>
      <c r="D35">
        <v>61.335999999999999</v>
      </c>
      <c r="E35" s="3">
        <f>D35/(C35/2)</f>
        <v>3.9571612903225803</v>
      </c>
      <c r="G35">
        <f>(E35-$F$36)^2</f>
        <v>2.1134281419816581E-4</v>
      </c>
    </row>
    <row r="36" spans="2:12" x14ac:dyDescent="0.2">
      <c r="B36">
        <v>2</v>
      </c>
      <c r="C36">
        <v>31</v>
      </c>
      <c r="D36">
        <v>61.008000000000003</v>
      </c>
      <c r="E36" s="3">
        <f t="shared" ref="E36:E37" si="4">D36/(C36/2)</f>
        <v>3.9360000000000004</v>
      </c>
      <c r="F36">
        <f>SUM(E35:E37)/3</f>
        <v>3.9426236559139785</v>
      </c>
      <c r="G36">
        <f t="shared" ref="G36:G37" si="5">(E36-$F$36)^2</f>
        <v>4.3872817666776609E-5</v>
      </c>
      <c r="H36">
        <f>(SUM(G35:G37)/3)^(1/2)</f>
        <v>1.0293148003701473E-2</v>
      </c>
      <c r="I36">
        <f>(H36/F36)*100</f>
        <v>0.26107356171978624</v>
      </c>
      <c r="J36" t="s">
        <v>7</v>
      </c>
    </row>
    <row r="37" spans="2:12" x14ac:dyDescent="0.2">
      <c r="B37">
        <v>3</v>
      </c>
      <c r="C37">
        <v>31</v>
      </c>
      <c r="D37">
        <v>60.988</v>
      </c>
      <c r="E37" s="3">
        <f t="shared" si="4"/>
        <v>3.9347096774193546</v>
      </c>
      <c r="G37">
        <f t="shared" si="5"/>
        <v>6.2631055613368461E-5</v>
      </c>
      <c r="K37">
        <f>J33-J11</f>
        <v>2.0159057918214343</v>
      </c>
      <c r="L37">
        <f>K33+K11</f>
        <v>0.22078924354778351</v>
      </c>
    </row>
    <row r="39" spans="2:12" x14ac:dyDescent="0.2">
      <c r="F39">
        <f>F36*I14/100</f>
        <v>1.695148895322425E-2</v>
      </c>
    </row>
    <row r="41" spans="2:12" x14ac:dyDescent="0.2">
      <c r="B41" s="4" t="s">
        <v>12</v>
      </c>
      <c r="C41" s="4"/>
      <c r="D41" s="4"/>
      <c r="E41" s="4"/>
      <c r="F41" s="4"/>
      <c r="G41" s="4"/>
      <c r="H41" s="4"/>
      <c r="I41" s="4"/>
      <c r="J41">
        <f>(580.6+$C$5+981.7)*$I$3*F44^2</f>
        <v>16.717662552557126</v>
      </c>
      <c r="K41">
        <f>J41*(($D$5/$C$5)^2+($J$3/$I$3)^2+2*(F47/F44)^2)^(1/2)</f>
        <v>0.20654166878397989</v>
      </c>
    </row>
    <row r="42" spans="2:12" x14ac:dyDescent="0.2">
      <c r="B42" t="s">
        <v>9</v>
      </c>
      <c r="C42" t="s">
        <v>5</v>
      </c>
      <c r="D42" t="s">
        <v>6</v>
      </c>
    </row>
    <row r="43" spans="2:12" x14ac:dyDescent="0.2">
      <c r="B43">
        <v>1</v>
      </c>
      <c r="C43">
        <v>31</v>
      </c>
      <c r="D43">
        <v>62.195999999999998</v>
      </c>
      <c r="E43" s="3">
        <f>D43/(C43/2)</f>
        <v>4.0126451612903224</v>
      </c>
      <c r="G43">
        <f>(E43-$F$44)^2</f>
        <v>4.4444444444434655E-7</v>
      </c>
    </row>
    <row r="44" spans="2:12" x14ac:dyDescent="0.2">
      <c r="B44">
        <v>2</v>
      </c>
      <c r="C44">
        <v>31</v>
      </c>
      <c r="D44">
        <v>62.201999999999998</v>
      </c>
      <c r="E44" s="3">
        <f t="shared" ref="E44:E45" si="6">D44/(C44/2)</f>
        <v>4.0130322580645164</v>
      </c>
      <c r="F44">
        <f>SUM(E43:E45)/3</f>
        <v>4.0119784946236559</v>
      </c>
      <c r="G44">
        <f t="shared" ref="G44:G45" si="7">(E44-$F$44)^2</f>
        <v>1.1104173892941606E-6</v>
      </c>
      <c r="H44">
        <f>(SUM(G43:G45)/3)^(1/2)</f>
        <v>1.2267493072648263E-3</v>
      </c>
      <c r="I44">
        <f>(H44/F44)*100</f>
        <v>3.057716557824923E-2</v>
      </c>
      <c r="J44" t="s">
        <v>7</v>
      </c>
    </row>
    <row r="45" spans="2:12" x14ac:dyDescent="0.2">
      <c r="B45">
        <v>3</v>
      </c>
      <c r="C45">
        <v>31</v>
      </c>
      <c r="D45">
        <v>62.158999999999999</v>
      </c>
      <c r="E45" s="3">
        <f t="shared" si="6"/>
        <v>4.0102580645161288</v>
      </c>
      <c r="G45">
        <f t="shared" si="7"/>
        <v>2.9598797548856859E-6</v>
      </c>
      <c r="K45">
        <f>J41-J11</f>
        <v>8.7901786172522911</v>
      </c>
      <c r="L45">
        <f>K41+K11</f>
        <v>0.30448333713076703</v>
      </c>
    </row>
    <row r="47" spans="2:12" x14ac:dyDescent="0.2">
      <c r="F47">
        <f>F44*I14/100</f>
        <v>1.7249683223041566E-2</v>
      </c>
    </row>
    <row r="50" spans="2:13" x14ac:dyDescent="0.2">
      <c r="B50" s="4" t="s">
        <v>13</v>
      </c>
      <c r="C50" s="4"/>
      <c r="D50" s="4"/>
      <c r="E50" s="4"/>
      <c r="F50" s="4"/>
      <c r="G50" s="4"/>
      <c r="H50" s="4"/>
      <c r="I50" s="4"/>
    </row>
    <row r="51" spans="2:13" x14ac:dyDescent="0.2">
      <c r="B51" t="s">
        <v>9</v>
      </c>
      <c r="C51" t="s">
        <v>5</v>
      </c>
      <c r="D51" t="s">
        <v>6</v>
      </c>
      <c r="E51" t="s">
        <v>14</v>
      </c>
    </row>
    <row r="52" spans="2:13" x14ac:dyDescent="0.2">
      <c r="B52">
        <v>1</v>
      </c>
      <c r="C52">
        <v>40</v>
      </c>
      <c r="D52">
        <v>60.777000000000001</v>
      </c>
      <c r="E52">
        <v>0</v>
      </c>
      <c r="F52" s="3">
        <f>D52/(C52/2)</f>
        <v>3.0388500000000001</v>
      </c>
      <c r="G52" s="3">
        <f>$I$3*(764.1+764.5+$C$5)*F52^2-$J$11</f>
        <v>1.5373353272745165</v>
      </c>
      <c r="H52" s="3">
        <f>G52*(($J$3/$I$3)^2+(0.00043)^2)^(1/2)</f>
        <v>1.654047769842076E-2</v>
      </c>
      <c r="I52">
        <f>(E52)^2</f>
        <v>0</v>
      </c>
      <c r="J52">
        <v>0.1</v>
      </c>
      <c r="L52">
        <v>0</v>
      </c>
      <c r="M52">
        <f>L52^2</f>
        <v>0</v>
      </c>
    </row>
    <row r="53" spans="2:13" x14ac:dyDescent="0.2">
      <c r="B53">
        <v>2</v>
      </c>
      <c r="C53">
        <v>40</v>
      </c>
      <c r="D53">
        <v>61.088999999999999</v>
      </c>
      <c r="E53">
        <v>0</v>
      </c>
      <c r="F53" s="3">
        <f t="shared" ref="F53:F65" si="8">D53/(C53/2)</f>
        <v>3.0544500000000001</v>
      </c>
      <c r="G53" s="3">
        <f t="shared" ref="G53:G65" si="9">$I$3*(764.1+764.5+$C$5)*F53^2-$J$11</f>
        <v>1.6347604490851007</v>
      </c>
      <c r="H53" s="3">
        <f t="shared" ref="H53:H65" si="10">G53*(($J$3/$I$3)^2+(0.00043)^2)^(1/2)</f>
        <v>1.7588692766392161E-2</v>
      </c>
      <c r="I53">
        <f>(E53)^2</f>
        <v>0</v>
      </c>
      <c r="J53">
        <v>0.1</v>
      </c>
      <c r="L53">
        <v>0</v>
      </c>
      <c r="M53">
        <f t="shared" ref="M53:M65" si="11">L53^2</f>
        <v>0</v>
      </c>
    </row>
    <row r="54" spans="2:13" x14ac:dyDescent="0.2">
      <c r="B54">
        <v>3</v>
      </c>
      <c r="C54">
        <v>43</v>
      </c>
      <c r="D54">
        <v>66.17</v>
      </c>
      <c r="E54">
        <v>1</v>
      </c>
      <c r="F54" s="3">
        <f t="shared" si="8"/>
        <v>3.0776744186046514</v>
      </c>
      <c r="G54" s="3">
        <f t="shared" si="9"/>
        <v>1.7807257432805441</v>
      </c>
      <c r="H54" s="3">
        <f t="shared" si="10"/>
        <v>1.9159160608085125E-2</v>
      </c>
      <c r="I54">
        <f>(E54)^2</f>
        <v>1</v>
      </c>
      <c r="J54">
        <v>0.1</v>
      </c>
      <c r="L54">
        <v>1</v>
      </c>
      <c r="M54">
        <f t="shared" si="11"/>
        <v>1</v>
      </c>
    </row>
    <row r="55" spans="2:13" x14ac:dyDescent="0.2">
      <c r="B55">
        <v>4</v>
      </c>
      <c r="C55">
        <v>40</v>
      </c>
      <c r="D55">
        <v>61.366999999999997</v>
      </c>
      <c r="E55">
        <v>1</v>
      </c>
      <c r="F55" s="3">
        <f t="shared" si="8"/>
        <v>3.0683499999999997</v>
      </c>
      <c r="G55" s="3">
        <f t="shared" si="9"/>
        <v>1.721989002851001</v>
      </c>
      <c r="H55" s="3">
        <f t="shared" si="10"/>
        <v>1.8527201055789411E-2</v>
      </c>
      <c r="I55">
        <f>(E55)^2</f>
        <v>1</v>
      </c>
      <c r="J55">
        <v>0.1</v>
      </c>
      <c r="L55">
        <v>1</v>
      </c>
      <c r="M55">
        <f t="shared" si="11"/>
        <v>1</v>
      </c>
    </row>
    <row r="56" spans="2:13" x14ac:dyDescent="0.2">
      <c r="B56">
        <v>5</v>
      </c>
      <c r="C56">
        <v>39</v>
      </c>
      <c r="D56">
        <v>61.216000000000001</v>
      </c>
      <c r="E56">
        <v>2</v>
      </c>
      <c r="F56" s="3">
        <f t="shared" si="8"/>
        <v>3.1392820512820512</v>
      </c>
      <c r="G56" s="3">
        <f t="shared" si="9"/>
        <v>2.173285834371721</v>
      </c>
      <c r="H56" s="3">
        <f t="shared" si="10"/>
        <v>2.3382787891467118E-2</v>
      </c>
      <c r="I56">
        <f>(E56)^2</f>
        <v>4</v>
      </c>
      <c r="J56">
        <v>0.1</v>
      </c>
      <c r="L56">
        <v>2</v>
      </c>
      <c r="M56">
        <f t="shared" si="11"/>
        <v>4</v>
      </c>
    </row>
    <row r="57" spans="2:13" x14ac:dyDescent="0.2">
      <c r="B57">
        <v>6</v>
      </c>
      <c r="C57">
        <v>38</v>
      </c>
      <c r="D57">
        <v>60.792000000000002</v>
      </c>
      <c r="E57">
        <v>2.5</v>
      </c>
      <c r="F57" s="3">
        <f t="shared" si="8"/>
        <v>3.1995789473684213</v>
      </c>
      <c r="G57" s="3">
        <f t="shared" si="9"/>
        <v>2.5650276962954122</v>
      </c>
      <c r="H57" s="3">
        <f t="shared" si="10"/>
        <v>2.7597611694530351E-2</v>
      </c>
      <c r="I57">
        <f>(E57)^2</f>
        <v>6.25</v>
      </c>
      <c r="J57">
        <v>0.1</v>
      </c>
      <c r="L57">
        <v>2.5</v>
      </c>
      <c r="M57">
        <f t="shared" si="11"/>
        <v>6.25</v>
      </c>
    </row>
    <row r="58" spans="2:13" x14ac:dyDescent="0.2">
      <c r="B58">
        <v>7</v>
      </c>
      <c r="C58">
        <v>37</v>
      </c>
      <c r="D58">
        <v>60.110999999999997</v>
      </c>
      <c r="E58">
        <v>3</v>
      </c>
      <c r="F58" s="3">
        <f t="shared" si="8"/>
        <v>3.2492432432432432</v>
      </c>
      <c r="G58" s="3">
        <f t="shared" si="9"/>
        <v>2.8932880879698617</v>
      </c>
      <c r="H58" s="3">
        <f t="shared" si="10"/>
        <v>3.1129426511660716E-2</v>
      </c>
      <c r="I58">
        <f>(E58)^2</f>
        <v>9</v>
      </c>
      <c r="J58">
        <v>0.1</v>
      </c>
      <c r="L58">
        <v>3</v>
      </c>
      <c r="M58">
        <f t="shared" si="11"/>
        <v>9</v>
      </c>
    </row>
    <row r="59" spans="2:13" x14ac:dyDescent="0.2">
      <c r="B59">
        <v>8</v>
      </c>
      <c r="C59">
        <v>37</v>
      </c>
      <c r="D59">
        <v>61.734000000000002</v>
      </c>
      <c r="E59">
        <v>3.5</v>
      </c>
      <c r="F59" s="3">
        <f t="shared" si="8"/>
        <v>3.3369729729729731</v>
      </c>
      <c r="G59" s="3">
        <f t="shared" si="9"/>
        <v>3.4854992292728815</v>
      </c>
      <c r="H59" s="3">
        <f t="shared" si="10"/>
        <v>3.7501136705067183E-2</v>
      </c>
      <c r="I59">
        <f>(E59)^2</f>
        <v>12.25</v>
      </c>
      <c r="J59">
        <v>0.1</v>
      </c>
      <c r="L59">
        <v>3.5</v>
      </c>
      <c r="M59">
        <f t="shared" si="11"/>
        <v>12.25</v>
      </c>
    </row>
    <row r="60" spans="2:13" x14ac:dyDescent="0.2">
      <c r="B60">
        <v>9</v>
      </c>
      <c r="C60">
        <v>36</v>
      </c>
      <c r="D60">
        <v>61.792999999999999</v>
      </c>
      <c r="E60">
        <v>4</v>
      </c>
      <c r="F60" s="3">
        <f t="shared" si="8"/>
        <v>3.4329444444444444</v>
      </c>
      <c r="G60" s="3">
        <f t="shared" si="9"/>
        <v>4.1514150345550851</v>
      </c>
      <c r="H60" s="3">
        <f t="shared" si="10"/>
        <v>4.4665849133697505E-2</v>
      </c>
      <c r="I60">
        <f>(E60)^2</f>
        <v>16</v>
      </c>
      <c r="J60">
        <v>0.1</v>
      </c>
      <c r="L60">
        <v>4</v>
      </c>
      <c r="M60">
        <f t="shared" si="11"/>
        <v>16</v>
      </c>
    </row>
    <row r="61" spans="2:13" x14ac:dyDescent="0.2">
      <c r="B61">
        <v>10</v>
      </c>
      <c r="C61">
        <v>35</v>
      </c>
      <c r="D61">
        <v>61.68</v>
      </c>
      <c r="E61">
        <v>4.5</v>
      </c>
      <c r="F61" s="3">
        <f t="shared" si="8"/>
        <v>3.5245714285714285</v>
      </c>
      <c r="G61" s="3">
        <f t="shared" si="9"/>
        <v>4.8048033988440926</v>
      </c>
      <c r="H61" s="3">
        <f t="shared" si="10"/>
        <v>5.1695776486690749E-2</v>
      </c>
      <c r="I61">
        <f>(E61)^2</f>
        <v>20.25</v>
      </c>
      <c r="J61">
        <v>0.1</v>
      </c>
      <c r="L61">
        <v>4.5</v>
      </c>
      <c r="M61">
        <f t="shared" si="11"/>
        <v>20.25</v>
      </c>
    </row>
    <row r="62" spans="2:13" x14ac:dyDescent="0.2">
      <c r="B62">
        <v>11</v>
      </c>
      <c r="C62">
        <v>35</v>
      </c>
      <c r="D62">
        <v>63.097999999999999</v>
      </c>
      <c r="E62">
        <v>5</v>
      </c>
      <c r="F62" s="3">
        <f t="shared" si="8"/>
        <v>3.6055999999999999</v>
      </c>
      <c r="G62" s="3">
        <f t="shared" si="9"/>
        <v>5.3969536965750331</v>
      </c>
      <c r="H62" s="3">
        <f t="shared" si="10"/>
        <v>5.8066832052750005E-2</v>
      </c>
      <c r="I62">
        <f>(E62)^2</f>
        <v>25</v>
      </c>
      <c r="J62">
        <v>0.1</v>
      </c>
      <c r="L62">
        <v>5</v>
      </c>
      <c r="M62">
        <f t="shared" si="11"/>
        <v>25</v>
      </c>
    </row>
    <row r="63" spans="2:13" x14ac:dyDescent="0.2">
      <c r="B63">
        <v>12</v>
      </c>
      <c r="C63">
        <v>33</v>
      </c>
      <c r="D63">
        <v>60.942999999999998</v>
      </c>
      <c r="E63">
        <v>5.5</v>
      </c>
      <c r="F63" s="3">
        <f t="shared" si="8"/>
        <v>3.6935151515151512</v>
      </c>
      <c r="G63" s="3">
        <f t="shared" si="9"/>
        <v>6.0546535458223234</v>
      </c>
      <c r="H63" s="3">
        <f t="shared" si="10"/>
        <v>6.5143147477060126E-2</v>
      </c>
      <c r="I63">
        <f>(E63)^2</f>
        <v>30.25</v>
      </c>
      <c r="J63">
        <v>0.1</v>
      </c>
      <c r="L63">
        <v>5.5</v>
      </c>
      <c r="M63">
        <f t="shared" si="11"/>
        <v>30.25</v>
      </c>
    </row>
    <row r="64" spans="2:13" x14ac:dyDescent="0.2">
      <c r="B64">
        <v>13</v>
      </c>
      <c r="C64">
        <v>45</v>
      </c>
      <c r="D64">
        <v>85.843999999999994</v>
      </c>
      <c r="E64">
        <v>6</v>
      </c>
      <c r="F64" s="3">
        <f t="shared" si="8"/>
        <v>3.8152888888888885</v>
      </c>
      <c r="G64" s="3">
        <f t="shared" si="9"/>
        <v>6.9918231707446674</v>
      </c>
      <c r="H64" s="3">
        <f t="shared" si="10"/>
        <v>7.5226330375190054E-2</v>
      </c>
      <c r="I64">
        <f>(E64)^2</f>
        <v>36</v>
      </c>
      <c r="J64">
        <v>0.1</v>
      </c>
      <c r="L64">
        <v>6</v>
      </c>
      <c r="M64">
        <f t="shared" si="11"/>
        <v>36</v>
      </c>
    </row>
    <row r="65" spans="2:13" x14ac:dyDescent="0.2">
      <c r="B65">
        <v>14</v>
      </c>
      <c r="C65">
        <v>31</v>
      </c>
      <c r="D65">
        <v>61.213000000000001</v>
      </c>
      <c r="E65">
        <v>6.5</v>
      </c>
      <c r="F65" s="3">
        <f t="shared" si="8"/>
        <v>3.9492258064516128</v>
      </c>
      <c r="G65" s="3">
        <f t="shared" si="9"/>
        <v>8.0577034187322063</v>
      </c>
      <c r="H65" s="3">
        <f t="shared" si="10"/>
        <v>8.6694334888090252E-2</v>
      </c>
      <c r="I65">
        <f>(E65)^2</f>
        <v>42.25</v>
      </c>
      <c r="J65">
        <v>0.1</v>
      </c>
      <c r="L65">
        <v>6.5</v>
      </c>
      <c r="M65">
        <f t="shared" si="11"/>
        <v>42.25</v>
      </c>
    </row>
    <row r="66" spans="2:13" x14ac:dyDescent="0.2">
      <c r="B66">
        <v>15</v>
      </c>
    </row>
    <row r="67" spans="2:13" x14ac:dyDescent="0.2">
      <c r="B67">
        <v>16</v>
      </c>
    </row>
  </sheetData>
  <mergeCells count="5">
    <mergeCell ref="B8:I8"/>
    <mergeCell ref="B24:I24"/>
    <mergeCell ref="B33:I33"/>
    <mergeCell ref="B41:I41"/>
    <mergeCell ref="B50:I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2018-11-23T10:55:51Z</dcterms:created>
  <dcterms:modified xsi:type="dcterms:W3CDTF">2018-11-29T01:14:08Z</dcterms:modified>
</cp:coreProperties>
</file>