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МФТИ/Лабораторные работы/1.3.1/"/>
    </mc:Choice>
  </mc:AlternateContent>
  <xr:revisionPtr revIDLastSave="0" documentId="13_ncr:1_{F65C6AA5-0B07-4945-90AF-0A67B360659C}" xr6:coauthVersionLast="36" xr6:coauthVersionMax="36" xr10:uidLastSave="{00000000-0000-0000-0000-000000000000}"/>
  <bookViews>
    <workbookView xWindow="0" yWindow="0" windowWidth="33600" windowHeight="21000" xr2:uid="{849117E8-BF29-9447-9BFE-0344C207A9E8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22" i="1" l="1"/>
  <c r="P123" i="1"/>
  <c r="P124" i="1"/>
  <c r="P125" i="1"/>
  <c r="P121" i="1"/>
  <c r="N122" i="1"/>
  <c r="N123" i="1"/>
  <c r="N124" i="1"/>
  <c r="N125" i="1"/>
  <c r="N121" i="1"/>
  <c r="L125" i="1"/>
  <c r="L124" i="1"/>
  <c r="L123" i="1"/>
  <c r="L122" i="1"/>
  <c r="L121" i="1"/>
  <c r="AC107" i="1"/>
  <c r="AC108" i="1"/>
  <c r="AC109" i="1"/>
  <c r="AC110" i="1"/>
  <c r="AC106" i="1"/>
  <c r="AA107" i="1"/>
  <c r="AA108" i="1"/>
  <c r="AA109" i="1"/>
  <c r="AA110" i="1"/>
  <c r="AA106" i="1"/>
  <c r="S107" i="1"/>
  <c r="S108" i="1"/>
  <c r="S109" i="1"/>
  <c r="S110" i="1"/>
  <c r="S106" i="1"/>
  <c r="Q107" i="1"/>
  <c r="Q108" i="1"/>
  <c r="Q109" i="1"/>
  <c r="Q110" i="1"/>
  <c r="Q106" i="1"/>
  <c r="I107" i="1"/>
  <c r="I108" i="1"/>
  <c r="I109" i="1"/>
  <c r="I110" i="1"/>
  <c r="I106" i="1"/>
  <c r="G107" i="1"/>
  <c r="G108" i="1"/>
  <c r="G109" i="1"/>
  <c r="G110" i="1"/>
  <c r="G106" i="1"/>
  <c r="Z83" i="1"/>
  <c r="Z84" i="1"/>
  <c r="Z85" i="1"/>
  <c r="Z86" i="1"/>
  <c r="Z82" i="1"/>
  <c r="X83" i="1"/>
  <c r="X84" i="1"/>
  <c r="X85" i="1"/>
  <c r="X86" i="1"/>
  <c r="X82" i="1"/>
  <c r="V86" i="1"/>
  <c r="V85" i="1"/>
  <c r="V84" i="1"/>
  <c r="V83" i="1"/>
  <c r="V82" i="1"/>
  <c r="R82" i="1"/>
  <c r="R83" i="1"/>
  <c r="R84" i="1"/>
  <c r="R85" i="1"/>
  <c r="R81" i="1"/>
  <c r="P82" i="1"/>
  <c r="P83" i="1"/>
  <c r="P84" i="1"/>
  <c r="P85" i="1"/>
  <c r="P81" i="1"/>
  <c r="N82" i="1"/>
  <c r="N83" i="1"/>
  <c r="N84" i="1"/>
  <c r="N85" i="1"/>
  <c r="N81" i="1"/>
  <c r="D82" i="1"/>
  <c r="D83" i="1"/>
  <c r="D84" i="1"/>
  <c r="D85" i="1"/>
  <c r="D81" i="1"/>
  <c r="H82" i="1"/>
  <c r="H83" i="1"/>
  <c r="H84" i="1"/>
  <c r="H85" i="1"/>
  <c r="H81" i="1"/>
  <c r="F81" i="1"/>
  <c r="F82" i="1"/>
  <c r="F83" i="1"/>
  <c r="F84" i="1"/>
  <c r="F85" i="1"/>
  <c r="AC25" i="1"/>
  <c r="AD25" i="1"/>
  <c r="AG25" i="1"/>
  <c r="AH25" i="1"/>
  <c r="AI25" i="1"/>
  <c r="AJ25" i="1"/>
  <c r="AK25" i="1"/>
  <c r="AL25" i="1"/>
  <c r="AA25" i="1"/>
  <c r="AE25" i="1" s="1"/>
  <c r="AL24" i="1"/>
  <c r="AD24" i="1"/>
  <c r="AE24" i="1"/>
  <c r="AA24" i="1"/>
  <c r="AF24" i="1" s="1"/>
  <c r="X69" i="1"/>
  <c r="Q69" i="1"/>
  <c r="W69" i="1"/>
  <c r="P69" i="1"/>
  <c r="O69" i="1"/>
  <c r="T68" i="1"/>
  <c r="U68" i="1"/>
  <c r="M69" i="1"/>
  <c r="R69" i="1" s="1"/>
  <c r="M68" i="1"/>
  <c r="V68" i="1" s="1"/>
  <c r="R18" i="1"/>
  <c r="T18" i="1"/>
  <c r="U18" i="1"/>
  <c r="V18" i="1"/>
  <c r="P18" i="1"/>
  <c r="M19" i="1"/>
  <c r="M18" i="1"/>
  <c r="X18" i="1" s="1"/>
  <c r="AK24" i="1" l="1"/>
  <c r="R68" i="1"/>
  <c r="V69" i="1"/>
  <c r="S18" i="1"/>
  <c r="O68" i="1"/>
  <c r="Q68" i="1"/>
  <c r="U69" i="1"/>
  <c r="AC24" i="1"/>
  <c r="AJ24" i="1"/>
  <c r="X68" i="1"/>
  <c r="T69" i="1"/>
  <c r="O18" i="1"/>
  <c r="W18" i="1"/>
  <c r="W68" i="1"/>
  <c r="S69" i="1"/>
  <c r="Y69" i="1" s="1"/>
  <c r="AA69" i="1" s="1"/>
  <c r="AG24" i="1"/>
  <c r="AF25" i="1"/>
  <c r="AM25" i="1" s="1"/>
  <c r="S68" i="1"/>
  <c r="P68" i="1"/>
  <c r="AH24" i="1"/>
  <c r="AI24" i="1"/>
  <c r="Q18" i="1"/>
  <c r="BL28" i="1"/>
  <c r="BA41" i="1"/>
  <c r="BA42" i="1"/>
  <c r="BA43" i="1"/>
  <c r="BA44" i="1"/>
  <c r="BA45" i="1"/>
  <c r="BA40" i="1"/>
  <c r="BG33" i="1"/>
  <c r="BH33" i="1" s="1"/>
  <c r="BG34" i="1"/>
  <c r="BH34" i="1" s="1"/>
  <c r="BG35" i="1"/>
  <c r="BH35" i="1" s="1"/>
  <c r="BG36" i="1"/>
  <c r="BH36" i="1" s="1"/>
  <c r="BG32" i="1"/>
  <c r="BH32" i="1" s="1"/>
  <c r="BI22" i="1"/>
  <c r="BI23" i="1"/>
  <c r="BI24" i="1"/>
  <c r="BI25" i="1"/>
  <c r="BI21" i="1"/>
  <c r="BG22" i="1"/>
  <c r="BG23" i="1"/>
  <c r="BG24" i="1"/>
  <c r="BG25" i="1"/>
  <c r="BG21" i="1"/>
  <c r="BE22" i="1"/>
  <c r="BE23" i="1"/>
  <c r="BE24" i="1"/>
  <c r="BE25" i="1"/>
  <c r="BE21" i="1"/>
  <c r="BC22" i="1"/>
  <c r="BC23" i="1"/>
  <c r="BC24" i="1"/>
  <c r="BC25" i="1"/>
  <c r="BC21" i="1"/>
  <c r="BA22" i="1"/>
  <c r="BA23" i="1"/>
  <c r="BA24" i="1"/>
  <c r="BA25" i="1"/>
  <c r="BA21" i="1"/>
  <c r="AY22" i="1"/>
  <c r="AY23" i="1"/>
  <c r="AY24" i="1"/>
  <c r="AY25" i="1"/>
  <c r="AY21" i="1"/>
  <c r="AW4" i="1"/>
  <c r="AW5" i="1"/>
  <c r="AW6" i="1"/>
  <c r="AW7" i="1"/>
  <c r="AW3" i="1"/>
  <c r="BE7" i="1"/>
  <c r="BE6" i="1"/>
  <c r="BE5" i="1"/>
  <c r="BE4" i="1"/>
  <c r="BD7" i="1"/>
  <c r="BD6" i="1"/>
  <c r="BD5" i="1"/>
  <c r="BD4" i="1"/>
  <c r="AQ7" i="1"/>
  <c r="AL14" i="1" s="1"/>
  <c r="AQ5" i="1"/>
  <c r="AM12" i="1" s="1"/>
  <c r="AQ6" i="1"/>
  <c r="AL13" i="1" s="1"/>
  <c r="AQ4" i="1"/>
  <c r="AN11" i="1" s="1"/>
  <c r="AF7" i="1"/>
  <c r="AF6" i="1"/>
  <c r="AF5" i="1"/>
  <c r="AF4" i="1"/>
  <c r="AD7" i="1"/>
  <c r="AD6" i="1"/>
  <c r="AD5" i="1"/>
  <c r="AD4" i="1"/>
  <c r="AB7" i="1"/>
  <c r="AB6" i="1"/>
  <c r="AB5" i="1"/>
  <c r="AB4" i="1"/>
  <c r="Z7" i="1"/>
  <c r="Z6" i="1"/>
  <c r="Z5" i="1"/>
  <c r="Z4" i="1"/>
  <c r="X4" i="1"/>
  <c r="X7" i="1"/>
  <c r="X6" i="1"/>
  <c r="X5" i="1"/>
  <c r="V5" i="1"/>
  <c r="V6" i="1"/>
  <c r="V7" i="1"/>
  <c r="V4" i="1"/>
  <c r="Y68" i="1" l="1"/>
  <c r="AA68" i="1" s="1"/>
  <c r="Y18" i="1"/>
  <c r="AA18" i="1" s="1"/>
  <c r="AM24" i="1"/>
  <c r="AG6" i="1"/>
  <c r="AG4" i="1"/>
  <c r="AL12" i="1"/>
  <c r="AG7" i="1"/>
  <c r="AK14" i="1"/>
  <c r="AR7" i="1"/>
  <c r="AL11" i="1"/>
  <c r="AK13" i="1"/>
  <c r="AP14" i="1"/>
  <c r="AR6" i="1"/>
  <c r="AP13" i="1"/>
  <c r="AP12" i="1"/>
  <c r="AM11" i="1"/>
  <c r="AG5" i="1"/>
  <c r="AK12" i="1"/>
  <c r="AO14" i="1"/>
  <c r="AR5" i="1"/>
  <c r="AK11" i="1"/>
  <c r="AO13" i="1"/>
  <c r="AN14" i="1"/>
  <c r="AP11" i="1"/>
  <c r="AO12" i="1"/>
  <c r="AN13" i="1"/>
  <c r="AM14" i="1"/>
  <c r="AO11" i="1"/>
  <c r="AN12" i="1"/>
  <c r="AM13" i="1"/>
  <c r="AR4" i="1"/>
  <c r="AI33" i="1"/>
  <c r="AI34" i="1" s="1"/>
  <c r="AJ32" i="1"/>
  <c r="AB33" i="1"/>
  <c r="AB34" i="1" s="1"/>
  <c r="AC32" i="1"/>
  <c r="C44" i="1"/>
  <c r="C45" i="1" s="1"/>
  <c r="D43" i="1"/>
  <c r="U33" i="1"/>
  <c r="U34" i="1" s="1"/>
  <c r="V32" i="1"/>
  <c r="N33" i="1"/>
  <c r="N34" i="1" s="1"/>
  <c r="O32" i="1"/>
  <c r="G33" i="1"/>
  <c r="G34" i="1" s="1"/>
  <c r="H32" i="1"/>
  <c r="C32" i="1"/>
  <c r="B33" i="1"/>
  <c r="B34" i="1" s="1"/>
  <c r="B35" i="1" s="1"/>
  <c r="B36" i="1" s="1"/>
  <c r="C36" i="1" s="1"/>
  <c r="B5" i="1"/>
  <c r="B6" i="1" s="1"/>
  <c r="B7" i="1" s="1"/>
  <c r="B8" i="1" s="1"/>
  <c r="B257" i="1" s="1"/>
  <c r="AQ14" i="1" l="1"/>
  <c r="AR14" i="1" s="1"/>
  <c r="AQ11" i="1"/>
  <c r="AR11" i="1" s="1"/>
  <c r="AQ13" i="1"/>
  <c r="AR13" i="1" s="1"/>
  <c r="AQ12" i="1"/>
  <c r="AR12" i="1" s="1"/>
  <c r="C35" i="1"/>
  <c r="C34" i="1"/>
  <c r="C33" i="1"/>
  <c r="AI35" i="1"/>
  <c r="AJ34" i="1"/>
  <c r="AJ33" i="1"/>
  <c r="AB35" i="1"/>
  <c r="AC34" i="1"/>
  <c r="AC33" i="1"/>
  <c r="C46" i="1"/>
  <c r="D45" i="1"/>
  <c r="D44" i="1"/>
  <c r="U35" i="1"/>
  <c r="V34" i="1"/>
  <c r="V33" i="1"/>
  <c r="O34" i="1"/>
  <c r="N35" i="1"/>
  <c r="O33" i="1"/>
  <c r="G35" i="1"/>
  <c r="H34" i="1"/>
  <c r="H33" i="1"/>
  <c r="AI36" i="1" l="1"/>
  <c r="AJ36" i="1" s="1"/>
  <c r="AJ35" i="1"/>
  <c r="AB36" i="1"/>
  <c r="AC36" i="1" s="1"/>
  <c r="AC35" i="1"/>
  <c r="C47" i="1"/>
  <c r="D47" i="1" s="1"/>
  <c r="D46" i="1"/>
  <c r="U36" i="1"/>
  <c r="V36" i="1" s="1"/>
  <c r="V35" i="1"/>
  <c r="N36" i="1"/>
  <c r="O36" i="1" s="1"/>
  <c r="O35" i="1"/>
  <c r="G36" i="1"/>
  <c r="H36" i="1" s="1"/>
  <c r="H35" i="1"/>
</calcChain>
</file>

<file path=xl/sharedStrings.xml><?xml version="1.0" encoding="utf-8"?>
<sst xmlns="http://schemas.openxmlformats.org/spreadsheetml/2006/main" count="99" uniqueCount="49">
  <si>
    <t>m, г</t>
  </si>
  <si>
    <r>
      <t>n</t>
    </r>
    <r>
      <rPr>
        <vertAlign val="subscript"/>
        <sz val="12"/>
        <color theme="1"/>
        <rFont val="Calibri (Основной текст)"/>
        <charset val="204"/>
      </rPr>
      <t>1</t>
    </r>
  </si>
  <si>
    <r>
      <t>n</t>
    </r>
    <r>
      <rPr>
        <vertAlign val="superscript"/>
        <sz val="12"/>
        <color theme="1"/>
        <rFont val="Calibri (Основной текст)"/>
        <charset val="204"/>
      </rPr>
      <t>'</t>
    </r>
    <r>
      <rPr>
        <vertAlign val="subscript"/>
        <sz val="12"/>
        <color theme="1"/>
        <rFont val="Calibri (Основной текст)"/>
        <charset val="204"/>
      </rPr>
      <t>1</t>
    </r>
  </si>
  <si>
    <r>
      <t>n</t>
    </r>
    <r>
      <rPr>
        <vertAlign val="subscript"/>
        <sz val="12"/>
        <color theme="1"/>
        <rFont val="Calibri (Основной текст)"/>
        <charset val="204"/>
      </rPr>
      <t>2</t>
    </r>
  </si>
  <si>
    <r>
      <t>n</t>
    </r>
    <r>
      <rPr>
        <vertAlign val="superscript"/>
        <sz val="12"/>
        <color theme="1"/>
        <rFont val="Calibri (Основной текст)"/>
        <charset val="204"/>
      </rPr>
      <t>'</t>
    </r>
    <r>
      <rPr>
        <vertAlign val="subscript"/>
        <sz val="12"/>
        <color theme="1"/>
        <rFont val="Calibri (Основной текст)"/>
        <charset val="204"/>
      </rPr>
      <t>2</t>
    </r>
  </si>
  <si>
    <r>
      <t>n</t>
    </r>
    <r>
      <rPr>
        <vertAlign val="subscript"/>
        <sz val="12"/>
        <color theme="1"/>
        <rFont val="Calibri (Основной текст)"/>
        <charset val="204"/>
      </rPr>
      <t>3</t>
    </r>
  </si>
  <si>
    <r>
      <t>n</t>
    </r>
    <r>
      <rPr>
        <vertAlign val="superscript"/>
        <sz val="12"/>
        <color theme="1"/>
        <rFont val="Calibri (Основной текст)"/>
        <charset val="204"/>
      </rPr>
      <t>'</t>
    </r>
    <r>
      <rPr>
        <vertAlign val="subscript"/>
        <sz val="12"/>
        <color theme="1"/>
        <rFont val="Calibri (Основной текст)"/>
        <charset val="204"/>
      </rPr>
      <t>3</t>
    </r>
  </si>
  <si>
    <t>Первая установка</t>
  </si>
  <si>
    <t>Вторая установка</t>
  </si>
  <si>
    <t>№</t>
  </si>
  <si>
    <t>a</t>
  </si>
  <si>
    <t>Ширина</t>
  </si>
  <si>
    <t>Толщина</t>
  </si>
  <si>
    <t>b</t>
  </si>
  <si>
    <t>Какая-то балка (металлическая)</t>
  </si>
  <si>
    <t>Металл</t>
  </si>
  <si>
    <t>P,  H</t>
  </si>
  <si>
    <t>Нагрузка ymax, мм</t>
  </si>
  <si>
    <t>Разгрузка</t>
  </si>
  <si>
    <t>Разгрузка ymax, мм</t>
  </si>
  <si>
    <t>Дерево</t>
  </si>
  <si>
    <t>Смещение нагрузки</t>
  </si>
  <si>
    <t>Переворот, Нагрузка ymax, мм</t>
  </si>
  <si>
    <t>Переворот, Рагрузка ymax, мм</t>
  </si>
  <si>
    <t>Нагрузка</t>
  </si>
  <si>
    <t>d = 0,46мм</t>
  </si>
  <si>
    <t>r = 15мм</t>
  </si>
  <si>
    <t>Расстояние между шкалой и зеркалом</t>
  </si>
  <si>
    <t>Длина проволоки</t>
  </si>
  <si>
    <t>138 см</t>
  </si>
  <si>
    <t>176 см</t>
  </si>
  <si>
    <t>b, мм</t>
  </si>
  <si>
    <t>a, мм</t>
  </si>
  <si>
    <t>Какая-то балка (деревянная) 1</t>
  </si>
  <si>
    <t>Какая-то балка (деревянная) 2</t>
  </si>
  <si>
    <t>Металл (Перевернутый)</t>
  </si>
  <si>
    <t>Дерево 1</t>
  </si>
  <si>
    <t>Дерево 1 (Перевернутое)</t>
  </si>
  <si>
    <t>Дерево 1 (Смещенное)</t>
  </si>
  <si>
    <t>Дерево 3</t>
  </si>
  <si>
    <t>Дерево 3 (перевернутое)</t>
  </si>
  <si>
    <t>n1</t>
  </si>
  <si>
    <t>n'1</t>
  </si>
  <si>
    <t>n2</t>
  </si>
  <si>
    <t>n'2</t>
  </si>
  <si>
    <t>n3</t>
  </si>
  <si>
    <t>n'3</t>
  </si>
  <si>
    <t>а</t>
  </si>
  <si>
    <t>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</si>
</sst>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 (Основной текст)"/>
      <charset val="204"/>
    </font>
    <font>
      <vertAlign val="superscript"/>
      <sz val="12"/>
      <color theme="1"/>
      <name val="Calibri (Основной текст)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164" fontId="0" fillId="0" borderId="0" xfId="0" applyNumberFormat="1" applyFont="1" applyAlignment="1">
      <alignment wrapText="1"/>
    </xf>
    <xf numFmtId="0" fontId="0" fillId="0" borderId="0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ED33-9B5C-D04D-B914-6FBD4D072515}">
  <dimension ref="A1:BM257"/>
  <sheetViews>
    <sheetView tabSelected="1" topLeftCell="AH1" zoomScale="125" workbookViewId="0">
      <selection activeCell="AU17" sqref="AU17"/>
    </sheetView>
  </sheetViews>
  <sheetFormatPr baseColWidth="10" defaultRowHeight="16"/>
  <cols>
    <col min="1" max="4" width="10.83203125" style="1"/>
    <col min="5" max="5" width="17.1640625" style="1" customWidth="1"/>
    <col min="6" max="6" width="17.33203125" style="1" bestFit="1" customWidth="1"/>
    <col min="7" max="10" width="10.83203125" style="1"/>
    <col min="11" max="11" width="10.83203125" style="1" customWidth="1"/>
    <col min="12" max="14" width="10.83203125" style="1"/>
    <col min="15" max="15" width="15.6640625" style="1" customWidth="1"/>
    <col min="16" max="24" width="10.83203125" style="1"/>
    <col min="25" max="25" width="11.6640625" style="1" bestFit="1" customWidth="1"/>
    <col min="26" max="26" width="10.83203125" style="1"/>
    <col min="27" max="27" width="11.6640625" style="1" bestFit="1" customWidth="1"/>
    <col min="28" max="32" width="10.83203125" style="1"/>
    <col min="33" max="33" width="11.6640625" style="1" bestFit="1" customWidth="1"/>
    <col min="34" max="35" width="10.83203125" style="1"/>
    <col min="36" max="36" width="11" style="1" bestFit="1" customWidth="1"/>
    <col min="37" max="37" width="12.5" style="1" bestFit="1" customWidth="1"/>
    <col min="38" max="42" width="11.6640625" style="1" bestFit="1" customWidth="1"/>
    <col min="43" max="44" width="11.83203125" style="1" bestFit="1" customWidth="1"/>
    <col min="45" max="45" width="11.6640625" style="1" bestFit="1" customWidth="1"/>
    <col min="46" max="49" width="10.83203125" style="1"/>
    <col min="50" max="53" width="11" style="1" bestFit="1" customWidth="1"/>
    <col min="54" max="54" width="11.6640625" style="1" bestFit="1" customWidth="1"/>
    <col min="55" max="55" width="11" style="1" bestFit="1" customWidth="1"/>
    <col min="56" max="56" width="10" style="1" customWidth="1"/>
    <col min="57" max="58" width="11" style="1" bestFit="1" customWidth="1"/>
    <col min="59" max="60" width="13.33203125" style="1" bestFit="1" customWidth="1"/>
    <col min="61" max="61" width="11" style="1" bestFit="1" customWidth="1"/>
    <col min="62" max="63" width="10.83203125" style="1"/>
    <col min="64" max="64" width="11.6640625" style="1" bestFit="1" customWidth="1"/>
    <col min="65" max="16384" width="10.83203125" style="1"/>
  </cols>
  <sheetData>
    <row r="1" spans="1:60">
      <c r="B1" s="17" t="s">
        <v>7</v>
      </c>
      <c r="C1" s="17"/>
      <c r="D1" s="17"/>
      <c r="E1" s="17"/>
      <c r="F1" s="17"/>
      <c r="G1" s="17"/>
      <c r="H1" s="17"/>
    </row>
    <row r="2" spans="1:60" ht="17">
      <c r="C2" s="1" t="s">
        <v>24</v>
      </c>
      <c r="D2" s="1" t="s">
        <v>18</v>
      </c>
      <c r="E2" s="1" t="s">
        <v>24</v>
      </c>
      <c r="F2" s="1" t="s">
        <v>18</v>
      </c>
      <c r="G2" s="1" t="s">
        <v>24</v>
      </c>
      <c r="H2" s="1" t="s">
        <v>18</v>
      </c>
      <c r="L2" s="17" t="s">
        <v>27</v>
      </c>
      <c r="M2" s="17"/>
      <c r="N2" s="17"/>
      <c r="O2" s="17"/>
      <c r="P2" s="17"/>
      <c r="Q2" s="17"/>
      <c r="T2" s="1" t="s">
        <v>0</v>
      </c>
      <c r="U2" s="1" t="s">
        <v>41</v>
      </c>
      <c r="W2" s="1" t="s">
        <v>42</v>
      </c>
      <c r="Y2" s="1" t="s">
        <v>43</v>
      </c>
      <c r="AA2" s="1" t="s">
        <v>44</v>
      </c>
      <c r="AC2" s="1" t="s">
        <v>45</v>
      </c>
      <c r="AE2" s="1" t="s">
        <v>46</v>
      </c>
      <c r="AJ2" s="1" t="s">
        <v>0</v>
      </c>
    </row>
    <row r="3" spans="1:60" ht="21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4" t="s">
        <v>6</v>
      </c>
      <c r="L3" s="17" t="s">
        <v>29</v>
      </c>
      <c r="M3" s="17"/>
      <c r="N3" s="17"/>
      <c r="O3" s="17"/>
      <c r="P3" s="17"/>
      <c r="T3" s="1">
        <v>503.3</v>
      </c>
      <c r="U3" s="1">
        <v>26.1</v>
      </c>
      <c r="V3" s="1">
        <v>0</v>
      </c>
      <c r="W3" s="1">
        <v>25.9</v>
      </c>
      <c r="X3" s="1">
        <v>0</v>
      </c>
      <c r="Y3" s="1">
        <v>25.7</v>
      </c>
      <c r="Z3" s="1">
        <v>0</v>
      </c>
      <c r="AA3" s="1">
        <v>25.6</v>
      </c>
      <c r="AB3" s="1">
        <v>0</v>
      </c>
      <c r="AC3" s="1">
        <v>25.7</v>
      </c>
      <c r="AD3" s="1">
        <v>0</v>
      </c>
      <c r="AE3" s="1">
        <v>25.6</v>
      </c>
      <c r="AF3" s="1">
        <v>0</v>
      </c>
      <c r="AJ3" s="1">
        <v>503.3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V3" s="1">
        <v>503.3</v>
      </c>
      <c r="AW3" s="1">
        <f>AV3*10^-3*9.8</f>
        <v>4.9323399999999999</v>
      </c>
      <c r="AX3" s="1">
        <v>26.1</v>
      </c>
      <c r="AY3" s="1">
        <v>25.9</v>
      </c>
      <c r="AZ3" s="1">
        <v>25.7</v>
      </c>
      <c r="BA3" s="1">
        <v>25.6</v>
      </c>
      <c r="BB3" s="1">
        <v>25.7</v>
      </c>
      <c r="BC3" s="1">
        <v>25.6</v>
      </c>
      <c r="BD3" s="1">
        <v>0</v>
      </c>
      <c r="BE3" s="1">
        <v>0</v>
      </c>
    </row>
    <row r="4" spans="1:60" ht="17">
      <c r="B4" s="5">
        <v>503.3</v>
      </c>
      <c r="C4" s="6">
        <v>45.3</v>
      </c>
      <c r="D4" s="6">
        <v>45.1</v>
      </c>
      <c r="E4" s="6">
        <v>45.1</v>
      </c>
      <c r="F4" s="6">
        <v>45</v>
      </c>
      <c r="G4" s="6">
        <v>45</v>
      </c>
      <c r="H4" s="7">
        <v>45</v>
      </c>
      <c r="J4" s="1" t="s">
        <v>25</v>
      </c>
      <c r="T4" s="1">
        <v>985.8</v>
      </c>
      <c r="U4" s="1">
        <v>29.4</v>
      </c>
      <c r="V4" s="1">
        <f>U4-U$3</f>
        <v>3.2999999999999972</v>
      </c>
      <c r="W4" s="1">
        <v>29.3</v>
      </c>
      <c r="X4" s="1">
        <f>W4-W$3</f>
        <v>3.4000000000000021</v>
      </c>
      <c r="Y4" s="1">
        <v>29.1</v>
      </c>
      <c r="Z4" s="1">
        <f>Y4-Y$3</f>
        <v>3.4000000000000021</v>
      </c>
      <c r="AA4" s="1">
        <v>29.1</v>
      </c>
      <c r="AB4" s="1">
        <f>AA4-AA$3</f>
        <v>3.5</v>
      </c>
      <c r="AC4" s="1">
        <v>29.1</v>
      </c>
      <c r="AD4" s="1">
        <f>AC4-AC$3</f>
        <v>3.4000000000000021</v>
      </c>
      <c r="AE4" s="1">
        <v>29.1</v>
      </c>
      <c r="AF4" s="1">
        <f>AE4-AE$3</f>
        <v>3.5</v>
      </c>
      <c r="AG4" s="1">
        <f>(V4+X4+Z4+AB4+AD4+AF4)/6</f>
        <v>3.4166666666666674</v>
      </c>
      <c r="AJ4" s="1">
        <v>985.8</v>
      </c>
      <c r="AK4" s="1">
        <v>3.2999999999999972</v>
      </c>
      <c r="AL4" s="1">
        <v>3.4000000000000021</v>
      </c>
      <c r="AM4" s="1">
        <v>3.4000000000000021</v>
      </c>
      <c r="AN4" s="1">
        <v>3.5</v>
      </c>
      <c r="AO4" s="1">
        <v>3.4000000000000021</v>
      </c>
      <c r="AP4" s="1">
        <v>3.5</v>
      </c>
      <c r="AQ4" s="1">
        <f>SUM(AK4:AP4)/6</f>
        <v>3.4166666666666674</v>
      </c>
      <c r="AR4" s="1">
        <f>AQ4*15/(2*1380)</f>
        <v>1.8568840579710151E-2</v>
      </c>
      <c r="AS4" s="1">
        <v>3.7346971246537069E-4</v>
      </c>
      <c r="AV4" s="1">
        <v>985.8</v>
      </c>
      <c r="AW4" s="1">
        <f t="shared" ref="AW4:AW7" si="0">AV4*10^-3*9.8</f>
        <v>9.6608400000000003</v>
      </c>
      <c r="AX4" s="1">
        <v>29.4</v>
      </c>
      <c r="AY4" s="1">
        <v>29.3</v>
      </c>
      <c r="AZ4" s="1">
        <v>29.1</v>
      </c>
      <c r="BA4" s="1">
        <v>29.1</v>
      </c>
      <c r="BB4" s="1">
        <v>29.1</v>
      </c>
      <c r="BC4" s="1">
        <v>29.1</v>
      </c>
      <c r="BD4" s="11">
        <f>0.0185688405797102*10</f>
        <v>0.185688405797102</v>
      </c>
      <c r="BE4" s="11">
        <f>0.000373469712465371*10</f>
        <v>3.73469712465371E-3</v>
      </c>
    </row>
    <row r="5" spans="1:60" ht="17">
      <c r="A5" s="1">
        <v>482.5</v>
      </c>
      <c r="B5" s="5">
        <f>B4+A5</f>
        <v>985.8</v>
      </c>
      <c r="C5" s="6">
        <v>39.5</v>
      </c>
      <c r="D5" s="6">
        <v>39.299999999999997</v>
      </c>
      <c r="E5" s="6">
        <v>39.200000000000003</v>
      </c>
      <c r="F5" s="6">
        <v>39.200000000000003</v>
      </c>
      <c r="G5" s="6">
        <v>39.1</v>
      </c>
      <c r="H5" s="7">
        <v>39.200000000000003</v>
      </c>
      <c r="J5" s="1" t="s">
        <v>26</v>
      </c>
      <c r="T5" s="1">
        <v>1489.3</v>
      </c>
      <c r="U5" s="1">
        <v>34.1</v>
      </c>
      <c r="V5" s="1">
        <f>U5-U$3</f>
        <v>8</v>
      </c>
      <c r="W5" s="1">
        <v>34</v>
      </c>
      <c r="X5" s="1">
        <f>W5-W$3</f>
        <v>8.1000000000000014</v>
      </c>
      <c r="Y5" s="1">
        <v>33.799999999999997</v>
      </c>
      <c r="Z5" s="1">
        <f>Y5-Y$3</f>
        <v>8.0999999999999979</v>
      </c>
      <c r="AA5" s="1">
        <v>33.9</v>
      </c>
      <c r="AB5" s="1">
        <f>AA5-AA$3</f>
        <v>8.2999999999999972</v>
      </c>
      <c r="AC5" s="1">
        <v>33.799999999999997</v>
      </c>
      <c r="AD5" s="1">
        <f>AC5-AC$3</f>
        <v>8.0999999999999979</v>
      </c>
      <c r="AE5" s="1">
        <v>33.799999999999997</v>
      </c>
      <c r="AF5" s="1">
        <f>AE5-AE$3</f>
        <v>8.1999999999999957</v>
      </c>
      <c r="AG5" s="1">
        <f>(V5+X5+Z5+AB5+AD5+AF5)/6</f>
        <v>8.1333333333333311</v>
      </c>
      <c r="AJ5" s="1">
        <v>1489.3</v>
      </c>
      <c r="AK5" s="1">
        <v>8</v>
      </c>
      <c r="AL5" s="1">
        <v>8.1000000000000014</v>
      </c>
      <c r="AM5" s="1">
        <v>8.0999999999999979</v>
      </c>
      <c r="AN5" s="1">
        <v>8.2999999999999972</v>
      </c>
      <c r="AO5" s="1">
        <v>8.0999999999999979</v>
      </c>
      <c r="AP5" s="1">
        <v>8.1999999999999957</v>
      </c>
      <c r="AQ5" s="1">
        <f t="shared" ref="AQ5:AQ7" si="1">SUM(AK5:AP5)/6</f>
        <v>8.1333333333333311</v>
      </c>
      <c r="AR5" s="1">
        <f t="shared" ref="AR5:AR7" si="2">AQ5*15/(2*1380)</f>
        <v>4.420289855072463E-2</v>
      </c>
      <c r="AS5" s="1">
        <v>5.1239621825111502E-4</v>
      </c>
      <c r="AV5" s="1">
        <v>1489.3</v>
      </c>
      <c r="AW5" s="1">
        <f t="shared" si="0"/>
        <v>14.595140000000002</v>
      </c>
      <c r="AX5" s="1">
        <v>34.1</v>
      </c>
      <c r="AY5" s="1">
        <v>34</v>
      </c>
      <c r="AZ5" s="1">
        <v>33.799999999999997</v>
      </c>
      <c r="BA5" s="1">
        <v>33.9</v>
      </c>
      <c r="BB5" s="1">
        <v>33.799999999999997</v>
      </c>
      <c r="BC5" s="1">
        <v>33.799999999999997</v>
      </c>
      <c r="BD5" s="11">
        <f>0.0442028985507246*10</f>
        <v>0.44202898550724601</v>
      </c>
      <c r="BE5" s="11">
        <f>0.000512396218251115*10</f>
        <v>5.1239621825111504E-3</v>
      </c>
      <c r="BG5" s="1">
        <v>5.6410000000000002E-2</v>
      </c>
      <c r="BH5" s="1">
        <v>3.6700000000000001E-3</v>
      </c>
    </row>
    <row r="6" spans="1:60">
      <c r="A6" s="1">
        <v>503.5</v>
      </c>
      <c r="B6" s="5">
        <f>B5+A6</f>
        <v>1489.3</v>
      </c>
      <c r="C6" s="6">
        <v>34.1</v>
      </c>
      <c r="D6" s="6">
        <v>34</v>
      </c>
      <c r="E6" s="6">
        <v>33.799999999999997</v>
      </c>
      <c r="F6" s="6">
        <v>33.9</v>
      </c>
      <c r="G6" s="6">
        <v>33.799999999999997</v>
      </c>
      <c r="H6" s="7">
        <v>33.799999999999997</v>
      </c>
      <c r="L6" s="17" t="s">
        <v>28</v>
      </c>
      <c r="M6" s="17"/>
      <c r="N6" s="17"/>
      <c r="O6" s="17"/>
      <c r="P6" s="17"/>
      <c r="T6" s="1">
        <v>1952.9</v>
      </c>
      <c r="U6" s="1">
        <v>39.5</v>
      </c>
      <c r="V6" s="1">
        <f>U6-U$3</f>
        <v>13.399999999999999</v>
      </c>
      <c r="W6" s="1">
        <v>39.299999999999997</v>
      </c>
      <c r="X6" s="1">
        <f>W6-W$3</f>
        <v>13.399999999999999</v>
      </c>
      <c r="Y6" s="1">
        <v>39.200000000000003</v>
      </c>
      <c r="Z6" s="1">
        <f>Y6-Y$3</f>
        <v>13.500000000000004</v>
      </c>
      <c r="AA6" s="1">
        <v>39.200000000000003</v>
      </c>
      <c r="AB6" s="1">
        <f>AA6-AA$3</f>
        <v>13.600000000000001</v>
      </c>
      <c r="AC6" s="1">
        <v>39.1</v>
      </c>
      <c r="AD6" s="1">
        <f>AC6-AC$3</f>
        <v>13.400000000000002</v>
      </c>
      <c r="AE6" s="1">
        <v>39.200000000000003</v>
      </c>
      <c r="AF6" s="1">
        <f>AE6-AE$3</f>
        <v>13.600000000000001</v>
      </c>
      <c r="AG6" s="1">
        <f>(V6+X6+Z6+AB6+AD6+AF6)/6</f>
        <v>13.483333333333334</v>
      </c>
      <c r="AJ6" s="1">
        <v>1952.9</v>
      </c>
      <c r="AK6" s="1">
        <v>13.399999999999999</v>
      </c>
      <c r="AL6" s="1">
        <v>13.399999999999999</v>
      </c>
      <c r="AM6" s="1">
        <v>13.500000000000004</v>
      </c>
      <c r="AN6" s="1">
        <v>13.600000000000001</v>
      </c>
      <c r="AO6" s="1">
        <v>13.400000000000002</v>
      </c>
      <c r="AP6" s="1">
        <v>13.600000000000001</v>
      </c>
      <c r="AQ6" s="1">
        <f t="shared" si="1"/>
        <v>13.483333333333334</v>
      </c>
      <c r="AR6" s="1">
        <f t="shared" si="2"/>
        <v>7.3278985507246375E-2</v>
      </c>
      <c r="AS6" s="1">
        <v>4.8778666731291254E-4</v>
      </c>
      <c r="AV6" s="1">
        <v>1952.9</v>
      </c>
      <c r="AW6" s="1">
        <f t="shared" si="0"/>
        <v>19.138420000000004</v>
      </c>
      <c r="AX6" s="1">
        <v>39.5</v>
      </c>
      <c r="AY6" s="1">
        <v>39.299999999999997</v>
      </c>
      <c r="AZ6" s="1">
        <v>39.200000000000003</v>
      </c>
      <c r="BA6" s="1">
        <v>39.200000000000003</v>
      </c>
      <c r="BB6" s="1">
        <v>39.1</v>
      </c>
      <c r="BC6" s="1">
        <v>39.200000000000003</v>
      </c>
      <c r="BD6" s="11">
        <f>0.0732789855072464*10</f>
        <v>0.73278985507246408</v>
      </c>
      <c r="BE6" s="11">
        <f>0.000487786667312913*10</f>
        <v>4.8778666731291304E-3</v>
      </c>
      <c r="BG6" s="1">
        <v>6.207E-2</v>
      </c>
      <c r="BH6" s="1">
        <v>3.14E-3</v>
      </c>
    </row>
    <row r="7" spans="1:60">
      <c r="A7" s="1">
        <v>463.6</v>
      </c>
      <c r="B7" s="5">
        <f>B6+A7</f>
        <v>1952.9</v>
      </c>
      <c r="C7" s="6">
        <v>29.4</v>
      </c>
      <c r="D7" s="6">
        <v>29.3</v>
      </c>
      <c r="E7" s="6">
        <v>29.1</v>
      </c>
      <c r="F7" s="6">
        <v>29.1</v>
      </c>
      <c r="G7" s="6">
        <v>29.1</v>
      </c>
      <c r="H7" s="7">
        <v>29.1</v>
      </c>
      <c r="L7" s="17" t="s">
        <v>30</v>
      </c>
      <c r="M7" s="17"/>
      <c r="N7" s="17"/>
      <c r="O7" s="17"/>
      <c r="P7" s="17"/>
      <c r="T7" s="1">
        <v>2408.2000000000003</v>
      </c>
      <c r="U7" s="1">
        <v>45.3</v>
      </c>
      <c r="V7" s="1">
        <f>U7-U$3</f>
        <v>19.199999999999996</v>
      </c>
      <c r="W7" s="1">
        <v>45.1</v>
      </c>
      <c r="X7" s="1">
        <f>W7-W$3</f>
        <v>19.200000000000003</v>
      </c>
      <c r="Y7" s="1">
        <v>45.1</v>
      </c>
      <c r="Z7" s="1">
        <f>Y7-Y$3</f>
        <v>19.400000000000002</v>
      </c>
      <c r="AA7" s="1">
        <v>45</v>
      </c>
      <c r="AB7" s="1">
        <f>AA7-AA$3</f>
        <v>19.399999999999999</v>
      </c>
      <c r="AC7" s="1">
        <v>45</v>
      </c>
      <c r="AD7" s="1">
        <f>AC7-AC$3</f>
        <v>19.3</v>
      </c>
      <c r="AE7" s="1">
        <v>45</v>
      </c>
      <c r="AF7" s="1">
        <f>AE7-AE$3</f>
        <v>19.399999999999999</v>
      </c>
      <c r="AG7" s="1">
        <f>(V7+X7+Z7+AB7+AD7+AF7)/6</f>
        <v>19.316666666666663</v>
      </c>
      <c r="AJ7" s="1">
        <v>2408.2000000000003</v>
      </c>
      <c r="AK7" s="1">
        <v>19.199999999999996</v>
      </c>
      <c r="AL7" s="1">
        <v>19.200000000000003</v>
      </c>
      <c r="AM7" s="1">
        <v>19.400000000000002</v>
      </c>
      <c r="AN7" s="1">
        <v>19.399999999999999</v>
      </c>
      <c r="AO7" s="1">
        <v>19.3</v>
      </c>
      <c r="AP7" s="1">
        <v>19.399999999999999</v>
      </c>
      <c r="AQ7" s="1">
        <f t="shared" si="1"/>
        <v>19.316666666666663</v>
      </c>
      <c r="AR7" s="1">
        <f t="shared" si="2"/>
        <v>0.104981884057971</v>
      </c>
      <c r="AS7" s="1">
        <v>4.8778666731290891E-4</v>
      </c>
      <c r="AV7" s="1">
        <v>2408.2000000000003</v>
      </c>
      <c r="AW7" s="1">
        <f t="shared" si="0"/>
        <v>23.600360000000006</v>
      </c>
      <c r="AX7" s="1">
        <v>45.3</v>
      </c>
      <c r="AY7" s="1">
        <v>45.1</v>
      </c>
      <c r="AZ7" s="1">
        <v>45.1</v>
      </c>
      <c r="BA7" s="1">
        <v>45</v>
      </c>
      <c r="BB7" s="1">
        <v>45</v>
      </c>
      <c r="BC7" s="1">
        <v>45</v>
      </c>
      <c r="BD7" s="11">
        <f>0.104981884057971*10</f>
        <v>1.04981884057971</v>
      </c>
      <c r="BE7" s="11">
        <f>0.000487786667312909*10</f>
        <v>4.8778666731290905E-3</v>
      </c>
    </row>
    <row r="8" spans="1:60">
      <c r="A8" s="1">
        <v>455.3</v>
      </c>
      <c r="B8" s="8">
        <f>B7+A8</f>
        <v>2408.2000000000003</v>
      </c>
      <c r="C8" s="9">
        <v>26.1</v>
      </c>
      <c r="D8" s="9">
        <v>25.9</v>
      </c>
      <c r="E8" s="9">
        <v>25.7</v>
      </c>
      <c r="F8" s="9">
        <v>25.6</v>
      </c>
      <c r="G8" s="9">
        <v>25.7</v>
      </c>
      <c r="H8" s="10">
        <v>25.6</v>
      </c>
    </row>
    <row r="9" spans="1:60">
      <c r="A9" s="1">
        <v>503</v>
      </c>
      <c r="B9" s="8">
        <v>2911.2000000000003</v>
      </c>
      <c r="C9" s="9">
        <v>24.5</v>
      </c>
      <c r="D9" s="9">
        <v>24.5</v>
      </c>
      <c r="E9" s="9">
        <v>23.8</v>
      </c>
      <c r="F9" s="9">
        <v>23.8</v>
      </c>
      <c r="G9" s="9">
        <v>21.5</v>
      </c>
      <c r="H9" s="10">
        <v>21.5</v>
      </c>
    </row>
    <row r="11" spans="1:60">
      <c r="AK11" s="1">
        <f>(AK4-$AQ$4)^2</f>
        <v>1.3611111111111946E-2</v>
      </c>
      <c r="AL11" s="1">
        <f t="shared" ref="AL11:AP11" si="3">(AL4-$AQ$4)^2</f>
        <v>2.7777777777773137E-4</v>
      </c>
      <c r="AM11" s="1">
        <f t="shared" si="3"/>
        <v>2.7777777777773137E-4</v>
      </c>
      <c r="AN11" s="1">
        <f t="shared" si="3"/>
        <v>6.9444444444443209E-3</v>
      </c>
      <c r="AO11" s="1">
        <f t="shared" si="3"/>
        <v>2.7777777777773137E-4</v>
      </c>
      <c r="AP11" s="1">
        <f t="shared" si="3"/>
        <v>6.9444444444443209E-3</v>
      </c>
      <c r="AQ11" s="1">
        <f>(SUM(AK11:AP11)/6)^(1/2)</f>
        <v>6.8718427093628215E-2</v>
      </c>
      <c r="AR11" s="1">
        <f>AQ11*15/(2*1380)</f>
        <v>3.7346971246537069E-4</v>
      </c>
    </row>
    <row r="12" spans="1:60">
      <c r="T12" s="8">
        <v>2911.2000000000003</v>
      </c>
      <c r="U12" s="9">
        <v>24.5</v>
      </c>
      <c r="V12" s="9">
        <v>24.5</v>
      </c>
      <c r="W12" s="9">
        <v>23.8</v>
      </c>
      <c r="X12" s="9">
        <v>23.8</v>
      </c>
      <c r="Y12" s="9">
        <v>21.5</v>
      </c>
      <c r="Z12" s="10">
        <v>21.5</v>
      </c>
      <c r="AK12" s="1">
        <f>(AK5-$AQ$5)^2</f>
        <v>1.7777777777777178E-2</v>
      </c>
      <c r="AL12" s="1">
        <f t="shared" ref="AL12:AP12" si="4">(AL5-$AQ$5)^2</f>
        <v>1.1111111111108663E-3</v>
      </c>
      <c r="AM12" s="1">
        <f t="shared" si="4"/>
        <v>1.1111111111111033E-3</v>
      </c>
      <c r="AN12" s="1">
        <f t="shared" si="4"/>
        <v>2.7777777777777582E-2</v>
      </c>
      <c r="AO12" s="1">
        <f t="shared" si="4"/>
        <v>1.1111111111111033E-3</v>
      </c>
      <c r="AP12" s="1">
        <f t="shared" si="4"/>
        <v>4.4444444444441764E-3</v>
      </c>
      <c r="AQ12" s="1">
        <f>(SUM(AK12:AP12)/6)^(1/2)</f>
        <v>9.4280904158205156E-2</v>
      </c>
      <c r="AR12" s="1">
        <f t="shared" ref="AR12:AR14" si="5">AQ12*15/(2*1380)</f>
        <v>5.1239621825111502E-4</v>
      </c>
    </row>
    <row r="13" spans="1:60">
      <c r="AK13" s="1">
        <f>(AK6-$AQ$6)^2</f>
        <v>6.9444444444448396E-3</v>
      </c>
      <c r="AL13" s="1">
        <f t="shared" ref="AL13:AP13" si="6">(AL6-$AQ$6)^2</f>
        <v>6.9444444444448396E-3</v>
      </c>
      <c r="AM13" s="1">
        <f t="shared" si="6"/>
        <v>2.7777777777786462E-4</v>
      </c>
      <c r="AN13" s="1">
        <f t="shared" si="6"/>
        <v>1.3611111111111221E-2</v>
      </c>
      <c r="AO13" s="1">
        <f t="shared" si="6"/>
        <v>6.9444444444442472E-3</v>
      </c>
      <c r="AP13" s="1">
        <f t="shared" si="6"/>
        <v>1.3611111111111221E-2</v>
      </c>
      <c r="AQ13" s="1">
        <f>(SUM(AK13:AP13)/6)^(1/2)</f>
        <v>8.9752746785575904E-2</v>
      </c>
      <c r="AR13" s="1">
        <f t="shared" si="5"/>
        <v>4.8778666731291254E-4</v>
      </c>
    </row>
    <row r="14" spans="1:60">
      <c r="B14" s="17" t="s">
        <v>8</v>
      </c>
      <c r="C14" s="17"/>
      <c r="D14" s="17"/>
      <c r="E14" s="17"/>
      <c r="F14" s="17"/>
      <c r="G14" s="17"/>
      <c r="H14" s="17"/>
      <c r="AK14" s="1">
        <f>(AK7-$AQ$7)^2</f>
        <v>1.3611111111111221E-2</v>
      </c>
      <c r="AL14" s="1">
        <f t="shared" ref="AL14:AP14" si="7">(AL7-$AQ$7)^2</f>
        <v>1.3611111111109563E-2</v>
      </c>
      <c r="AM14" s="1">
        <f t="shared" si="7"/>
        <v>6.9444444444454311E-3</v>
      </c>
      <c r="AN14" s="1">
        <f t="shared" si="7"/>
        <v>6.9444444444448396E-3</v>
      </c>
      <c r="AO14" s="1">
        <f t="shared" si="7"/>
        <v>2.7777777777762778E-4</v>
      </c>
      <c r="AP14" s="1">
        <f t="shared" si="7"/>
        <v>6.9444444444448396E-3</v>
      </c>
      <c r="AQ14" s="1">
        <f>(SUM(AK14:AP14)/6)^(1/2)</f>
        <v>8.9752746785575238E-2</v>
      </c>
      <c r="AR14" s="1">
        <f t="shared" si="5"/>
        <v>4.8778666731290891E-4</v>
      </c>
    </row>
    <row r="16" spans="1:60">
      <c r="C16" s="17" t="s">
        <v>14</v>
      </c>
      <c r="D16" s="17"/>
      <c r="E16" s="17"/>
      <c r="F16" s="17"/>
      <c r="G16" s="17"/>
      <c r="H16" s="17"/>
    </row>
    <row r="17" spans="1:65" ht="17">
      <c r="B17" s="2" t="s">
        <v>9</v>
      </c>
      <c r="C17" s="3">
        <v>1</v>
      </c>
      <c r="D17" s="3">
        <v>2</v>
      </c>
      <c r="E17" s="3">
        <v>3</v>
      </c>
      <c r="F17" s="3">
        <v>4</v>
      </c>
      <c r="G17" s="3">
        <v>5</v>
      </c>
      <c r="H17" s="3">
        <v>6</v>
      </c>
      <c r="I17" s="3">
        <v>7</v>
      </c>
      <c r="J17" s="3">
        <v>8</v>
      </c>
      <c r="K17" s="3">
        <v>9</v>
      </c>
      <c r="L17" s="4">
        <v>10</v>
      </c>
    </row>
    <row r="18" spans="1:65" ht="17">
      <c r="A18" s="1" t="s">
        <v>11</v>
      </c>
      <c r="B18" s="5" t="s">
        <v>32</v>
      </c>
      <c r="C18" s="6">
        <v>2.15</v>
      </c>
      <c r="D18" s="6">
        <v>2.17</v>
      </c>
      <c r="E18" s="6">
        <v>2.15</v>
      </c>
      <c r="F18" s="6">
        <v>2.17</v>
      </c>
      <c r="G18" s="6">
        <v>2.16</v>
      </c>
      <c r="H18" s="6">
        <v>2.15</v>
      </c>
      <c r="I18" s="6">
        <v>2.16</v>
      </c>
      <c r="J18" s="6">
        <v>2.15</v>
      </c>
      <c r="K18" s="6">
        <v>2.15</v>
      </c>
      <c r="L18" s="7">
        <v>2.17</v>
      </c>
      <c r="M18" s="1">
        <f>SUM(C18:L18)/10</f>
        <v>2.1579999999999999</v>
      </c>
      <c r="O18" s="1">
        <f>(C18-$M18)^2</f>
        <v>6.4000000000000119E-5</v>
      </c>
      <c r="P18" s="1">
        <f t="shared" ref="P18:R18" si="8">(D18-$M18)^2</f>
        <v>1.4400000000000025E-4</v>
      </c>
      <c r="Q18" s="1">
        <f t="shared" si="8"/>
        <v>6.4000000000000119E-5</v>
      </c>
      <c r="R18" s="1">
        <f t="shared" si="8"/>
        <v>1.4400000000000025E-4</v>
      </c>
      <c r="S18" s="1">
        <f t="shared" ref="S18" si="9">(G18-$M18)^2</f>
        <v>4.0000000000008951E-6</v>
      </c>
      <c r="T18" s="1">
        <f t="shared" ref="T18:U18" si="10">(H18-$M18)^2</f>
        <v>6.4000000000000119E-5</v>
      </c>
      <c r="U18" s="1">
        <f t="shared" si="10"/>
        <v>4.0000000000008951E-6</v>
      </c>
      <c r="V18" s="1">
        <f t="shared" ref="V18" si="11">(J18-$M18)^2</f>
        <v>6.4000000000000119E-5</v>
      </c>
      <c r="W18" s="1">
        <f>(K18-$M18)^2</f>
        <v>6.4000000000000119E-5</v>
      </c>
      <c r="X18" s="1">
        <f>(L18-$M18)^2</f>
        <v>1.4400000000000025E-4</v>
      </c>
      <c r="Y18" s="1">
        <f>(SUM(O18:X18)/10)^(1/2)</f>
        <v>8.717797887081366E-3</v>
      </c>
      <c r="Z18" s="1">
        <v>0.1</v>
      </c>
      <c r="AA18" s="1">
        <f>(Y18^2+Z18^2)^(1/2)</f>
        <v>0.10037928073063684</v>
      </c>
    </row>
    <row r="19" spans="1:65" ht="17">
      <c r="A19" s="1" t="s">
        <v>12</v>
      </c>
      <c r="B19" s="8" t="s">
        <v>31</v>
      </c>
      <c r="C19" s="9">
        <v>0.4</v>
      </c>
      <c r="D19" s="9">
        <v>0.4</v>
      </c>
      <c r="E19" s="9">
        <v>0.39</v>
      </c>
      <c r="F19" s="9">
        <v>0.4</v>
      </c>
      <c r="G19" s="9">
        <v>0.41</v>
      </c>
      <c r="H19" s="9">
        <v>0.4</v>
      </c>
      <c r="I19" s="9">
        <v>0.4</v>
      </c>
      <c r="J19" s="9">
        <v>0.39</v>
      </c>
      <c r="K19" s="9">
        <v>0.4</v>
      </c>
      <c r="L19" s="10">
        <v>0.4</v>
      </c>
      <c r="M19" s="1">
        <f>SUM(C19:L19)/10</f>
        <v>0.39899999999999997</v>
      </c>
    </row>
    <row r="20" spans="1:65">
      <c r="AW20" s="1">
        <v>503.3</v>
      </c>
      <c r="AX20" s="1">
        <v>24.5</v>
      </c>
      <c r="AY20" s="1">
        <v>0</v>
      </c>
      <c r="AZ20" s="1">
        <v>24.5</v>
      </c>
      <c r="BA20" s="1">
        <v>0</v>
      </c>
      <c r="BB20" s="1">
        <v>23.8</v>
      </c>
      <c r="BC20" s="1">
        <v>0</v>
      </c>
      <c r="BD20" s="1">
        <v>23.8</v>
      </c>
      <c r="BE20" s="1">
        <v>0</v>
      </c>
      <c r="BF20" s="1">
        <v>23.5</v>
      </c>
      <c r="BG20" s="1">
        <v>0</v>
      </c>
      <c r="BH20" s="1">
        <v>23.5</v>
      </c>
      <c r="BI20" s="1">
        <v>0</v>
      </c>
    </row>
    <row r="21" spans="1:65">
      <c r="AW21" s="1">
        <v>985.8</v>
      </c>
      <c r="AX21" s="1">
        <v>26.1</v>
      </c>
      <c r="AY21" s="1">
        <f>AX21-$AX$20</f>
        <v>1.6000000000000014</v>
      </c>
      <c r="AZ21" s="1">
        <v>25.9</v>
      </c>
      <c r="BA21" s="1">
        <f>AZ21-$AZ$20</f>
        <v>1.3999999999999986</v>
      </c>
      <c r="BB21" s="1">
        <v>25.7</v>
      </c>
      <c r="BC21" s="1">
        <f>BB21-$BB$20</f>
        <v>1.8999999999999986</v>
      </c>
      <c r="BD21" s="1">
        <v>25.6</v>
      </c>
      <c r="BE21" s="1">
        <f>BD21-$BD$20</f>
        <v>1.8000000000000007</v>
      </c>
      <c r="BF21" s="1">
        <v>25.7</v>
      </c>
      <c r="BG21" s="1">
        <f>BF21-$BF$20</f>
        <v>2.1999999999999993</v>
      </c>
      <c r="BH21" s="1">
        <v>25.6</v>
      </c>
      <c r="BI21" s="1">
        <f>BH21-$BH$20</f>
        <v>2.1000000000000014</v>
      </c>
    </row>
    <row r="22" spans="1:65">
      <c r="C22" s="17" t="s">
        <v>33</v>
      </c>
      <c r="D22" s="17"/>
      <c r="E22" s="17"/>
      <c r="F22" s="17"/>
      <c r="G22" s="17"/>
      <c r="H22" s="17"/>
      <c r="Q22" s="17" t="s">
        <v>34</v>
      </c>
      <c r="R22" s="17"/>
      <c r="S22" s="17"/>
      <c r="T22" s="17"/>
      <c r="U22" s="17"/>
      <c r="V22" s="17"/>
      <c r="AW22" s="1">
        <v>1489.3</v>
      </c>
      <c r="AX22" s="1">
        <v>29.4</v>
      </c>
      <c r="AY22" s="1">
        <f t="shared" ref="AY22:AY25" si="12">AX22-$AX$20</f>
        <v>4.8999999999999986</v>
      </c>
      <c r="AZ22" s="1">
        <v>29.3</v>
      </c>
      <c r="BA22" s="1">
        <f t="shared" ref="BA22:BA25" si="13">AZ22-$AZ$20</f>
        <v>4.8000000000000007</v>
      </c>
      <c r="BB22" s="1">
        <v>29.1</v>
      </c>
      <c r="BC22" s="1">
        <f t="shared" ref="BC22:BC25" si="14">BB22-$BB$20</f>
        <v>5.3000000000000007</v>
      </c>
      <c r="BD22" s="1">
        <v>29.1</v>
      </c>
      <c r="BE22" s="1">
        <f t="shared" ref="BE22:BE25" si="15">BD22-$BD$20</f>
        <v>5.3000000000000007</v>
      </c>
      <c r="BF22" s="1">
        <v>29.1</v>
      </c>
      <c r="BG22" s="1">
        <f t="shared" ref="BG22:BG25" si="16">BF22-$BF$20</f>
        <v>5.6000000000000014</v>
      </c>
      <c r="BH22" s="1">
        <v>29.1</v>
      </c>
      <c r="BI22" s="1">
        <f t="shared" ref="BI22:BI25" si="17">BH22-$BH$20</f>
        <v>5.6000000000000014</v>
      </c>
    </row>
    <row r="23" spans="1:65" ht="17">
      <c r="B23" s="2" t="s">
        <v>9</v>
      </c>
      <c r="C23" s="3">
        <v>1</v>
      </c>
      <c r="D23" s="3">
        <v>2</v>
      </c>
      <c r="E23" s="3">
        <v>3</v>
      </c>
      <c r="F23" s="3">
        <v>4</v>
      </c>
      <c r="G23" s="3">
        <v>5</v>
      </c>
      <c r="H23" s="3">
        <v>6</v>
      </c>
      <c r="I23" s="3">
        <v>7</v>
      </c>
      <c r="J23" s="3">
        <v>8</v>
      </c>
      <c r="K23" s="3">
        <v>9</v>
      </c>
      <c r="L23" s="4">
        <v>10</v>
      </c>
      <c r="P23" s="2" t="s">
        <v>9</v>
      </c>
      <c r="Q23" s="3">
        <v>1</v>
      </c>
      <c r="R23" s="3">
        <v>2</v>
      </c>
      <c r="S23" s="3">
        <v>3</v>
      </c>
      <c r="T23" s="3">
        <v>4</v>
      </c>
      <c r="U23" s="3">
        <v>5</v>
      </c>
      <c r="V23" s="3">
        <v>6</v>
      </c>
      <c r="W23" s="3">
        <v>7</v>
      </c>
      <c r="X23" s="3">
        <v>8</v>
      </c>
      <c r="Y23" s="3">
        <v>9</v>
      </c>
      <c r="Z23" s="4">
        <v>10</v>
      </c>
      <c r="AW23" s="1">
        <v>1952.9</v>
      </c>
      <c r="AX23" s="1">
        <v>34.1</v>
      </c>
      <c r="AY23" s="1">
        <f t="shared" si="12"/>
        <v>9.6000000000000014</v>
      </c>
      <c r="AZ23" s="1">
        <v>34</v>
      </c>
      <c r="BA23" s="1">
        <f t="shared" si="13"/>
        <v>9.5</v>
      </c>
      <c r="BB23" s="1">
        <v>33.799999999999997</v>
      </c>
      <c r="BC23" s="1">
        <f t="shared" si="14"/>
        <v>9.9999999999999964</v>
      </c>
      <c r="BD23" s="1">
        <v>33.9</v>
      </c>
      <c r="BE23" s="1">
        <f t="shared" si="15"/>
        <v>10.099999999999998</v>
      </c>
      <c r="BF23" s="1">
        <v>33.799999999999997</v>
      </c>
      <c r="BG23" s="1">
        <f t="shared" si="16"/>
        <v>10.299999999999997</v>
      </c>
      <c r="BH23" s="1">
        <v>33.799999999999997</v>
      </c>
      <c r="BI23" s="1">
        <f t="shared" si="17"/>
        <v>10.299999999999997</v>
      </c>
    </row>
    <row r="24" spans="1:65" ht="17">
      <c r="A24" s="1" t="s">
        <v>11</v>
      </c>
      <c r="B24" s="5" t="s">
        <v>10</v>
      </c>
      <c r="C24" s="6">
        <v>2</v>
      </c>
      <c r="D24" s="6">
        <v>2.0299999999999998</v>
      </c>
      <c r="E24" s="6">
        <v>2.06</v>
      </c>
      <c r="F24" s="6">
        <v>2.04</v>
      </c>
      <c r="G24" s="6">
        <v>2.02</v>
      </c>
      <c r="H24" s="6">
        <v>2.04</v>
      </c>
      <c r="I24" s="6">
        <v>2.04</v>
      </c>
      <c r="J24" s="6">
        <v>2.02</v>
      </c>
      <c r="K24" s="6">
        <v>2.0299999999999998</v>
      </c>
      <c r="L24" s="7">
        <v>2.06</v>
      </c>
      <c r="O24" s="1" t="s">
        <v>11</v>
      </c>
      <c r="P24" s="5" t="s">
        <v>10</v>
      </c>
      <c r="Q24" s="6">
        <v>2.0299999999999998</v>
      </c>
      <c r="R24" s="6">
        <v>2.04</v>
      </c>
      <c r="S24" s="6">
        <v>2.0499999999999998</v>
      </c>
      <c r="T24" s="6">
        <v>2.04</v>
      </c>
      <c r="U24" s="6">
        <v>2.02</v>
      </c>
      <c r="V24" s="6">
        <v>1.97</v>
      </c>
      <c r="W24" s="6">
        <v>2.06</v>
      </c>
      <c r="X24" s="6">
        <v>2.0099999999999998</v>
      </c>
      <c r="Y24" s="6">
        <v>2.0499999999999998</v>
      </c>
      <c r="Z24" s="7">
        <v>2.04</v>
      </c>
      <c r="AA24" s="1">
        <f>SUM(Q24:Z24)/10</f>
        <v>2.0309999999999997</v>
      </c>
      <c r="AC24" s="1">
        <f>(Q24-$AA24)^2</f>
        <v>9.9999999999977973E-7</v>
      </c>
      <c r="AD24" s="1">
        <f t="shared" ref="AD24:AH24" si="18">(R24-$AA24)^2</f>
        <v>8.1000000000006143E-5</v>
      </c>
      <c r="AE24" s="1">
        <f t="shared" si="18"/>
        <v>3.6100000000000487E-4</v>
      </c>
      <c r="AF24" s="1">
        <f t="shared" si="18"/>
        <v>8.1000000000006143E-5</v>
      </c>
      <c r="AG24" s="1">
        <f t="shared" si="18"/>
        <v>1.2099999999999289E-4</v>
      </c>
      <c r="AH24" s="1">
        <f t="shared" si="18"/>
        <v>3.7209999999999661E-3</v>
      </c>
      <c r="AI24" s="1">
        <f>(W24-$AA24)^2</f>
        <v>8.4100000000002077E-4</v>
      </c>
      <c r="AJ24" s="1">
        <f t="shared" ref="AJ24" si="19">(X24-$AA24)^2</f>
        <v>4.4099999999999614E-4</v>
      </c>
      <c r="AK24" s="1">
        <f t="shared" ref="AK24" si="20">(Y24-$AA24)^2</f>
        <v>3.6100000000000487E-4</v>
      </c>
      <c r="AL24" s="1">
        <f t="shared" ref="AL24" si="21">(Z24-$AA24)^2</f>
        <v>8.1000000000006143E-5</v>
      </c>
      <c r="AM24" s="1">
        <f>SUM(AC24:AL24)/10</f>
        <v>6.0900000000000038E-4</v>
      </c>
      <c r="AW24" s="1">
        <v>2408.2000000000003</v>
      </c>
      <c r="AX24" s="1">
        <v>39.5</v>
      </c>
      <c r="AY24" s="1">
        <f t="shared" si="12"/>
        <v>15</v>
      </c>
      <c r="AZ24" s="1">
        <v>39.299999999999997</v>
      </c>
      <c r="BA24" s="1">
        <f t="shared" si="13"/>
        <v>14.799999999999997</v>
      </c>
      <c r="BB24" s="1">
        <v>39.200000000000003</v>
      </c>
      <c r="BC24" s="1">
        <f t="shared" si="14"/>
        <v>15.400000000000002</v>
      </c>
      <c r="BD24" s="1">
        <v>39.200000000000003</v>
      </c>
      <c r="BE24" s="1">
        <f t="shared" si="15"/>
        <v>15.400000000000002</v>
      </c>
      <c r="BF24" s="1">
        <v>39.1</v>
      </c>
      <c r="BG24" s="1">
        <f t="shared" si="16"/>
        <v>15.600000000000001</v>
      </c>
      <c r="BH24" s="1">
        <v>39.200000000000003</v>
      </c>
      <c r="BI24" s="1">
        <f t="shared" si="17"/>
        <v>15.700000000000003</v>
      </c>
    </row>
    <row r="25" spans="1:65" ht="17">
      <c r="A25" s="1" t="s">
        <v>12</v>
      </c>
      <c r="B25" s="8" t="s">
        <v>13</v>
      </c>
      <c r="C25" s="9">
        <v>1.1000000000000001</v>
      </c>
      <c r="D25" s="9">
        <v>1.1000000000000001</v>
      </c>
      <c r="E25" s="9">
        <v>1.1200000000000001</v>
      </c>
      <c r="F25" s="9">
        <v>1.08</v>
      </c>
      <c r="G25" s="9">
        <v>1.06</v>
      </c>
      <c r="H25" s="9">
        <v>1.06</v>
      </c>
      <c r="I25" s="9">
        <v>1.06</v>
      </c>
      <c r="J25" s="9">
        <v>1.04</v>
      </c>
      <c r="K25" s="9">
        <v>1.04</v>
      </c>
      <c r="L25" s="10">
        <v>1</v>
      </c>
      <c r="O25" s="1" t="s">
        <v>12</v>
      </c>
      <c r="P25" s="8" t="s">
        <v>13</v>
      </c>
      <c r="Q25" s="9">
        <v>1.02</v>
      </c>
      <c r="R25" s="9">
        <v>1.05</v>
      </c>
      <c r="S25" s="9">
        <v>1.02</v>
      </c>
      <c r="T25" s="9">
        <v>1.03</v>
      </c>
      <c r="U25" s="9">
        <v>1.02</v>
      </c>
      <c r="V25" s="9">
        <v>1.03</v>
      </c>
      <c r="W25" s="9">
        <v>1.03</v>
      </c>
      <c r="X25" s="9">
        <v>1.05</v>
      </c>
      <c r="Y25" s="9">
        <v>1.04</v>
      </c>
      <c r="Z25" s="10">
        <v>1.04</v>
      </c>
      <c r="AA25" s="1">
        <f>SUM(Q25:Z25)/10</f>
        <v>1.0330000000000001</v>
      </c>
      <c r="AC25" s="1">
        <f>(Q25-$AA25)^2</f>
        <v>1.6900000000000319E-4</v>
      </c>
      <c r="AD25" s="1">
        <f t="shared" ref="AD25" si="22">(R25-$AA25)^2</f>
        <v>2.8899999999999672E-4</v>
      </c>
      <c r="AE25" s="1">
        <f t="shared" ref="AE25" si="23">(S25-$AA25)^2</f>
        <v>1.6900000000000319E-4</v>
      </c>
      <c r="AF25" s="1">
        <f t="shared" ref="AF25" si="24">(T25-$AA25)^2</f>
        <v>9.0000000000006829E-6</v>
      </c>
      <c r="AG25" s="1">
        <f t="shared" ref="AG25" si="25">(U25-$AA25)^2</f>
        <v>1.6900000000000319E-4</v>
      </c>
      <c r="AH25" s="1">
        <f t="shared" ref="AH25" si="26">(V25-$AA25)^2</f>
        <v>9.0000000000006829E-6</v>
      </c>
      <c r="AI25" s="1">
        <f>(W25-$AA25)^2</f>
        <v>9.0000000000006829E-6</v>
      </c>
      <c r="AJ25" s="1">
        <f t="shared" ref="AJ25" si="27">(X25-$AA25)^2</f>
        <v>2.8899999999999672E-4</v>
      </c>
      <c r="AK25" s="1">
        <f t="shared" ref="AK25" si="28">(Y25-$AA25)^2</f>
        <v>4.8999999999998535E-5</v>
      </c>
      <c r="AL25" s="1">
        <f t="shared" ref="AL25" si="29">(Z25-$AA25)^2</f>
        <v>4.8999999999998535E-5</v>
      </c>
      <c r="AM25" s="1">
        <f>SUM(AC25:AL25)/10</f>
        <v>1.2100000000000019E-4</v>
      </c>
      <c r="AW25" s="1">
        <v>2911.2000000000003</v>
      </c>
      <c r="AX25" s="1">
        <v>45.3</v>
      </c>
      <c r="AY25" s="1">
        <f t="shared" si="12"/>
        <v>20.799999999999997</v>
      </c>
      <c r="AZ25" s="1">
        <v>45.1</v>
      </c>
      <c r="BA25" s="1">
        <f t="shared" si="13"/>
        <v>20.6</v>
      </c>
      <c r="BB25" s="1">
        <v>45.1</v>
      </c>
      <c r="BC25" s="1">
        <f t="shared" si="14"/>
        <v>21.3</v>
      </c>
      <c r="BD25" s="1">
        <v>45</v>
      </c>
      <c r="BE25" s="1">
        <f t="shared" si="15"/>
        <v>21.2</v>
      </c>
      <c r="BF25" s="1">
        <v>45</v>
      </c>
      <c r="BG25" s="1">
        <f t="shared" si="16"/>
        <v>21.5</v>
      </c>
      <c r="BH25" s="1">
        <v>45</v>
      </c>
      <c r="BI25" s="1">
        <f t="shared" si="17"/>
        <v>21.5</v>
      </c>
    </row>
    <row r="26" spans="1:65">
      <c r="BL26" s="1">
        <v>5.5309999999999998E-2</v>
      </c>
      <c r="BM26" s="1">
        <v>3.5899999999999999E-3</v>
      </c>
    </row>
    <row r="28" spans="1:65">
      <c r="BL28" s="1">
        <f>1/BL26</f>
        <v>18.079913216416561</v>
      </c>
    </row>
    <row r="29" spans="1:65">
      <c r="B29" s="14" t="s">
        <v>15</v>
      </c>
      <c r="C29" s="15"/>
      <c r="D29" s="15"/>
      <c r="E29" s="16"/>
      <c r="G29" s="14" t="s">
        <v>35</v>
      </c>
      <c r="H29" s="15"/>
      <c r="I29" s="15"/>
      <c r="J29" s="16"/>
      <c r="N29" s="14" t="s">
        <v>36</v>
      </c>
      <c r="O29" s="15"/>
      <c r="P29" s="15"/>
      <c r="Q29" s="16"/>
      <c r="U29" s="14" t="s">
        <v>37</v>
      </c>
      <c r="V29" s="15"/>
      <c r="W29" s="15"/>
      <c r="X29" s="16"/>
      <c r="AB29" s="14" t="s">
        <v>39</v>
      </c>
      <c r="AC29" s="15"/>
      <c r="AD29" s="15"/>
      <c r="AE29" s="16"/>
      <c r="AI29" s="14" t="s">
        <v>40</v>
      </c>
      <c r="AJ29" s="15"/>
      <c r="AK29" s="15"/>
      <c r="AL29" s="16"/>
    </row>
    <row r="30" spans="1:65" ht="34">
      <c r="B30" s="5" t="s">
        <v>0</v>
      </c>
      <c r="C30" s="6" t="s">
        <v>16</v>
      </c>
      <c r="D30" s="6" t="s">
        <v>17</v>
      </c>
      <c r="E30" s="7" t="s">
        <v>19</v>
      </c>
      <c r="G30" s="5" t="s">
        <v>0</v>
      </c>
      <c r="H30" s="6" t="s">
        <v>16</v>
      </c>
      <c r="I30" s="6" t="s">
        <v>17</v>
      </c>
      <c r="J30" s="7" t="s">
        <v>19</v>
      </c>
      <c r="N30" s="5" t="s">
        <v>0</v>
      </c>
      <c r="O30" s="6" t="s">
        <v>16</v>
      </c>
      <c r="P30" s="6" t="s">
        <v>17</v>
      </c>
      <c r="Q30" s="7" t="s">
        <v>19</v>
      </c>
      <c r="U30" s="5" t="s">
        <v>0</v>
      </c>
      <c r="V30" s="6" t="s">
        <v>16</v>
      </c>
      <c r="W30" s="6" t="s">
        <v>17</v>
      </c>
      <c r="X30" s="7" t="s">
        <v>19</v>
      </c>
      <c r="AB30" s="5" t="s">
        <v>0</v>
      </c>
      <c r="AC30" s="6" t="s">
        <v>16</v>
      </c>
      <c r="AD30" s="6" t="s">
        <v>17</v>
      </c>
      <c r="AE30" s="7" t="s">
        <v>19</v>
      </c>
      <c r="AI30" s="5" t="s">
        <v>0</v>
      </c>
      <c r="AJ30" s="6" t="s">
        <v>16</v>
      </c>
      <c r="AK30" s="6" t="s">
        <v>17</v>
      </c>
      <c r="AL30" s="7" t="s">
        <v>19</v>
      </c>
    </row>
    <row r="31" spans="1:65">
      <c r="B31" s="5"/>
      <c r="C31" s="6"/>
      <c r="D31" s="6">
        <v>5.76</v>
      </c>
      <c r="E31" s="7">
        <v>5.74</v>
      </c>
      <c r="G31" s="5"/>
      <c r="H31" s="6"/>
      <c r="I31" s="6">
        <v>5.87</v>
      </c>
      <c r="J31" s="7">
        <v>5.85</v>
      </c>
      <c r="N31" s="5"/>
      <c r="O31" s="6"/>
      <c r="P31" s="6">
        <v>4.88</v>
      </c>
      <c r="Q31" s="7">
        <v>4.79</v>
      </c>
      <c r="U31" s="5"/>
      <c r="V31" s="6"/>
      <c r="W31" s="6">
        <v>6.52</v>
      </c>
      <c r="X31" s="7">
        <v>6.13</v>
      </c>
      <c r="AB31" s="5"/>
      <c r="AC31" s="6"/>
      <c r="AD31" s="6">
        <v>4.68</v>
      </c>
      <c r="AE31" s="7">
        <v>4.68</v>
      </c>
      <c r="AI31" s="5"/>
      <c r="AJ31" s="6"/>
      <c r="AK31" s="6">
        <v>4.34</v>
      </c>
      <c r="AL31" s="7">
        <v>4.3099999999999996</v>
      </c>
      <c r="AZ31" s="1">
        <v>503.3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</row>
    <row r="32" spans="1:65">
      <c r="A32" s="5">
        <v>497.3</v>
      </c>
      <c r="B32" s="5">
        <v>497.3</v>
      </c>
      <c r="C32" s="6">
        <f>B32*10^-2</f>
        <v>4.9729999999999999</v>
      </c>
      <c r="D32" s="6">
        <v>4.63</v>
      </c>
      <c r="E32" s="7">
        <v>4.5</v>
      </c>
      <c r="F32" s="5">
        <v>497.3</v>
      </c>
      <c r="G32" s="5">
        <v>497.3</v>
      </c>
      <c r="H32" s="6">
        <f>G32*10^-2</f>
        <v>4.9729999999999999</v>
      </c>
      <c r="I32" s="6">
        <v>4.6900000000000004</v>
      </c>
      <c r="J32" s="7">
        <v>4.63</v>
      </c>
      <c r="M32" s="5">
        <v>497.3</v>
      </c>
      <c r="N32" s="5">
        <v>497.3</v>
      </c>
      <c r="O32" s="6">
        <f>N32*10^-2</f>
        <v>4.9729999999999999</v>
      </c>
      <c r="P32" s="6">
        <v>4.1399999999999997</v>
      </c>
      <c r="Q32" s="7">
        <v>4.5999999999999996</v>
      </c>
      <c r="T32" s="5">
        <v>497.3</v>
      </c>
      <c r="U32" s="5">
        <v>497.3</v>
      </c>
      <c r="V32" s="6">
        <f>U32*10^-2</f>
        <v>4.9729999999999999</v>
      </c>
      <c r="W32" s="6">
        <v>5.85</v>
      </c>
      <c r="X32" s="7">
        <v>5.42</v>
      </c>
      <c r="AA32" s="5">
        <v>497.3</v>
      </c>
      <c r="AB32" s="5">
        <v>497.3</v>
      </c>
      <c r="AC32" s="6">
        <f>AB32*10^-2</f>
        <v>4.9729999999999999</v>
      </c>
      <c r="AD32" s="6">
        <v>4.03</v>
      </c>
      <c r="AE32" s="7">
        <v>3.97</v>
      </c>
      <c r="AH32" s="5">
        <v>497.3</v>
      </c>
      <c r="AI32" s="5">
        <v>497.3</v>
      </c>
      <c r="AJ32" s="6">
        <f>AI32*10^-2</f>
        <v>4.9729999999999999</v>
      </c>
      <c r="AK32" s="6">
        <v>3.69</v>
      </c>
      <c r="AL32" s="7">
        <v>3.6</v>
      </c>
      <c r="AZ32" s="1">
        <v>985.8</v>
      </c>
      <c r="BA32" s="1">
        <v>1.6000000000000014</v>
      </c>
      <c r="BB32" s="1">
        <v>1.3999999999999986</v>
      </c>
      <c r="BC32" s="1">
        <v>1.8999999999999986</v>
      </c>
      <c r="BD32" s="1">
        <v>1.8000000000000007</v>
      </c>
      <c r="BE32" s="1">
        <v>2.1999999999999993</v>
      </c>
      <c r="BF32" s="1">
        <v>2.1000000000000014</v>
      </c>
      <c r="BG32" s="1">
        <f>SUM(BA32:BF32)/6</f>
        <v>1.8333333333333333</v>
      </c>
      <c r="BH32" s="1">
        <f>BG32*15/(1380*2)</f>
        <v>9.9637681159420281E-3</v>
      </c>
    </row>
    <row r="33" spans="1:60">
      <c r="A33" s="5">
        <v>467.9</v>
      </c>
      <c r="B33" s="5">
        <f>B32+A33</f>
        <v>965.2</v>
      </c>
      <c r="C33" s="6">
        <f t="shared" ref="C33:C36" si="30">B33*10^-2</f>
        <v>9.652000000000001</v>
      </c>
      <c r="D33" s="6">
        <v>3.41</v>
      </c>
      <c r="E33" s="7">
        <v>3.36</v>
      </c>
      <c r="F33" s="5">
        <v>467.9</v>
      </c>
      <c r="G33" s="5">
        <f>G32+F33</f>
        <v>965.2</v>
      </c>
      <c r="H33" s="6">
        <f t="shared" ref="H33:H36" si="31">G33*10^-2</f>
        <v>9.652000000000001</v>
      </c>
      <c r="I33" s="6">
        <v>3.57</v>
      </c>
      <c r="J33" s="7">
        <v>3.48</v>
      </c>
      <c r="M33" s="5">
        <v>467.9</v>
      </c>
      <c r="N33" s="5">
        <f>N32+M33</f>
        <v>965.2</v>
      </c>
      <c r="O33" s="6">
        <f t="shared" ref="O33:O36" si="32">N33*10^-2</f>
        <v>9.652000000000001</v>
      </c>
      <c r="P33" s="6">
        <v>3.45</v>
      </c>
      <c r="Q33" s="7">
        <v>3.36</v>
      </c>
      <c r="T33" s="5">
        <v>467.9</v>
      </c>
      <c r="U33" s="5">
        <f>U32+T33</f>
        <v>965.2</v>
      </c>
      <c r="V33" s="6">
        <f t="shared" ref="V33:V36" si="33">U33*10^-2</f>
        <v>9.652000000000001</v>
      </c>
      <c r="W33" s="6">
        <v>4.97</v>
      </c>
      <c r="X33" s="7">
        <v>4.72</v>
      </c>
      <c r="AA33" s="5">
        <v>467.9</v>
      </c>
      <c r="AB33" s="5">
        <f>AB32+AA33</f>
        <v>965.2</v>
      </c>
      <c r="AC33" s="6">
        <f t="shared" ref="AC33:AC36" si="34">AB33*10^-2</f>
        <v>9.652000000000001</v>
      </c>
      <c r="AD33" s="6">
        <v>3.42</v>
      </c>
      <c r="AE33" s="7">
        <v>3.36</v>
      </c>
      <c r="AH33" s="5">
        <v>467.9</v>
      </c>
      <c r="AI33" s="5">
        <f>AI32+AH33</f>
        <v>965.2</v>
      </c>
      <c r="AJ33" s="6">
        <f t="shared" ref="AJ33:AJ36" si="35">AI33*10^-2</f>
        <v>9.652000000000001</v>
      </c>
      <c r="AK33" s="6">
        <v>3.1</v>
      </c>
      <c r="AL33" s="7">
        <v>3.01</v>
      </c>
      <c r="AZ33" s="1">
        <v>1489.3</v>
      </c>
      <c r="BA33" s="1">
        <v>4.8999999999999986</v>
      </c>
      <c r="BB33" s="1">
        <v>4.8000000000000007</v>
      </c>
      <c r="BC33" s="1">
        <v>5.3000000000000007</v>
      </c>
      <c r="BD33" s="1">
        <v>5.3000000000000007</v>
      </c>
      <c r="BE33" s="1">
        <v>5.6000000000000014</v>
      </c>
      <c r="BF33" s="1">
        <v>5.6000000000000014</v>
      </c>
      <c r="BG33" s="1">
        <f t="shared" ref="BG33:BG36" si="36">SUM(BA33:BF33)/6</f>
        <v>5.2500000000000009</v>
      </c>
      <c r="BH33" s="1">
        <f t="shared" ref="BH33:BH36" si="37">BG33*15/(1380*2)</f>
        <v>2.8532608695652179E-2</v>
      </c>
    </row>
    <row r="34" spans="1:60">
      <c r="A34" s="5">
        <v>511</v>
      </c>
      <c r="B34" s="5">
        <f t="shared" ref="B34:B36" si="38">B33+A34</f>
        <v>1476.2</v>
      </c>
      <c r="C34" s="6">
        <f t="shared" si="30"/>
        <v>14.762</v>
      </c>
      <c r="D34" s="6">
        <v>2.35</v>
      </c>
      <c r="E34" s="7">
        <v>2.19</v>
      </c>
      <c r="F34" s="5">
        <v>511</v>
      </c>
      <c r="G34" s="5">
        <f t="shared" ref="G34:G36" si="39">G33+F34</f>
        <v>1476.2</v>
      </c>
      <c r="H34" s="6">
        <f t="shared" si="31"/>
        <v>14.762</v>
      </c>
      <c r="I34" s="6">
        <v>2.25</v>
      </c>
      <c r="J34" s="7">
        <v>2.2400000000000002</v>
      </c>
      <c r="M34" s="5">
        <v>511</v>
      </c>
      <c r="N34" s="5">
        <f t="shared" ref="N34:N36" si="40">N33+M34</f>
        <v>1476.2</v>
      </c>
      <c r="O34" s="6">
        <f t="shared" si="32"/>
        <v>14.762</v>
      </c>
      <c r="P34" s="6">
        <v>2.72</v>
      </c>
      <c r="Q34" s="7">
        <v>2.63</v>
      </c>
      <c r="T34" s="5">
        <v>511</v>
      </c>
      <c r="U34" s="5">
        <f t="shared" ref="U34:U36" si="41">U33+T34</f>
        <v>1476.2</v>
      </c>
      <c r="V34" s="6">
        <f t="shared" si="33"/>
        <v>14.762</v>
      </c>
      <c r="W34" s="6">
        <v>4.1500000000000004</v>
      </c>
      <c r="X34" s="7">
        <v>3.99</v>
      </c>
      <c r="AA34" s="5">
        <v>511</v>
      </c>
      <c r="AB34" s="5">
        <f t="shared" ref="AB34:AB36" si="42">AB33+AA34</f>
        <v>1476.2</v>
      </c>
      <c r="AC34" s="6">
        <f t="shared" si="34"/>
        <v>14.762</v>
      </c>
      <c r="AD34" s="6">
        <v>2.79</v>
      </c>
      <c r="AE34" s="7">
        <v>2.75</v>
      </c>
      <c r="AH34" s="5">
        <v>511</v>
      </c>
      <c r="AI34" s="5">
        <f t="shared" ref="AI34:AI36" si="43">AI33+AH34</f>
        <v>1476.2</v>
      </c>
      <c r="AJ34" s="6">
        <f t="shared" si="35"/>
        <v>14.762</v>
      </c>
      <c r="AK34" s="6">
        <v>2.44</v>
      </c>
      <c r="AL34" s="7">
        <v>2.38</v>
      </c>
      <c r="AZ34" s="1">
        <v>1952.9</v>
      </c>
      <c r="BA34" s="1">
        <v>9.6000000000000014</v>
      </c>
      <c r="BB34" s="1">
        <v>9.5</v>
      </c>
      <c r="BC34" s="1">
        <v>9.9999999999999964</v>
      </c>
      <c r="BD34" s="1">
        <v>10.099999999999998</v>
      </c>
      <c r="BE34" s="1">
        <v>10.299999999999997</v>
      </c>
      <c r="BF34" s="1">
        <v>10.299999999999997</v>
      </c>
      <c r="BG34" s="1">
        <f t="shared" si="36"/>
        <v>9.966666666666665</v>
      </c>
      <c r="BH34" s="1">
        <f t="shared" si="37"/>
        <v>5.4166666666666655E-2</v>
      </c>
    </row>
    <row r="35" spans="1:60">
      <c r="A35" s="5">
        <v>467.6</v>
      </c>
      <c r="B35" s="5">
        <f t="shared" si="38"/>
        <v>1943.8000000000002</v>
      </c>
      <c r="C35" s="6">
        <f t="shared" si="30"/>
        <v>19.438000000000002</v>
      </c>
      <c r="D35" s="6">
        <v>1.23</v>
      </c>
      <c r="E35" s="7">
        <v>1.6</v>
      </c>
      <c r="F35" s="5">
        <v>467.6</v>
      </c>
      <c r="G35" s="5">
        <f t="shared" si="39"/>
        <v>1943.8000000000002</v>
      </c>
      <c r="H35" s="6">
        <f t="shared" si="31"/>
        <v>19.438000000000002</v>
      </c>
      <c r="I35" s="6">
        <v>1.1499999999999999</v>
      </c>
      <c r="J35" s="7">
        <v>1.1100000000000001</v>
      </c>
      <c r="M35" s="5">
        <v>467.6</v>
      </c>
      <c r="N35" s="5">
        <f t="shared" si="40"/>
        <v>1943.8000000000002</v>
      </c>
      <c r="O35" s="6">
        <f t="shared" si="32"/>
        <v>19.438000000000002</v>
      </c>
      <c r="P35" s="6">
        <v>2.34</v>
      </c>
      <c r="Q35" s="7">
        <v>2.25</v>
      </c>
      <c r="T35" s="5">
        <v>467.6</v>
      </c>
      <c r="U35" s="5">
        <f t="shared" si="41"/>
        <v>1943.8000000000002</v>
      </c>
      <c r="V35" s="6">
        <f t="shared" si="33"/>
        <v>19.438000000000002</v>
      </c>
      <c r="W35" s="6">
        <v>3.35</v>
      </c>
      <c r="X35" s="7">
        <v>3.35</v>
      </c>
      <c r="AA35" s="5">
        <v>467.6</v>
      </c>
      <c r="AB35" s="5">
        <f t="shared" si="42"/>
        <v>1943.8000000000002</v>
      </c>
      <c r="AC35" s="6">
        <f t="shared" si="34"/>
        <v>19.438000000000002</v>
      </c>
      <c r="AD35" s="6">
        <v>2.35</v>
      </c>
      <c r="AE35" s="7">
        <v>2.19</v>
      </c>
      <c r="AH35" s="5">
        <v>467.6</v>
      </c>
      <c r="AI35" s="5">
        <f t="shared" si="43"/>
        <v>1943.8000000000002</v>
      </c>
      <c r="AJ35" s="6">
        <f t="shared" si="35"/>
        <v>19.438000000000002</v>
      </c>
      <c r="AK35" s="6">
        <v>1.96</v>
      </c>
      <c r="AL35" s="7">
        <v>1.9</v>
      </c>
      <c r="AZ35" s="1">
        <v>2408.2000000000003</v>
      </c>
      <c r="BA35" s="1">
        <v>15</v>
      </c>
      <c r="BB35" s="1">
        <v>14.799999999999997</v>
      </c>
      <c r="BC35" s="1">
        <v>15.400000000000002</v>
      </c>
      <c r="BD35" s="1">
        <v>15.400000000000002</v>
      </c>
      <c r="BE35" s="1">
        <v>15.600000000000001</v>
      </c>
      <c r="BF35" s="1">
        <v>15.700000000000003</v>
      </c>
      <c r="BG35" s="1">
        <f t="shared" si="36"/>
        <v>15.31666666666667</v>
      </c>
      <c r="BH35" s="1">
        <f t="shared" si="37"/>
        <v>8.324275362318842E-2</v>
      </c>
    </row>
    <row r="36" spans="1:60">
      <c r="A36" s="5">
        <v>461.8</v>
      </c>
      <c r="B36" s="8">
        <f t="shared" si="38"/>
        <v>2405.6000000000004</v>
      </c>
      <c r="C36" s="9">
        <f t="shared" si="30"/>
        <v>24.056000000000004</v>
      </c>
      <c r="D36" s="9">
        <v>0.19</v>
      </c>
      <c r="E36" s="10">
        <v>0.19</v>
      </c>
      <c r="F36" s="5">
        <v>461.8</v>
      </c>
      <c r="G36" s="8">
        <f t="shared" si="39"/>
        <v>2405.6000000000004</v>
      </c>
      <c r="H36" s="9">
        <f t="shared" si="31"/>
        <v>24.056000000000004</v>
      </c>
      <c r="I36" s="9">
        <v>0.17</v>
      </c>
      <c r="J36" s="10">
        <v>0.17</v>
      </c>
      <c r="M36" s="5">
        <v>461.8</v>
      </c>
      <c r="N36" s="8">
        <f t="shared" si="40"/>
        <v>2405.6000000000004</v>
      </c>
      <c r="O36" s="9">
        <f t="shared" si="32"/>
        <v>24.056000000000004</v>
      </c>
      <c r="P36" s="9">
        <v>1.82</v>
      </c>
      <c r="Q36" s="9">
        <v>1.82</v>
      </c>
      <c r="T36" s="5">
        <v>461.8</v>
      </c>
      <c r="U36" s="8">
        <f t="shared" si="41"/>
        <v>2405.6000000000004</v>
      </c>
      <c r="V36" s="9">
        <f t="shared" si="33"/>
        <v>24.056000000000004</v>
      </c>
      <c r="W36" s="9">
        <v>2.64</v>
      </c>
      <c r="X36" s="9">
        <v>2.64</v>
      </c>
      <c r="AA36" s="5">
        <v>461.8</v>
      </c>
      <c r="AB36" s="8">
        <f t="shared" si="42"/>
        <v>2405.6000000000004</v>
      </c>
      <c r="AC36" s="9">
        <f t="shared" si="34"/>
        <v>24.056000000000004</v>
      </c>
      <c r="AD36" s="9">
        <v>1.86</v>
      </c>
      <c r="AE36" s="9">
        <v>1.86</v>
      </c>
      <c r="AH36" s="5">
        <v>461.8</v>
      </c>
      <c r="AI36" s="8">
        <f t="shared" si="43"/>
        <v>2405.6000000000004</v>
      </c>
      <c r="AJ36" s="9">
        <f t="shared" si="35"/>
        <v>24.056000000000004</v>
      </c>
      <c r="AK36" s="9">
        <v>1.53</v>
      </c>
      <c r="AL36" s="9">
        <v>1.53</v>
      </c>
      <c r="AZ36" s="1">
        <v>2911.2000000000003</v>
      </c>
      <c r="BA36" s="1">
        <v>20.799999999999997</v>
      </c>
      <c r="BB36" s="1">
        <v>20.6</v>
      </c>
      <c r="BC36" s="1">
        <v>21.3</v>
      </c>
      <c r="BD36" s="1">
        <v>21.2</v>
      </c>
      <c r="BE36" s="1">
        <v>21.5</v>
      </c>
      <c r="BF36" s="1">
        <v>21.5</v>
      </c>
      <c r="BG36" s="1">
        <f t="shared" si="36"/>
        <v>21.150000000000002</v>
      </c>
      <c r="BH36" s="1">
        <f t="shared" si="37"/>
        <v>0.11494565217391306</v>
      </c>
    </row>
    <row r="40" spans="1:60" ht="34" customHeight="1">
      <c r="C40" s="14" t="s">
        <v>38</v>
      </c>
      <c r="D40" s="15"/>
      <c r="E40" s="15"/>
      <c r="F40" s="16"/>
      <c r="J40" s="12" t="s">
        <v>21</v>
      </c>
      <c r="K40" s="12"/>
      <c r="L40" s="12"/>
      <c r="M40" s="12"/>
      <c r="N40" s="12"/>
      <c r="AZ40" s="1">
        <v>503.3</v>
      </c>
      <c r="BA40" s="1">
        <f>AZ40*10^-3*9.8</f>
        <v>4.9323399999999999</v>
      </c>
      <c r="BB40" s="1">
        <v>0</v>
      </c>
      <c r="BC40" s="1">
        <v>0</v>
      </c>
    </row>
    <row r="41" spans="1:60" ht="16" customHeight="1">
      <c r="C41" s="5" t="s">
        <v>0</v>
      </c>
      <c r="D41" s="6" t="s">
        <v>16</v>
      </c>
      <c r="E41" s="6" t="s">
        <v>17</v>
      </c>
      <c r="F41" s="7" t="s">
        <v>19</v>
      </c>
      <c r="J41" s="13" t="s">
        <v>20</v>
      </c>
      <c r="K41" s="13"/>
      <c r="L41" s="13"/>
      <c r="M41" s="13"/>
      <c r="N41" s="13"/>
      <c r="AZ41" s="1">
        <v>985.8</v>
      </c>
      <c r="BA41" s="1">
        <f t="shared" ref="BA41:BA45" si="44">AZ41*10^-3*9.8</f>
        <v>9.6608400000000003</v>
      </c>
      <c r="BB41" s="1">
        <v>1.8333333333333333</v>
      </c>
      <c r="BC41" s="1">
        <v>9.9637681159420281E-3</v>
      </c>
    </row>
    <row r="42" spans="1:60" ht="39" customHeight="1">
      <c r="C42" s="5"/>
      <c r="D42" s="6"/>
      <c r="E42" s="6">
        <v>7.8</v>
      </c>
      <c r="F42" s="7">
        <v>7.76</v>
      </c>
      <c r="J42" s="2" t="s">
        <v>0</v>
      </c>
      <c r="K42" s="3" t="s">
        <v>17</v>
      </c>
      <c r="L42" s="3" t="s">
        <v>19</v>
      </c>
      <c r="M42" s="3" t="s">
        <v>22</v>
      </c>
      <c r="N42" s="4" t="s">
        <v>23</v>
      </c>
      <c r="AZ42" s="1">
        <v>1489.3</v>
      </c>
      <c r="BA42" s="1">
        <f t="shared" si="44"/>
        <v>14.595140000000002</v>
      </c>
      <c r="BB42" s="1">
        <v>5.2500000000000009</v>
      </c>
      <c r="BC42" s="1">
        <v>2.8532608695652179E-2</v>
      </c>
    </row>
    <row r="43" spans="1:60">
      <c r="B43" s="5">
        <v>497.3</v>
      </c>
      <c r="C43" s="5">
        <v>497.3</v>
      </c>
      <c r="D43" s="6">
        <f>C43*10^-2</f>
        <v>4.9729999999999999</v>
      </c>
      <c r="E43" s="6">
        <v>7.19</v>
      </c>
      <c r="F43" s="7">
        <v>7.8</v>
      </c>
      <c r="J43" s="5"/>
      <c r="K43" s="6"/>
      <c r="L43" s="6"/>
      <c r="M43" s="6"/>
      <c r="N43" s="7"/>
      <c r="AZ43" s="1">
        <v>1952.9</v>
      </c>
      <c r="BA43" s="1">
        <f t="shared" si="44"/>
        <v>19.138420000000004</v>
      </c>
      <c r="BB43" s="1">
        <v>9.966666666666665</v>
      </c>
      <c r="BC43" s="1">
        <v>5.4166666666666655E-2</v>
      </c>
    </row>
    <row r="44" spans="1:60">
      <c r="B44" s="5">
        <v>467.9</v>
      </c>
      <c r="C44" s="5">
        <f>C43+B44</f>
        <v>965.2</v>
      </c>
      <c r="D44" s="6">
        <f t="shared" ref="D44:D47" si="45">C44*10^-2</f>
        <v>9.652000000000001</v>
      </c>
      <c r="E44" s="6">
        <v>6.63</v>
      </c>
      <c r="F44" s="7">
        <v>6.48</v>
      </c>
      <c r="J44" s="5"/>
      <c r="K44" s="6"/>
      <c r="L44" s="6"/>
      <c r="M44" s="6"/>
      <c r="N44" s="7"/>
      <c r="AZ44" s="1">
        <v>2408.2000000000003</v>
      </c>
      <c r="BA44" s="1">
        <f t="shared" si="44"/>
        <v>23.600360000000006</v>
      </c>
      <c r="BB44" s="1">
        <v>15.31666666666667</v>
      </c>
      <c r="BC44" s="1">
        <v>8.324275362318842E-2</v>
      </c>
    </row>
    <row r="45" spans="1:60">
      <c r="B45" s="5">
        <v>511</v>
      </c>
      <c r="C45" s="5">
        <f t="shared" ref="C45:C47" si="46">C44+B45</f>
        <v>1476.2</v>
      </c>
      <c r="D45" s="6">
        <f t="shared" si="45"/>
        <v>14.762</v>
      </c>
      <c r="E45" s="6">
        <v>5.9</v>
      </c>
      <c r="F45" s="7">
        <v>5.78</v>
      </c>
      <c r="J45" s="5"/>
      <c r="K45" s="6"/>
      <c r="L45" s="6"/>
      <c r="M45" s="6"/>
      <c r="N45" s="7"/>
      <c r="AZ45" s="1">
        <v>2911.2000000000003</v>
      </c>
      <c r="BA45" s="1">
        <f t="shared" si="44"/>
        <v>28.529760000000007</v>
      </c>
      <c r="BB45" s="1">
        <v>21.150000000000002</v>
      </c>
      <c r="BC45" s="1">
        <v>0.11494565217391306</v>
      </c>
    </row>
    <row r="46" spans="1:60">
      <c r="B46" s="5">
        <v>467.6</v>
      </c>
      <c r="C46" s="5">
        <f t="shared" si="46"/>
        <v>1943.8000000000002</v>
      </c>
      <c r="D46" s="6">
        <f t="shared" si="45"/>
        <v>19.438000000000002</v>
      </c>
      <c r="E46" s="6">
        <v>5.29</v>
      </c>
      <c r="F46" s="7">
        <v>5.21</v>
      </c>
      <c r="J46" s="5"/>
      <c r="K46" s="6"/>
      <c r="L46" s="6"/>
      <c r="M46" s="6"/>
      <c r="N46" s="7"/>
    </row>
    <row r="47" spans="1:60">
      <c r="B47" s="5">
        <v>461.8</v>
      </c>
      <c r="C47" s="8">
        <f t="shared" si="46"/>
        <v>2405.6000000000004</v>
      </c>
      <c r="D47" s="9">
        <f t="shared" si="45"/>
        <v>24.056000000000004</v>
      </c>
      <c r="E47" s="9">
        <v>4.8600000000000003</v>
      </c>
      <c r="F47" s="10">
        <v>4.8600000000000003</v>
      </c>
      <c r="J47" s="5"/>
      <c r="K47" s="6"/>
      <c r="L47" s="6"/>
      <c r="M47" s="6"/>
      <c r="N47" s="7"/>
    </row>
    <row r="48" spans="1:60">
      <c r="B48" s="6"/>
      <c r="C48" s="6"/>
      <c r="D48" s="6"/>
      <c r="E48" s="6"/>
      <c r="F48" s="6"/>
      <c r="J48" s="5"/>
      <c r="K48" s="6"/>
      <c r="L48" s="6"/>
      <c r="M48" s="6"/>
      <c r="N48" s="7"/>
    </row>
    <row r="49" spans="2:14">
      <c r="B49" s="6"/>
      <c r="C49" s="6"/>
      <c r="D49" s="6"/>
      <c r="E49" s="6"/>
      <c r="F49" s="6"/>
      <c r="J49" s="5"/>
      <c r="K49" s="6"/>
      <c r="L49" s="6"/>
      <c r="M49" s="6"/>
      <c r="N49" s="7"/>
    </row>
    <row r="50" spans="2:14">
      <c r="B50" s="6"/>
      <c r="C50" s="6"/>
      <c r="D50" s="6"/>
      <c r="E50" s="6"/>
      <c r="F50" s="6"/>
      <c r="J50" s="8"/>
      <c r="K50" s="9"/>
      <c r="L50" s="9"/>
      <c r="M50" s="9"/>
      <c r="N50" s="10"/>
    </row>
    <row r="51" spans="2:14">
      <c r="B51" s="6"/>
      <c r="C51" s="6"/>
      <c r="D51" s="6"/>
      <c r="E51" s="6"/>
      <c r="F51" s="6"/>
    </row>
    <row r="68" spans="3:27">
      <c r="C68" s="6">
        <v>2</v>
      </c>
      <c r="D68" s="6">
        <v>2.0299999999999998</v>
      </c>
      <c r="E68" s="6">
        <v>2.06</v>
      </c>
      <c r="F68" s="6">
        <v>2.04</v>
      </c>
      <c r="G68" s="6">
        <v>2.02</v>
      </c>
      <c r="H68" s="6">
        <v>2.04</v>
      </c>
      <c r="I68" s="6">
        <v>2.04</v>
      </c>
      <c r="J68" s="6">
        <v>2.02</v>
      </c>
      <c r="K68" s="6">
        <v>2.0299999999999998</v>
      </c>
      <c r="L68" s="7">
        <v>2.06</v>
      </c>
      <c r="M68" s="1">
        <f>SUM(C68:L68)/10</f>
        <v>2.0339999999999998</v>
      </c>
      <c r="O68" s="1">
        <f>(C68-$M68)^2</f>
        <v>1.1559999999999869E-3</v>
      </c>
      <c r="P68" s="1">
        <f t="shared" ref="P68:X69" si="47">(D68-$M68)^2</f>
        <v>1.600000000000003E-5</v>
      </c>
      <c r="Q68" s="1">
        <f t="shared" si="47"/>
        <v>6.7600000000001275E-4</v>
      </c>
      <c r="R68" s="1">
        <f t="shared" si="47"/>
        <v>3.6000000000002732E-5</v>
      </c>
      <c r="S68" s="1">
        <f t="shared" si="47"/>
        <v>1.9599999999999414E-4</v>
      </c>
      <c r="T68" s="1">
        <f t="shared" si="47"/>
        <v>3.6000000000002732E-5</v>
      </c>
      <c r="U68" s="1">
        <f t="shared" si="47"/>
        <v>3.6000000000002732E-5</v>
      </c>
      <c r="V68" s="1">
        <f t="shared" si="47"/>
        <v>1.9599999999999414E-4</v>
      </c>
      <c r="W68" s="1">
        <f t="shared" si="47"/>
        <v>1.600000000000003E-5</v>
      </c>
      <c r="X68" s="1">
        <f t="shared" si="47"/>
        <v>6.7600000000001275E-4</v>
      </c>
      <c r="Y68" s="1">
        <f>(SUM(O68:X68)/10)^(1/2)</f>
        <v>1.7435595774162718E-2</v>
      </c>
      <c r="Z68" s="1">
        <v>0.01</v>
      </c>
      <c r="AA68" s="1">
        <f>(Y68^2+Z68^2)^(1/2)</f>
        <v>2.0099751242241802E-2</v>
      </c>
    </row>
    <row r="69" spans="3:27">
      <c r="C69" s="9">
        <v>1.1000000000000001</v>
      </c>
      <c r="D69" s="9">
        <v>1.1000000000000001</v>
      </c>
      <c r="E69" s="9">
        <v>1.1200000000000001</v>
      </c>
      <c r="F69" s="9">
        <v>1.08</v>
      </c>
      <c r="G69" s="9">
        <v>1.06</v>
      </c>
      <c r="H69" s="9">
        <v>1.06</v>
      </c>
      <c r="I69" s="9">
        <v>1.06</v>
      </c>
      <c r="J69" s="9">
        <v>1.04</v>
      </c>
      <c r="K69" s="9">
        <v>1.04</v>
      </c>
      <c r="L69" s="10">
        <v>1</v>
      </c>
      <c r="M69" s="1">
        <f>SUM(C69:L69)/10</f>
        <v>1.0660000000000001</v>
      </c>
      <c r="O69" s="1">
        <f>(C69-$M69)^2</f>
        <v>1.1560000000000021E-3</v>
      </c>
      <c r="P69" s="1">
        <f>(D69-$M69)^2</f>
        <v>1.1560000000000021E-3</v>
      </c>
      <c r="Q69" s="1">
        <f t="shared" si="47"/>
        <v>2.9160000000000054E-3</v>
      </c>
      <c r="R69" s="1">
        <f t="shared" si="47"/>
        <v>1.9600000000000035E-4</v>
      </c>
      <c r="S69" s="1">
        <f t="shared" si="47"/>
        <v>3.6000000000000062E-5</v>
      </c>
      <c r="T69" s="1">
        <f t="shared" si="47"/>
        <v>3.6000000000000062E-5</v>
      </c>
      <c r="U69" s="1">
        <f t="shared" si="47"/>
        <v>3.6000000000000062E-5</v>
      </c>
      <c r="V69" s="1">
        <f t="shared" si="47"/>
        <v>6.7600000000000125E-4</v>
      </c>
      <c r="W69" s="1">
        <f t="shared" si="47"/>
        <v>6.7600000000000125E-4</v>
      </c>
      <c r="X69" s="1">
        <f>(L69-$M69)^2</f>
        <v>4.3560000000000074E-3</v>
      </c>
      <c r="Y69" s="1">
        <f>(SUM(O69:X69)/10)^(1/2)</f>
        <v>3.3526109228480455E-2</v>
      </c>
      <c r="Z69" s="1">
        <v>0.01</v>
      </c>
      <c r="AA69" s="1">
        <f>(Y69^2+Z69^2)^(1/2)</f>
        <v>3.4985711369071838E-2</v>
      </c>
    </row>
    <row r="79" spans="3:27" ht="34">
      <c r="C79" s="1" t="s">
        <v>0</v>
      </c>
      <c r="D79" s="1" t="s">
        <v>16</v>
      </c>
      <c r="E79" s="1" t="s">
        <v>17</v>
      </c>
      <c r="G79" s="1" t="s">
        <v>19</v>
      </c>
    </row>
    <row r="80" spans="3:27" ht="34">
      <c r="E80" s="1">
        <v>5.76</v>
      </c>
      <c r="G80" s="1">
        <v>5.74</v>
      </c>
      <c r="M80" s="5">
        <v>0</v>
      </c>
      <c r="N80" s="6">
        <v>0</v>
      </c>
      <c r="O80" s="6">
        <v>4.88</v>
      </c>
      <c r="P80" s="1">
        <v>0</v>
      </c>
      <c r="Q80" s="7">
        <v>4.79</v>
      </c>
      <c r="R80" s="1">
        <v>0</v>
      </c>
      <c r="U80" s="5" t="s">
        <v>0</v>
      </c>
      <c r="V80" s="6" t="s">
        <v>16</v>
      </c>
      <c r="W80" s="6" t="s">
        <v>17</v>
      </c>
      <c r="Y80" s="7" t="s">
        <v>19</v>
      </c>
    </row>
    <row r="81" spans="3:26">
      <c r="C81" s="1">
        <v>497.3</v>
      </c>
      <c r="D81" s="1">
        <f>C81*9.8*10^-3</f>
        <v>4.8735400000000011</v>
      </c>
      <c r="E81" s="1">
        <v>4.63</v>
      </c>
      <c r="F81" s="1">
        <f>E$80-E81</f>
        <v>1.1299999999999999</v>
      </c>
      <c r="G81" s="1">
        <v>4.5</v>
      </c>
      <c r="H81" s="1">
        <f>G$80-G81</f>
        <v>1.2400000000000002</v>
      </c>
      <c r="M81" s="5">
        <v>497.3</v>
      </c>
      <c r="N81" s="6">
        <f>M81*9.8*10^-3</f>
        <v>4.8735400000000011</v>
      </c>
      <c r="O81" s="6">
        <v>4.1399999999999997</v>
      </c>
      <c r="P81" s="1">
        <f>O$80-O81</f>
        <v>0.74000000000000021</v>
      </c>
      <c r="Q81" s="7">
        <v>4.5999999999999996</v>
      </c>
      <c r="R81" s="1">
        <f>Q$80-Q81</f>
        <v>0.19000000000000039</v>
      </c>
      <c r="U81" s="5">
        <v>0</v>
      </c>
      <c r="V81" s="6">
        <v>0</v>
      </c>
      <c r="W81" s="6">
        <v>4.68</v>
      </c>
      <c r="X81" s="1">
        <v>0</v>
      </c>
      <c r="Y81" s="7">
        <v>4.68</v>
      </c>
      <c r="Z81" s="1">
        <v>0</v>
      </c>
    </row>
    <row r="82" spans="3:26">
      <c r="C82" s="1">
        <v>965.2</v>
      </c>
      <c r="D82" s="1">
        <f t="shared" ref="D82:D85" si="48">C82*9.8*10^-3</f>
        <v>9.4589600000000011</v>
      </c>
      <c r="E82" s="1">
        <v>3.41</v>
      </c>
      <c r="F82" s="1">
        <f t="shared" ref="F82:F85" si="49">E$80-E82</f>
        <v>2.3499999999999996</v>
      </c>
      <c r="G82" s="1">
        <v>3.36</v>
      </c>
      <c r="H82" s="1">
        <f t="shared" ref="H82:H85" si="50">G$80-G82</f>
        <v>2.3800000000000003</v>
      </c>
      <c r="M82" s="5">
        <v>965.2</v>
      </c>
      <c r="N82" s="6">
        <f>M82*9.8*10^-3</f>
        <v>9.4589600000000011</v>
      </c>
      <c r="O82" s="6">
        <v>3.45</v>
      </c>
      <c r="P82" s="1">
        <f t="shared" ref="P82:P85" si="51">O$80-O82</f>
        <v>1.4299999999999997</v>
      </c>
      <c r="Q82" s="7">
        <v>3.36</v>
      </c>
      <c r="R82" s="1">
        <f t="shared" ref="R82:R85" si="52">Q$80-Q82</f>
        <v>1.4300000000000002</v>
      </c>
      <c r="U82" s="5">
        <v>497.3</v>
      </c>
      <c r="V82" s="6">
        <f>U82*9.8*10^-3</f>
        <v>4.8735400000000011</v>
      </c>
      <c r="W82" s="6">
        <v>4.03</v>
      </c>
      <c r="X82" s="1">
        <f>W$81-W82</f>
        <v>0.64999999999999947</v>
      </c>
      <c r="Y82" s="7">
        <v>3.97</v>
      </c>
      <c r="Z82" s="1">
        <f>Y$81-Y82</f>
        <v>0.70999999999999952</v>
      </c>
    </row>
    <row r="83" spans="3:26">
      <c r="C83" s="1">
        <v>1476.2</v>
      </c>
      <c r="D83" s="1">
        <f t="shared" si="48"/>
        <v>14.466760000000003</v>
      </c>
      <c r="E83" s="1">
        <v>2.35</v>
      </c>
      <c r="F83" s="1">
        <f t="shared" si="49"/>
        <v>3.4099999999999997</v>
      </c>
      <c r="G83" s="1">
        <v>2.19</v>
      </c>
      <c r="H83" s="1">
        <f t="shared" si="50"/>
        <v>3.5500000000000003</v>
      </c>
      <c r="M83" s="5">
        <v>1476.2</v>
      </c>
      <c r="N83" s="6">
        <f>M83*9.8*10^-3</f>
        <v>14.466760000000003</v>
      </c>
      <c r="O83" s="6">
        <v>2.72</v>
      </c>
      <c r="P83" s="1">
        <f t="shared" si="51"/>
        <v>2.1599999999999997</v>
      </c>
      <c r="Q83" s="7">
        <v>2.63</v>
      </c>
      <c r="R83" s="1">
        <f t="shared" si="52"/>
        <v>2.16</v>
      </c>
      <c r="U83" s="5">
        <v>965.2</v>
      </c>
      <c r="V83" s="6">
        <f>U83*9.8*10^-3</f>
        <v>9.4589600000000011</v>
      </c>
      <c r="W83" s="6">
        <v>3.42</v>
      </c>
      <c r="X83" s="1">
        <f t="shared" ref="X83:X86" si="53">W$81-W83</f>
        <v>1.2599999999999998</v>
      </c>
      <c r="Y83" s="7">
        <v>3.36</v>
      </c>
      <c r="Z83" s="1">
        <f t="shared" ref="Z83:Z86" si="54">Y$81-Y83</f>
        <v>1.3199999999999998</v>
      </c>
    </row>
    <row r="84" spans="3:26">
      <c r="C84" s="1">
        <v>1943.8000000000002</v>
      </c>
      <c r="D84" s="1">
        <f t="shared" si="48"/>
        <v>19.049240000000001</v>
      </c>
      <c r="E84" s="1">
        <v>1.23</v>
      </c>
      <c r="F84" s="1">
        <f t="shared" si="49"/>
        <v>4.5299999999999994</v>
      </c>
      <c r="G84" s="1">
        <v>1.6</v>
      </c>
      <c r="H84" s="1">
        <f t="shared" si="50"/>
        <v>4.1400000000000006</v>
      </c>
      <c r="M84" s="5">
        <v>1943.8000000000002</v>
      </c>
      <c r="N84" s="6">
        <f>M84*9.8*10^-3</f>
        <v>19.049240000000001</v>
      </c>
      <c r="O84" s="6">
        <v>2.34</v>
      </c>
      <c r="P84" s="1">
        <f t="shared" si="51"/>
        <v>2.54</v>
      </c>
      <c r="Q84" s="7">
        <v>2.25</v>
      </c>
      <c r="R84" s="1">
        <f t="shared" si="52"/>
        <v>2.54</v>
      </c>
      <c r="U84" s="5">
        <v>1476.2</v>
      </c>
      <c r="V84" s="6">
        <f>U84*9.8*10^-3</f>
        <v>14.466760000000003</v>
      </c>
      <c r="W84" s="6">
        <v>2.79</v>
      </c>
      <c r="X84" s="1">
        <f t="shared" si="53"/>
        <v>1.8899999999999997</v>
      </c>
      <c r="Y84" s="7">
        <v>2.75</v>
      </c>
      <c r="Z84" s="1">
        <f t="shared" si="54"/>
        <v>1.9299999999999997</v>
      </c>
    </row>
    <row r="85" spans="3:26">
      <c r="C85" s="1">
        <v>2405.6000000000004</v>
      </c>
      <c r="D85" s="1">
        <f t="shared" si="48"/>
        <v>23.574880000000004</v>
      </c>
      <c r="E85" s="1">
        <v>0.19</v>
      </c>
      <c r="F85" s="1">
        <f t="shared" si="49"/>
        <v>5.5699999999999994</v>
      </c>
      <c r="G85" s="1">
        <v>0.19</v>
      </c>
      <c r="H85" s="1">
        <f t="shared" si="50"/>
        <v>5.55</v>
      </c>
      <c r="M85" s="8">
        <v>2405.6000000000004</v>
      </c>
      <c r="N85" s="6">
        <f>M85*9.8*10^-3</f>
        <v>23.574880000000004</v>
      </c>
      <c r="O85" s="9">
        <v>1.82</v>
      </c>
      <c r="P85" s="1">
        <f t="shared" si="51"/>
        <v>3.0599999999999996</v>
      </c>
      <c r="Q85" s="9">
        <v>1.82</v>
      </c>
      <c r="R85" s="1">
        <f t="shared" si="52"/>
        <v>2.9699999999999998</v>
      </c>
      <c r="U85" s="5">
        <v>1943.8000000000002</v>
      </c>
      <c r="V85" s="6">
        <f>U85*9.8*10^-3</f>
        <v>19.049240000000001</v>
      </c>
      <c r="W85" s="6">
        <v>2.35</v>
      </c>
      <c r="X85" s="1">
        <f t="shared" si="53"/>
        <v>2.3299999999999996</v>
      </c>
      <c r="Y85" s="7">
        <v>2.19</v>
      </c>
      <c r="Z85" s="1">
        <f t="shared" si="54"/>
        <v>2.4899999999999998</v>
      </c>
    </row>
    <row r="86" spans="3:26">
      <c r="U86" s="8">
        <v>2405.6000000000004</v>
      </c>
      <c r="V86" s="6">
        <f>U86*9.8*10^-3</f>
        <v>23.574880000000004</v>
      </c>
      <c r="W86" s="9">
        <v>1.86</v>
      </c>
      <c r="X86" s="1">
        <f t="shared" si="53"/>
        <v>2.8199999999999994</v>
      </c>
      <c r="Y86" s="9">
        <v>1.86</v>
      </c>
      <c r="Z86" s="1">
        <f t="shared" si="54"/>
        <v>2.8199999999999994</v>
      </c>
    </row>
    <row r="105" spans="4:29">
      <c r="D105" s="5">
        <v>0</v>
      </c>
      <c r="E105" s="6">
        <v>0</v>
      </c>
      <c r="F105" s="6">
        <v>5.87</v>
      </c>
      <c r="G105" s="1">
        <v>0</v>
      </c>
      <c r="H105" s="7">
        <v>5.85</v>
      </c>
      <c r="I105" s="1">
        <v>0</v>
      </c>
      <c r="N105" s="5">
        <v>0</v>
      </c>
      <c r="O105" s="6">
        <v>0</v>
      </c>
      <c r="P105" s="6">
        <v>6.52</v>
      </c>
      <c r="Q105" s="1">
        <v>0</v>
      </c>
      <c r="R105" s="7">
        <v>6.13</v>
      </c>
      <c r="S105" s="1">
        <v>0</v>
      </c>
      <c r="X105" s="5">
        <v>0</v>
      </c>
      <c r="Y105" s="6">
        <v>0</v>
      </c>
      <c r="Z105" s="6">
        <v>4.34</v>
      </c>
      <c r="AA105" s="1">
        <v>0</v>
      </c>
      <c r="AB105" s="7">
        <v>4.3099999999999996</v>
      </c>
      <c r="AC105" s="1">
        <v>0</v>
      </c>
    </row>
    <row r="106" spans="4:29">
      <c r="D106" s="5">
        <v>497.3</v>
      </c>
      <c r="E106" s="6">
        <v>4.9729999999999999</v>
      </c>
      <c r="F106" s="6">
        <v>4.6900000000000004</v>
      </c>
      <c r="G106" s="1">
        <f>F$105-F106</f>
        <v>1.1799999999999997</v>
      </c>
      <c r="H106" s="7">
        <v>4.63</v>
      </c>
      <c r="I106" s="1">
        <f>H$105-H106</f>
        <v>1.2199999999999998</v>
      </c>
      <c r="N106" s="5">
        <v>497.3</v>
      </c>
      <c r="O106" s="6">
        <v>4.9729999999999999</v>
      </c>
      <c r="P106" s="6">
        <v>5.85</v>
      </c>
      <c r="Q106" s="1">
        <f>P$105-P106</f>
        <v>0.66999999999999993</v>
      </c>
      <c r="R106" s="7">
        <v>5.42</v>
      </c>
      <c r="S106" s="1">
        <f>R$105-R106</f>
        <v>0.71</v>
      </c>
      <c r="X106" s="5">
        <v>497.3</v>
      </c>
      <c r="Y106" s="6">
        <v>4.9729999999999999</v>
      </c>
      <c r="Z106" s="6">
        <v>3.69</v>
      </c>
      <c r="AA106" s="1">
        <f>Z$105-Z106</f>
        <v>0.64999999999999991</v>
      </c>
      <c r="AB106" s="7">
        <v>3.6</v>
      </c>
      <c r="AC106" s="1">
        <f>AB$105-AB106</f>
        <v>0.70999999999999952</v>
      </c>
    </row>
    <row r="107" spans="4:29">
      <c r="D107" s="5">
        <v>965.2</v>
      </c>
      <c r="E107" s="6">
        <v>9.652000000000001</v>
      </c>
      <c r="F107" s="6">
        <v>3.57</v>
      </c>
      <c r="G107" s="1">
        <f t="shared" ref="G107:G110" si="55">F$105-F107</f>
        <v>2.3000000000000003</v>
      </c>
      <c r="H107" s="7">
        <v>3.48</v>
      </c>
      <c r="I107" s="1">
        <f t="shared" ref="I107:I110" si="56">H$105-H107</f>
        <v>2.3699999999999997</v>
      </c>
      <c r="N107" s="5">
        <v>965.2</v>
      </c>
      <c r="O107" s="6">
        <v>9.652000000000001</v>
      </c>
      <c r="P107" s="6">
        <v>4.97</v>
      </c>
      <c r="Q107" s="1">
        <f t="shared" ref="Q107:Q110" si="57">P$105-P107</f>
        <v>1.5499999999999998</v>
      </c>
      <c r="R107" s="7">
        <v>4.72</v>
      </c>
      <c r="S107" s="1">
        <f t="shared" ref="S107:S110" si="58">R$105-R107</f>
        <v>1.4100000000000001</v>
      </c>
      <c r="X107" s="5">
        <v>965.2</v>
      </c>
      <c r="Y107" s="6">
        <v>9.652000000000001</v>
      </c>
      <c r="Z107" s="6">
        <v>3.1</v>
      </c>
      <c r="AA107" s="1">
        <f t="shared" ref="AA107:AA110" si="59">Z$105-Z107</f>
        <v>1.2399999999999998</v>
      </c>
      <c r="AB107" s="7">
        <v>3.01</v>
      </c>
      <c r="AC107" s="1">
        <f t="shared" ref="AC107:AC110" si="60">AB$105-AB107</f>
        <v>1.2999999999999998</v>
      </c>
    </row>
    <row r="108" spans="4:29">
      <c r="D108" s="5">
        <v>1476.2</v>
      </c>
      <c r="E108" s="6">
        <v>14.762</v>
      </c>
      <c r="F108" s="6">
        <v>2.25</v>
      </c>
      <c r="G108" s="1">
        <f t="shared" si="55"/>
        <v>3.62</v>
      </c>
      <c r="H108" s="7">
        <v>2.2400000000000002</v>
      </c>
      <c r="I108" s="1">
        <f t="shared" si="56"/>
        <v>3.6099999999999994</v>
      </c>
      <c r="N108" s="5">
        <v>1476.2</v>
      </c>
      <c r="O108" s="6">
        <v>14.762</v>
      </c>
      <c r="P108" s="6">
        <v>4.1500000000000004</v>
      </c>
      <c r="Q108" s="1">
        <f t="shared" si="57"/>
        <v>2.3699999999999992</v>
      </c>
      <c r="R108" s="7">
        <v>3.99</v>
      </c>
      <c r="S108" s="1">
        <f t="shared" si="58"/>
        <v>2.1399999999999997</v>
      </c>
      <c r="X108" s="5">
        <v>1476.2</v>
      </c>
      <c r="Y108" s="6">
        <v>14.762</v>
      </c>
      <c r="Z108" s="6">
        <v>2.44</v>
      </c>
      <c r="AA108" s="1">
        <f t="shared" si="59"/>
        <v>1.9</v>
      </c>
      <c r="AB108" s="7">
        <v>2.38</v>
      </c>
      <c r="AC108" s="1">
        <f t="shared" si="60"/>
        <v>1.9299999999999997</v>
      </c>
    </row>
    <row r="109" spans="4:29">
      <c r="D109" s="5">
        <v>1943.8000000000002</v>
      </c>
      <c r="E109" s="6">
        <v>19.438000000000002</v>
      </c>
      <c r="F109" s="6">
        <v>1.1499999999999999</v>
      </c>
      <c r="G109" s="1">
        <f t="shared" si="55"/>
        <v>4.7200000000000006</v>
      </c>
      <c r="H109" s="7">
        <v>1.1100000000000001</v>
      </c>
      <c r="I109" s="1">
        <f t="shared" si="56"/>
        <v>4.7399999999999993</v>
      </c>
      <c r="N109" s="5">
        <v>1943.8000000000002</v>
      </c>
      <c r="O109" s="6">
        <v>19.438000000000002</v>
      </c>
      <c r="P109" s="6">
        <v>3.35</v>
      </c>
      <c r="Q109" s="1">
        <f t="shared" si="57"/>
        <v>3.1699999999999995</v>
      </c>
      <c r="R109" s="7">
        <v>3.35</v>
      </c>
      <c r="S109" s="1">
        <f t="shared" si="58"/>
        <v>2.78</v>
      </c>
      <c r="X109" s="5">
        <v>1943.8000000000002</v>
      </c>
      <c r="Y109" s="6">
        <v>19.438000000000002</v>
      </c>
      <c r="Z109" s="6">
        <v>1.96</v>
      </c>
      <c r="AA109" s="1">
        <f t="shared" si="59"/>
        <v>2.38</v>
      </c>
      <c r="AB109" s="7">
        <v>1.9</v>
      </c>
      <c r="AC109" s="1">
        <f t="shared" si="60"/>
        <v>2.4099999999999997</v>
      </c>
    </row>
    <row r="110" spans="4:29">
      <c r="D110" s="8">
        <v>2405.6000000000004</v>
      </c>
      <c r="E110" s="9">
        <v>24.056000000000004</v>
      </c>
      <c r="F110" s="9">
        <v>0.17</v>
      </c>
      <c r="G110" s="1">
        <f t="shared" si="55"/>
        <v>5.7</v>
      </c>
      <c r="H110" s="10">
        <v>0.17</v>
      </c>
      <c r="I110" s="1">
        <f t="shared" si="56"/>
        <v>5.68</v>
      </c>
      <c r="N110" s="8">
        <v>2405.6000000000004</v>
      </c>
      <c r="O110" s="9">
        <v>24.056000000000004</v>
      </c>
      <c r="P110" s="9">
        <v>2.64</v>
      </c>
      <c r="Q110" s="1">
        <f t="shared" si="57"/>
        <v>3.8799999999999994</v>
      </c>
      <c r="R110" s="9">
        <v>2.64</v>
      </c>
      <c r="S110" s="1">
        <f t="shared" si="58"/>
        <v>3.4899999999999998</v>
      </c>
      <c r="X110" s="8">
        <v>2405.6000000000004</v>
      </c>
      <c r="Y110" s="9">
        <v>24.056000000000004</v>
      </c>
      <c r="Z110" s="9">
        <v>1.53</v>
      </c>
      <c r="AA110" s="1">
        <f t="shared" si="59"/>
        <v>2.8099999999999996</v>
      </c>
      <c r="AB110" s="9">
        <v>1.53</v>
      </c>
      <c r="AC110" s="1">
        <f t="shared" si="60"/>
        <v>2.7799999999999994</v>
      </c>
    </row>
    <row r="120" spans="2:16">
      <c r="K120" s="5">
        <v>0</v>
      </c>
      <c r="L120" s="6">
        <v>0</v>
      </c>
      <c r="M120" s="6">
        <v>7.8</v>
      </c>
      <c r="N120" s="1">
        <v>0</v>
      </c>
      <c r="O120" s="7">
        <v>7.76</v>
      </c>
      <c r="P120" s="1">
        <v>0</v>
      </c>
    </row>
    <row r="121" spans="2:16">
      <c r="K121" s="1">
        <v>497.3</v>
      </c>
      <c r="L121" s="1">
        <f>K121*9.8*10^-3</f>
        <v>4.8735400000000011</v>
      </c>
      <c r="M121" s="6">
        <v>7.19</v>
      </c>
      <c r="N121" s="1">
        <f>M$120-M121</f>
        <v>0.60999999999999943</v>
      </c>
      <c r="O121" s="7">
        <v>7.1</v>
      </c>
      <c r="P121" s="1">
        <f>O$120-O121</f>
        <v>0.66000000000000014</v>
      </c>
    </row>
    <row r="122" spans="2:16">
      <c r="K122" s="1">
        <v>965.2</v>
      </c>
      <c r="L122" s="1">
        <f t="shared" ref="L122:L125" si="61">K122*9.8*10^-3</f>
        <v>9.4589600000000011</v>
      </c>
      <c r="M122" s="6">
        <v>6.63</v>
      </c>
      <c r="N122" s="1">
        <f t="shared" ref="N122:N125" si="62">M$120-M122</f>
        <v>1.17</v>
      </c>
      <c r="O122" s="7">
        <v>6.48</v>
      </c>
      <c r="P122" s="1">
        <f t="shared" ref="P122:P125" si="63">O$120-O122</f>
        <v>1.2799999999999994</v>
      </c>
    </row>
    <row r="123" spans="2:16">
      <c r="K123" s="1">
        <v>1476.2</v>
      </c>
      <c r="L123" s="1">
        <f t="shared" si="61"/>
        <v>14.466760000000003</v>
      </c>
      <c r="M123" s="6">
        <v>5.9</v>
      </c>
      <c r="N123" s="1">
        <f t="shared" si="62"/>
        <v>1.8999999999999995</v>
      </c>
      <c r="O123" s="7">
        <v>5.78</v>
      </c>
      <c r="P123" s="1">
        <f t="shared" si="63"/>
        <v>1.9799999999999995</v>
      </c>
    </row>
    <row r="124" spans="2:16">
      <c r="K124" s="1">
        <v>1943.8000000000002</v>
      </c>
      <c r="L124" s="1">
        <f t="shared" si="61"/>
        <v>19.049240000000001</v>
      </c>
      <c r="M124" s="6">
        <v>5.29</v>
      </c>
      <c r="N124" s="1">
        <f t="shared" si="62"/>
        <v>2.5099999999999998</v>
      </c>
      <c r="O124" s="7">
        <v>5.21</v>
      </c>
      <c r="P124" s="1">
        <f t="shared" si="63"/>
        <v>2.5499999999999998</v>
      </c>
    </row>
    <row r="125" spans="2:16" ht="17">
      <c r="B125" s="1">
        <v>0.23741999999999999</v>
      </c>
      <c r="C125" s="1">
        <v>1.4499999999999999E-3</v>
      </c>
      <c r="E125" s="1">
        <v>2.1579999999999999</v>
      </c>
      <c r="F125" s="1" t="s">
        <v>47</v>
      </c>
      <c r="K125" s="1">
        <v>2405.6000000000004</v>
      </c>
      <c r="L125" s="1">
        <f t="shared" si="61"/>
        <v>23.574880000000004</v>
      </c>
      <c r="M125" s="9">
        <v>4.8600000000000003</v>
      </c>
      <c r="N125" s="1">
        <f t="shared" si="62"/>
        <v>2.9399999999999995</v>
      </c>
      <c r="O125" s="10">
        <v>4.8600000000000003</v>
      </c>
      <c r="P125" s="1">
        <f t="shared" si="63"/>
        <v>2.8999999999999995</v>
      </c>
    </row>
    <row r="126" spans="2:16" ht="17">
      <c r="B126" s="1">
        <v>0.23794999999999999</v>
      </c>
      <c r="C126" s="1">
        <v>2.7499999999999998E-3</v>
      </c>
      <c r="E126" s="1">
        <v>0.39899999999999997</v>
      </c>
      <c r="F126" s="1" t="s">
        <v>48</v>
      </c>
    </row>
    <row r="129" spans="2:6">
      <c r="B129" s="1">
        <v>0.13489000000000001</v>
      </c>
      <c r="C129" s="1">
        <v>1.34E-3</v>
      </c>
      <c r="F129" s="1">
        <v>2.0339999999999998</v>
      </c>
    </row>
    <row r="130" spans="2:6">
      <c r="B130" s="1">
        <v>0.13605999999999999</v>
      </c>
      <c r="C130" s="1">
        <v>2.9199999999999999E-3</v>
      </c>
      <c r="F130" s="1">
        <v>1.0660000000000001</v>
      </c>
    </row>
    <row r="132" spans="2:6">
      <c r="B132" s="1">
        <v>0.12350999999999999</v>
      </c>
      <c r="C132" s="1">
        <v>2.2100000000000002E-3</v>
      </c>
      <c r="F132" s="1">
        <v>2.0309999999999997</v>
      </c>
    </row>
    <row r="133" spans="2:6">
      <c r="B133" s="1">
        <v>0.12712000000000001</v>
      </c>
      <c r="C133" s="1">
        <v>3.2699999999999999E-3</v>
      </c>
      <c r="F133" s="1">
        <v>1.0330000000000001</v>
      </c>
    </row>
    <row r="257" spans="1:8">
      <c r="A257" s="1">
        <v>503</v>
      </c>
      <c r="B257" s="8">
        <f>B8+A257</f>
        <v>2911.2000000000003</v>
      </c>
      <c r="C257" s="9">
        <v>24.5</v>
      </c>
      <c r="D257" s="9">
        <v>24.5</v>
      </c>
      <c r="E257" s="9">
        <v>23.8</v>
      </c>
      <c r="F257" s="9">
        <v>23.8</v>
      </c>
      <c r="G257" s="9">
        <v>21.5</v>
      </c>
      <c r="H257" s="10">
        <v>21.5</v>
      </c>
    </row>
  </sheetData>
  <sortState ref="BB20:BE25">
    <sortCondition ref="BB20"/>
  </sortState>
  <mergeCells count="18">
    <mergeCell ref="AB29:AE29"/>
    <mergeCell ref="AI29:AL29"/>
    <mergeCell ref="L2:Q2"/>
    <mergeCell ref="L3:P3"/>
    <mergeCell ref="L6:P6"/>
    <mergeCell ref="L7:P7"/>
    <mergeCell ref="Q22:V22"/>
    <mergeCell ref="N29:Q29"/>
    <mergeCell ref="U29:X29"/>
    <mergeCell ref="J40:N40"/>
    <mergeCell ref="J41:N41"/>
    <mergeCell ref="C40:F40"/>
    <mergeCell ref="B1:H1"/>
    <mergeCell ref="B14:H14"/>
    <mergeCell ref="C16:H16"/>
    <mergeCell ref="C22:H22"/>
    <mergeCell ref="B29:E29"/>
    <mergeCell ref="G29:J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2018-11-08T15:23:49Z</dcterms:created>
  <dcterms:modified xsi:type="dcterms:W3CDTF">2018-11-20T08:23:55Z</dcterms:modified>
</cp:coreProperties>
</file>