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МФТИ/2 семестр/Лабы/1.3.3/"/>
    </mc:Choice>
  </mc:AlternateContent>
  <xr:revisionPtr revIDLastSave="0" documentId="13_ncr:1_{80C8FF9F-B76B-9743-A13B-28D7C37C9441}" xr6:coauthVersionLast="40" xr6:coauthVersionMax="40" xr10:uidLastSave="{00000000-0000-0000-0000-000000000000}"/>
  <bookViews>
    <workbookView xWindow="0" yWindow="460" windowWidth="33600" windowHeight="18780" xr2:uid="{BD629A1A-DD30-DF40-B385-6AD9575C3E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0" i="1" l="1"/>
  <c r="I66" i="1"/>
  <c r="P80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P81" i="1"/>
  <c r="P82" i="1"/>
  <c r="P83" i="1"/>
  <c r="L81" i="1"/>
  <c r="L82" i="1"/>
  <c r="L83" i="1"/>
  <c r="L84" i="1"/>
  <c r="L85" i="1"/>
  <c r="L86" i="1"/>
  <c r="D81" i="1"/>
  <c r="F67" i="1"/>
  <c r="J67" i="1" s="1"/>
  <c r="F68" i="1"/>
  <c r="F69" i="1"/>
  <c r="F70" i="1"/>
  <c r="J70" i="1" s="1"/>
  <c r="M80" i="1" s="1"/>
  <c r="F71" i="1"/>
  <c r="J71" i="1" s="1"/>
  <c r="E81" i="1" s="1"/>
  <c r="F81" i="1" s="1"/>
  <c r="F72" i="1"/>
  <c r="J72" i="1" s="1"/>
  <c r="M82" i="1" s="1"/>
  <c r="N82" i="1" s="1"/>
  <c r="F73" i="1"/>
  <c r="F74" i="1"/>
  <c r="F75" i="1"/>
  <c r="J75" i="1" s="1"/>
  <c r="M85" i="1" s="1"/>
  <c r="N85" i="1" s="1"/>
  <c r="F76" i="1"/>
  <c r="F66" i="1"/>
  <c r="J66" i="1" s="1"/>
  <c r="T10" i="1"/>
  <c r="I76" i="1"/>
  <c r="I75" i="1"/>
  <c r="I74" i="1"/>
  <c r="I73" i="1"/>
  <c r="I72" i="1"/>
  <c r="I71" i="1"/>
  <c r="I70" i="1"/>
  <c r="I69" i="1"/>
  <c r="I68" i="1"/>
  <c r="I67" i="1"/>
  <c r="U59" i="1"/>
  <c r="T59" i="1"/>
  <c r="X59" i="1" s="1"/>
  <c r="Y59" i="1" s="1"/>
  <c r="Z59" i="1" s="1"/>
  <c r="N80" i="1" l="1"/>
  <c r="J69" i="1"/>
  <c r="J76" i="1"/>
  <c r="M86" i="1" s="1"/>
  <c r="N86" i="1" s="1"/>
  <c r="J74" i="1"/>
  <c r="M84" i="1" s="1"/>
  <c r="N84" i="1" s="1"/>
  <c r="J68" i="1"/>
  <c r="J73" i="1"/>
  <c r="M83" i="1" s="1"/>
  <c r="N83" i="1" s="1"/>
  <c r="T82" i="1"/>
  <c r="Q82" i="1"/>
  <c r="T80" i="1"/>
  <c r="Q80" i="1"/>
  <c r="T83" i="1"/>
  <c r="T81" i="1"/>
  <c r="Q81" i="1"/>
  <c r="M81" i="1"/>
  <c r="N81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Q10" i="1"/>
  <c r="P9" i="1"/>
  <c r="Q9" i="1" s="1"/>
  <c r="P10" i="1"/>
  <c r="P8" i="1"/>
  <c r="Q8" i="1" s="1"/>
  <c r="Q83" i="1" l="1"/>
  <c r="I50" i="1"/>
  <c r="K50" i="1" s="1"/>
  <c r="I49" i="1"/>
  <c r="K49" i="1" s="1"/>
  <c r="I48" i="1"/>
  <c r="K48" i="1" s="1"/>
  <c r="I47" i="1"/>
  <c r="K47" i="1" s="1"/>
  <c r="I46" i="1"/>
  <c r="K46" i="1" s="1"/>
  <c r="I44" i="1"/>
  <c r="K44" i="1" s="1"/>
  <c r="I41" i="1"/>
  <c r="K41" i="1" s="1"/>
  <c r="I42" i="1"/>
  <c r="K42" i="1" s="1"/>
  <c r="I45" i="1"/>
  <c r="K45" i="1" s="1"/>
  <c r="I40" i="1"/>
  <c r="K40" i="1" s="1"/>
  <c r="I39" i="1"/>
  <c r="K39" i="1" s="1"/>
  <c r="G27" i="1"/>
  <c r="I27" i="1" s="1"/>
  <c r="G26" i="1"/>
  <c r="I26" i="1" s="1"/>
  <c r="G9" i="1"/>
  <c r="I9" i="1" s="1"/>
  <c r="G11" i="1"/>
  <c r="I11" i="1" s="1"/>
  <c r="G13" i="1"/>
  <c r="I13" i="1" s="1"/>
  <c r="G15" i="1"/>
  <c r="I15" i="1" s="1"/>
  <c r="G17" i="1"/>
  <c r="I17" i="1" s="1"/>
  <c r="G19" i="1"/>
  <c r="I19" i="1" s="1"/>
  <c r="G21" i="1"/>
  <c r="I21" i="1" s="1"/>
  <c r="G20" i="1"/>
  <c r="I20" i="1" s="1"/>
  <c r="G22" i="1"/>
  <c r="L21" i="1" s="1"/>
  <c r="G23" i="1"/>
  <c r="L22" i="1" s="1"/>
  <c r="G24" i="1"/>
  <c r="L23" i="1" s="1"/>
  <c r="G25" i="1"/>
  <c r="L24" i="1" s="1"/>
  <c r="M24" i="1" s="1"/>
  <c r="G18" i="1"/>
  <c r="I18" i="1" s="1"/>
  <c r="G16" i="1"/>
  <c r="I16" i="1" s="1"/>
  <c r="G14" i="1"/>
  <c r="I14" i="1" s="1"/>
  <c r="G12" i="1"/>
  <c r="U10" i="1" s="1"/>
  <c r="V10" i="1" s="1"/>
  <c r="G10" i="1"/>
  <c r="I10" i="1" s="1"/>
  <c r="I22" i="1" l="1"/>
  <c r="I23" i="1"/>
  <c r="I25" i="1"/>
  <c r="I12" i="1"/>
  <c r="M23" i="1"/>
  <c r="O23" i="1"/>
  <c r="P23" i="1" s="1"/>
  <c r="I24" i="1"/>
</calcChain>
</file>

<file path=xl/sharedStrings.xml><?xml version="1.0" encoding="utf-8"?>
<sst xmlns="http://schemas.openxmlformats.org/spreadsheetml/2006/main" count="53" uniqueCount="37">
  <si>
    <t>Диаметр трубки</t>
  </si>
  <si>
    <t>мм</t>
  </si>
  <si>
    <t>Погрешность</t>
  </si>
  <si>
    <t>Разность давлений</t>
  </si>
  <si>
    <t>Объем</t>
  </si>
  <si>
    <t>Время</t>
  </si>
  <si>
    <t>Газовый счетчик</t>
  </si>
  <si>
    <t>Разность давлений, мм водного столба</t>
  </si>
  <si>
    <t>0,02 дм^3</t>
  </si>
  <si>
    <t>Микроманометр</t>
  </si>
  <si>
    <t>0,2 мм вд ст</t>
  </si>
  <si>
    <t>Объем, л</t>
  </si>
  <si>
    <t>k</t>
  </si>
  <si>
    <t xml:space="preserve">Спирт </t>
  </si>
  <si>
    <t>Темпертура</t>
  </si>
  <si>
    <t>tg</t>
  </si>
  <si>
    <t>l</t>
  </si>
  <si>
    <t>50см</t>
  </si>
  <si>
    <t>3+-0,01</t>
  </si>
  <si>
    <t>Диаметр проволоки, мм</t>
  </si>
  <si>
    <t>5,80+-0,05</t>
  </si>
  <si>
    <t>l = 30см</t>
  </si>
  <si>
    <t>l = 50см</t>
  </si>
  <si>
    <t>Разнсоть</t>
  </si>
  <si>
    <t>Длина</t>
  </si>
  <si>
    <t>d, мм</t>
  </si>
  <si>
    <r>
      <t>L</t>
    </r>
    <r>
      <rPr>
        <b/>
        <sz val="9"/>
        <color theme="1"/>
        <rFont val="Times New Roman"/>
        <family val="1"/>
      </rPr>
      <t>, см</t>
    </r>
  </si>
  <si>
    <t>4,10±0,05</t>
  </si>
  <si>
    <t>3,00±0,1</t>
  </si>
  <si>
    <t>5,80±0,05</t>
  </si>
  <si>
    <r>
      <t>ΔV, дм</t>
    </r>
    <r>
      <rPr>
        <b/>
        <vertAlign val="superscript"/>
        <sz val="9"/>
        <color theme="1"/>
        <rFont val="Times New Roman"/>
        <family val="1"/>
      </rPr>
      <t>3</t>
    </r>
  </si>
  <si>
    <t>Δt, с</t>
  </si>
  <si>
    <t>ΔP, дел</t>
  </si>
  <si>
    <t>Расход</t>
  </si>
  <si>
    <t>ehf</t>
  </si>
  <si>
    <t>sdlf</t>
  </si>
  <si>
    <t>dlkfa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</si>
</sst>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00"/>
  </numFmts>
  <fonts count="6" x14ac:knownFonts="1">
    <font>
      <sz val="12"/>
      <color theme="1"/>
      <name val="Calibri"/>
      <family val="2"/>
      <charset val="204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ADF6-5D9E-8D4E-B7D1-5EB287A3DC28}">
  <dimension ref="A2:Z100"/>
  <sheetViews>
    <sheetView tabSelected="1" topLeftCell="A64" zoomScale="150" workbookViewId="0">
      <selection activeCell="B66" sqref="B66"/>
    </sheetView>
  </sheetViews>
  <sheetFormatPr baseColWidth="10" defaultRowHeight="16" x14ac:dyDescent="0.2"/>
  <cols>
    <col min="2" max="2" width="15" bestFit="1" customWidth="1"/>
    <col min="3" max="3" width="18.1640625" customWidth="1"/>
    <col min="4" max="4" width="12.33203125" bestFit="1" customWidth="1"/>
    <col min="11" max="11" width="15.6640625" bestFit="1" customWidth="1"/>
    <col min="24" max="24" width="12.1640625" bestFit="1" customWidth="1"/>
    <col min="25" max="25" width="21.33203125" customWidth="1"/>
  </cols>
  <sheetData>
    <row r="2" spans="2:22" x14ac:dyDescent="0.2">
      <c r="D2" t="s">
        <v>2</v>
      </c>
      <c r="I2" t="s">
        <v>2</v>
      </c>
      <c r="L2" t="s">
        <v>2</v>
      </c>
    </row>
    <row r="3" spans="2:22" x14ac:dyDescent="0.2">
      <c r="B3" t="s">
        <v>0</v>
      </c>
      <c r="C3">
        <v>4.0999999999999996</v>
      </c>
      <c r="D3">
        <v>0.05</v>
      </c>
      <c r="E3" t="s">
        <v>1</v>
      </c>
      <c r="G3" t="s">
        <v>6</v>
      </c>
      <c r="I3" t="s">
        <v>8</v>
      </c>
      <c r="K3" t="s">
        <v>9</v>
      </c>
      <c r="L3" t="s">
        <v>10</v>
      </c>
      <c r="N3" t="s">
        <v>13</v>
      </c>
      <c r="O3" s="2">
        <v>0.96</v>
      </c>
      <c r="Q3" t="s">
        <v>14</v>
      </c>
      <c r="R3">
        <v>22.4</v>
      </c>
    </row>
    <row r="7" spans="2:22" ht="33" customHeight="1" x14ac:dyDescent="0.2">
      <c r="C7" s="1" t="s">
        <v>7</v>
      </c>
      <c r="E7" t="s">
        <v>11</v>
      </c>
      <c r="F7" t="s">
        <v>5</v>
      </c>
      <c r="I7" t="s">
        <v>15</v>
      </c>
    </row>
    <row r="8" spans="2:22" x14ac:dyDescent="0.2">
      <c r="N8">
        <v>3</v>
      </c>
      <c r="O8">
        <v>0.01</v>
      </c>
      <c r="P8">
        <f>200*N8/2</f>
        <v>300</v>
      </c>
      <c r="Q8">
        <f>(N8+O8)/2*200-P8</f>
        <v>1</v>
      </c>
    </row>
    <row r="9" spans="2:22" x14ac:dyDescent="0.2">
      <c r="B9">
        <v>1</v>
      </c>
      <c r="C9">
        <v>4</v>
      </c>
      <c r="D9">
        <f>C9*0.2</f>
        <v>0.8</v>
      </c>
      <c r="E9">
        <v>1</v>
      </c>
      <c r="F9">
        <v>156.62</v>
      </c>
      <c r="G9">
        <f t="shared" ref="G9:G27" si="0">E9/F9</f>
        <v>6.3848806027327291E-3</v>
      </c>
      <c r="I9">
        <f>D9/G9</f>
        <v>125.29600000000001</v>
      </c>
      <c r="N9">
        <v>4.0999999999999996</v>
      </c>
      <c r="O9">
        <v>0.05</v>
      </c>
      <c r="P9">
        <f t="shared" ref="P9:P10" si="1">200*N9/2</f>
        <v>409.99999999999994</v>
      </c>
      <c r="Q9">
        <f t="shared" ref="Q9:Q10" si="2">(N9+O9)/2*200-P9</f>
        <v>5</v>
      </c>
    </row>
    <row r="10" spans="2:22" x14ac:dyDescent="0.2">
      <c r="B10">
        <v>2</v>
      </c>
      <c r="C10">
        <v>9</v>
      </c>
      <c r="D10">
        <f t="shared" ref="D10:D27" si="3">C10*0.2</f>
        <v>1.8</v>
      </c>
      <c r="E10">
        <v>1</v>
      </c>
      <c r="F10">
        <v>67.34</v>
      </c>
      <c r="G10">
        <f t="shared" si="0"/>
        <v>1.485001485001485E-2</v>
      </c>
      <c r="I10">
        <f t="shared" ref="I10:I27" si="4">D10/G10</f>
        <v>121.212</v>
      </c>
      <c r="N10">
        <v>5.8</v>
      </c>
      <c r="O10">
        <v>0.05</v>
      </c>
      <c r="P10">
        <f t="shared" si="1"/>
        <v>580</v>
      </c>
      <c r="Q10">
        <f t="shared" si="2"/>
        <v>5</v>
      </c>
      <c r="T10">
        <f>(N10/N8)^4</f>
        <v>13.970982716049381</v>
      </c>
      <c r="U10">
        <f>I72*C12/(G12*E72)</f>
        <v>3.4665589675162103</v>
      </c>
      <c r="V10">
        <f>U10*4</f>
        <v>13.866235870064841</v>
      </c>
    </row>
    <row r="11" spans="2:22" x14ac:dyDescent="0.2">
      <c r="B11">
        <v>3</v>
      </c>
      <c r="C11">
        <v>15</v>
      </c>
      <c r="D11">
        <f t="shared" si="3"/>
        <v>3</v>
      </c>
      <c r="E11">
        <v>1</v>
      </c>
      <c r="F11">
        <v>43</v>
      </c>
      <c r="G11">
        <f t="shared" si="0"/>
        <v>2.3255813953488372E-2</v>
      </c>
      <c r="I11">
        <f t="shared" si="4"/>
        <v>129</v>
      </c>
    </row>
    <row r="12" spans="2:22" x14ac:dyDescent="0.2">
      <c r="B12">
        <v>4</v>
      </c>
      <c r="C12">
        <v>21</v>
      </c>
      <c r="D12">
        <f t="shared" si="3"/>
        <v>4.2</v>
      </c>
      <c r="E12">
        <v>1.1000000000000001</v>
      </c>
      <c r="F12">
        <v>32.880000000000003</v>
      </c>
      <c r="G12">
        <f t="shared" si="0"/>
        <v>3.3454987834549879E-2</v>
      </c>
      <c r="I12">
        <f>D12/G12</f>
        <v>125.54181818181819</v>
      </c>
    </row>
    <row r="13" spans="2:22" x14ac:dyDescent="0.2">
      <c r="B13">
        <v>5</v>
      </c>
      <c r="C13">
        <v>26</v>
      </c>
      <c r="D13">
        <f t="shared" si="3"/>
        <v>5.2</v>
      </c>
      <c r="E13">
        <v>1.3</v>
      </c>
      <c r="F13">
        <v>33.69</v>
      </c>
      <c r="G13">
        <f t="shared" si="0"/>
        <v>3.8587117839121401E-2</v>
      </c>
      <c r="I13">
        <f t="shared" si="4"/>
        <v>134.76</v>
      </c>
    </row>
    <row r="14" spans="2:22" x14ac:dyDescent="0.2">
      <c r="B14">
        <v>6</v>
      </c>
      <c r="C14">
        <v>30</v>
      </c>
      <c r="D14">
        <f t="shared" si="3"/>
        <v>6</v>
      </c>
      <c r="E14">
        <v>1.4</v>
      </c>
      <c r="F14">
        <v>30.56</v>
      </c>
      <c r="G14">
        <f t="shared" si="0"/>
        <v>4.581151832460733E-2</v>
      </c>
      <c r="I14">
        <f t="shared" si="4"/>
        <v>130.97142857142856</v>
      </c>
    </row>
    <row r="15" spans="2:22" x14ac:dyDescent="0.2">
      <c r="B15">
        <v>7</v>
      </c>
      <c r="C15">
        <v>33</v>
      </c>
      <c r="D15">
        <f t="shared" si="3"/>
        <v>6.6000000000000005</v>
      </c>
      <c r="E15">
        <v>1.8</v>
      </c>
      <c r="F15">
        <v>33.68</v>
      </c>
      <c r="G15">
        <f t="shared" si="0"/>
        <v>5.3444180522565325E-2</v>
      </c>
      <c r="I15">
        <f t="shared" si="4"/>
        <v>123.49333333333334</v>
      </c>
      <c r="J15" t="s">
        <v>12</v>
      </c>
      <c r="K15">
        <v>0.2</v>
      </c>
    </row>
    <row r="16" spans="2:22" x14ac:dyDescent="0.2">
      <c r="B16">
        <v>8</v>
      </c>
      <c r="C16">
        <v>40</v>
      </c>
      <c r="D16">
        <f t="shared" si="3"/>
        <v>8</v>
      </c>
      <c r="E16">
        <v>1.9</v>
      </c>
      <c r="F16">
        <v>32.31</v>
      </c>
      <c r="G16">
        <f t="shared" si="0"/>
        <v>5.8805323429278855E-2</v>
      </c>
      <c r="I16">
        <f t="shared" si="4"/>
        <v>136.04210526315791</v>
      </c>
    </row>
    <row r="17" spans="2:21" x14ac:dyDescent="0.2">
      <c r="B17">
        <v>9</v>
      </c>
      <c r="C17">
        <v>45</v>
      </c>
      <c r="D17">
        <f t="shared" si="3"/>
        <v>9</v>
      </c>
      <c r="E17">
        <v>2.2000000000000002</v>
      </c>
      <c r="F17">
        <v>33.03</v>
      </c>
      <c r="G17">
        <f t="shared" si="0"/>
        <v>6.6606115652437181E-2</v>
      </c>
      <c r="I17">
        <f t="shared" si="4"/>
        <v>135.12272727272727</v>
      </c>
      <c r="J17" t="s">
        <v>16</v>
      </c>
      <c r="K17" t="s">
        <v>17</v>
      </c>
    </row>
    <row r="18" spans="2:21" x14ac:dyDescent="0.2">
      <c r="B18">
        <v>10</v>
      </c>
      <c r="C18">
        <v>50</v>
      </c>
      <c r="D18">
        <f t="shared" si="3"/>
        <v>10</v>
      </c>
      <c r="E18">
        <v>2.5</v>
      </c>
      <c r="F18">
        <v>33.43</v>
      </c>
      <c r="G18">
        <f t="shared" si="0"/>
        <v>7.4783128926114273E-2</v>
      </c>
      <c r="I18">
        <f t="shared" si="4"/>
        <v>133.72</v>
      </c>
    </row>
    <row r="19" spans="2:21" x14ac:dyDescent="0.2">
      <c r="B19">
        <v>11</v>
      </c>
      <c r="C19">
        <v>54</v>
      </c>
      <c r="D19">
        <f t="shared" si="3"/>
        <v>10.8</v>
      </c>
      <c r="E19">
        <v>2.5</v>
      </c>
      <c r="F19">
        <v>31.84</v>
      </c>
      <c r="G19">
        <f t="shared" si="0"/>
        <v>7.8517587939698499E-2</v>
      </c>
      <c r="I19">
        <f t="shared" si="4"/>
        <v>137.5488</v>
      </c>
    </row>
    <row r="20" spans="2:21" x14ac:dyDescent="0.2">
      <c r="B20">
        <v>12</v>
      </c>
      <c r="C20">
        <v>60</v>
      </c>
      <c r="D20">
        <f t="shared" si="3"/>
        <v>12</v>
      </c>
      <c r="E20">
        <v>3</v>
      </c>
      <c r="F20">
        <v>34.6</v>
      </c>
      <c r="G20">
        <f t="shared" si="0"/>
        <v>8.6705202312138727E-2</v>
      </c>
      <c r="I20">
        <f t="shared" si="4"/>
        <v>138.4</v>
      </c>
    </row>
    <row r="21" spans="2:21" x14ac:dyDescent="0.2">
      <c r="B21">
        <v>13</v>
      </c>
      <c r="C21">
        <v>65</v>
      </c>
      <c r="D21">
        <f t="shared" si="3"/>
        <v>13</v>
      </c>
      <c r="E21">
        <v>3</v>
      </c>
      <c r="F21">
        <v>32.68</v>
      </c>
      <c r="G21">
        <f t="shared" si="0"/>
        <v>9.179926560587516E-2</v>
      </c>
      <c r="I21">
        <f t="shared" si="4"/>
        <v>141.61333333333332</v>
      </c>
      <c r="L21">
        <f>G22*10^(-3)/(3.1416*((4.1*10^(-2))/2)*1.92*10^(-5))</f>
        <v>77.240902636683984</v>
      </c>
    </row>
    <row r="22" spans="2:21" x14ac:dyDescent="0.2">
      <c r="B22">
        <v>14</v>
      </c>
      <c r="C22">
        <v>71</v>
      </c>
      <c r="D22">
        <f t="shared" si="3"/>
        <v>14.200000000000001</v>
      </c>
      <c r="E22">
        <v>3</v>
      </c>
      <c r="F22">
        <v>31.41</v>
      </c>
      <c r="G22">
        <f t="shared" si="0"/>
        <v>9.5510983763132759E-2</v>
      </c>
      <c r="I22">
        <f t="shared" si="4"/>
        <v>148.67400000000001</v>
      </c>
      <c r="L22">
        <f t="shared" ref="L22:L24" si="5">G23*10^(-6)*1000/(3.1416*((4.1*10^(-3))/2)*1.92*10^(-5))</f>
        <v>801.69739837034103</v>
      </c>
    </row>
    <row r="23" spans="2:21" x14ac:dyDescent="0.2">
      <c r="B23">
        <v>15</v>
      </c>
      <c r="C23">
        <v>79</v>
      </c>
      <c r="D23">
        <f t="shared" si="3"/>
        <v>15.8</v>
      </c>
      <c r="E23">
        <v>3.2</v>
      </c>
      <c r="F23">
        <v>32.28</v>
      </c>
      <c r="G23">
        <f t="shared" si="0"/>
        <v>9.9132589838909546E-2</v>
      </c>
      <c r="I23">
        <f t="shared" si="4"/>
        <v>159.38249999999999</v>
      </c>
      <c r="L23">
        <f t="shared" si="5"/>
        <v>844.16727620676568</v>
      </c>
      <c r="M23">
        <f>L23*((0.02/3.5)^2+($D$3/$C$3)^2+($Y$59/$X$59)^2)^(1/2)</f>
        <v>26.375784826814634</v>
      </c>
      <c r="O23">
        <f>(L23+L24)/2</f>
        <v>963.14892619844181</v>
      </c>
      <c r="P23">
        <f>O23*((M23/L23)^2+(M24/L24)^2)^(1/2)</f>
        <v>42.558402820146163</v>
      </c>
    </row>
    <row r="24" spans="2:21" x14ac:dyDescent="0.2">
      <c r="B24">
        <v>16</v>
      </c>
      <c r="C24">
        <v>90</v>
      </c>
      <c r="D24">
        <f t="shared" si="3"/>
        <v>18</v>
      </c>
      <c r="E24">
        <v>3.5</v>
      </c>
      <c r="F24">
        <v>33.53</v>
      </c>
      <c r="G24">
        <f t="shared" si="0"/>
        <v>0.10438413361169102</v>
      </c>
      <c r="I24">
        <f t="shared" si="4"/>
        <v>172.44</v>
      </c>
      <c r="L24">
        <f t="shared" si="5"/>
        <v>1082.1305761901178</v>
      </c>
      <c r="M24">
        <f>L24*((0.02/3.5)^2+(D3/C3)^2+(Y59/X59)^2)^(1/2)</f>
        <v>33.810885634373442</v>
      </c>
    </row>
    <row r="25" spans="2:21" x14ac:dyDescent="0.2">
      <c r="B25">
        <v>17</v>
      </c>
      <c r="C25">
        <v>161</v>
      </c>
      <c r="D25">
        <f t="shared" si="3"/>
        <v>32.200000000000003</v>
      </c>
      <c r="E25">
        <v>4.5</v>
      </c>
      <c r="F25">
        <v>33.630000000000003</v>
      </c>
      <c r="G25">
        <f t="shared" si="0"/>
        <v>0.13380909901873325</v>
      </c>
      <c r="I25">
        <f t="shared" si="4"/>
        <v>240.64133333333339</v>
      </c>
      <c r="S25" t="s">
        <v>11</v>
      </c>
      <c r="T25" t="s">
        <v>5</v>
      </c>
    </row>
    <row r="26" spans="2:21" x14ac:dyDescent="0.2">
      <c r="B26">
        <v>18</v>
      </c>
      <c r="C26">
        <v>215</v>
      </c>
      <c r="D26">
        <f t="shared" si="3"/>
        <v>43</v>
      </c>
      <c r="E26">
        <v>5</v>
      </c>
      <c r="F26">
        <v>32</v>
      </c>
      <c r="G26">
        <f t="shared" si="0"/>
        <v>0.15625</v>
      </c>
      <c r="I26">
        <f t="shared" si="4"/>
        <v>275.2</v>
      </c>
    </row>
    <row r="27" spans="2:21" x14ac:dyDescent="0.2">
      <c r="B27">
        <v>19</v>
      </c>
      <c r="C27">
        <v>295</v>
      </c>
      <c r="D27">
        <f t="shared" si="3"/>
        <v>59</v>
      </c>
      <c r="E27">
        <v>6</v>
      </c>
      <c r="F27">
        <v>32.53</v>
      </c>
      <c r="G27">
        <f t="shared" si="0"/>
        <v>0.18444512757454656</v>
      </c>
      <c r="I27">
        <f t="shared" si="4"/>
        <v>319.87833333333333</v>
      </c>
      <c r="Q27">
        <v>1</v>
      </c>
      <c r="R27">
        <v>0.8</v>
      </c>
      <c r="S27">
        <v>1</v>
      </c>
      <c r="T27">
        <v>156.62</v>
      </c>
      <c r="U27" s="3">
        <f>S27/T27</f>
        <v>6.3848806027327291E-3</v>
      </c>
    </row>
    <row r="28" spans="2:21" x14ac:dyDescent="0.2">
      <c r="Q28">
        <v>2</v>
      </c>
      <c r="R28">
        <v>1.8</v>
      </c>
      <c r="S28">
        <v>1</v>
      </c>
      <c r="T28">
        <v>67.34</v>
      </c>
      <c r="U28" s="3">
        <f t="shared" ref="U28:U45" si="6">S28/T28</f>
        <v>1.485001485001485E-2</v>
      </c>
    </row>
    <row r="29" spans="2:21" x14ac:dyDescent="0.2">
      <c r="Q29">
        <v>3</v>
      </c>
      <c r="R29">
        <v>3</v>
      </c>
      <c r="S29">
        <v>1</v>
      </c>
      <c r="T29">
        <v>43</v>
      </c>
      <c r="U29" s="3">
        <f t="shared" si="6"/>
        <v>2.3255813953488372E-2</v>
      </c>
    </row>
    <row r="30" spans="2:21" x14ac:dyDescent="0.2">
      <c r="Q30">
        <v>4</v>
      </c>
      <c r="R30">
        <v>4.2</v>
      </c>
      <c r="S30">
        <v>1.1000000000000001</v>
      </c>
      <c r="T30">
        <v>32.880000000000003</v>
      </c>
      <c r="U30" s="3">
        <f t="shared" si="6"/>
        <v>3.3454987834549879E-2</v>
      </c>
    </row>
    <row r="31" spans="2:21" x14ac:dyDescent="0.2">
      <c r="C31" s="6" t="s">
        <v>23</v>
      </c>
      <c r="D31" s="6" t="s">
        <v>24</v>
      </c>
      <c r="Q31">
        <v>5</v>
      </c>
      <c r="R31">
        <v>5.2</v>
      </c>
      <c r="S31">
        <v>1.3</v>
      </c>
      <c r="T31">
        <v>33.69</v>
      </c>
      <c r="U31" s="3">
        <f t="shared" si="6"/>
        <v>3.8587117839121401E-2</v>
      </c>
    </row>
    <row r="32" spans="2:21" x14ac:dyDescent="0.2">
      <c r="C32" s="6">
        <v>39</v>
      </c>
      <c r="D32" s="6">
        <v>130.5</v>
      </c>
      <c r="Q32">
        <v>6</v>
      </c>
      <c r="R32">
        <v>6</v>
      </c>
      <c r="S32">
        <v>1.4</v>
      </c>
      <c r="T32">
        <v>30.56</v>
      </c>
      <c r="U32" s="3">
        <f t="shared" si="6"/>
        <v>4.581151832460733E-2</v>
      </c>
    </row>
    <row r="33" spans="1:21" x14ac:dyDescent="0.2">
      <c r="C33" s="6">
        <v>25</v>
      </c>
      <c r="D33" s="6">
        <v>80.5</v>
      </c>
      <c r="Q33">
        <v>7</v>
      </c>
      <c r="R33">
        <v>6.6000000000000005</v>
      </c>
      <c r="S33">
        <v>1.8</v>
      </c>
      <c r="T33">
        <v>33.68</v>
      </c>
      <c r="U33" s="3">
        <f t="shared" si="6"/>
        <v>5.3444180522565325E-2</v>
      </c>
    </row>
    <row r="34" spans="1:21" x14ac:dyDescent="0.2">
      <c r="C34" s="6">
        <v>14</v>
      </c>
      <c r="D34" s="6">
        <v>40.5</v>
      </c>
      <c r="Q34">
        <v>8</v>
      </c>
      <c r="R34">
        <v>8</v>
      </c>
      <c r="S34">
        <v>1.9</v>
      </c>
      <c r="T34">
        <v>32.31</v>
      </c>
      <c r="U34" s="3">
        <f t="shared" si="6"/>
        <v>5.8805323429278855E-2</v>
      </c>
    </row>
    <row r="35" spans="1:21" x14ac:dyDescent="0.2">
      <c r="C35" s="6">
        <v>5</v>
      </c>
      <c r="D35" s="6">
        <v>10.5</v>
      </c>
      <c r="Q35">
        <v>9</v>
      </c>
      <c r="R35">
        <v>9</v>
      </c>
      <c r="S35">
        <v>2.2000000000000002</v>
      </c>
      <c r="T35">
        <v>33.03</v>
      </c>
      <c r="U35" s="3">
        <f t="shared" si="6"/>
        <v>6.6606115652437181E-2</v>
      </c>
    </row>
    <row r="36" spans="1:21" x14ac:dyDescent="0.2">
      <c r="Q36">
        <v>10</v>
      </c>
      <c r="R36">
        <v>10</v>
      </c>
      <c r="S36">
        <v>2.5</v>
      </c>
      <c r="T36">
        <v>33.43</v>
      </c>
      <c r="U36" s="3">
        <f t="shared" si="6"/>
        <v>7.4783128926114273E-2</v>
      </c>
    </row>
    <row r="37" spans="1:21" x14ac:dyDescent="0.2">
      <c r="Q37">
        <v>11</v>
      </c>
      <c r="R37">
        <v>10.8</v>
      </c>
      <c r="S37">
        <v>2.5</v>
      </c>
      <c r="T37">
        <v>31.84</v>
      </c>
      <c r="U37" s="3">
        <f t="shared" si="6"/>
        <v>7.8517587939698499E-2</v>
      </c>
    </row>
    <row r="38" spans="1:21" x14ac:dyDescent="0.2">
      <c r="C38" t="s">
        <v>19</v>
      </c>
      <c r="E38" t="s">
        <v>3</v>
      </c>
      <c r="G38" t="s">
        <v>4</v>
      </c>
      <c r="H38" t="s">
        <v>5</v>
      </c>
      <c r="I38" t="s">
        <v>33</v>
      </c>
      <c r="K38" t="s">
        <v>12</v>
      </c>
      <c r="Q38">
        <v>12</v>
      </c>
      <c r="R38">
        <v>12</v>
      </c>
      <c r="S38">
        <v>3</v>
      </c>
      <c r="T38">
        <v>34.6</v>
      </c>
      <c r="U38" s="3">
        <f t="shared" si="6"/>
        <v>8.6705202312138727E-2</v>
      </c>
    </row>
    <row r="39" spans="1:21" x14ac:dyDescent="0.2">
      <c r="C39" t="s">
        <v>18</v>
      </c>
      <c r="E39">
        <v>10</v>
      </c>
      <c r="G39">
        <v>1</v>
      </c>
      <c r="H39">
        <v>50.69</v>
      </c>
      <c r="I39">
        <f>G39/H39</f>
        <v>1.9727756954034326E-2</v>
      </c>
      <c r="K39">
        <f>E39/I39</f>
        <v>506.9</v>
      </c>
      <c r="Q39">
        <v>13</v>
      </c>
      <c r="R39">
        <v>13</v>
      </c>
      <c r="S39">
        <v>3</v>
      </c>
      <c r="T39">
        <v>32.68</v>
      </c>
      <c r="U39" s="3">
        <f t="shared" si="6"/>
        <v>9.179926560587516E-2</v>
      </c>
    </row>
    <row r="40" spans="1:21" x14ac:dyDescent="0.2">
      <c r="A40" t="s">
        <v>21</v>
      </c>
      <c r="E40">
        <v>17</v>
      </c>
      <c r="G40">
        <v>1.1000000000000001</v>
      </c>
      <c r="H40">
        <v>32.840000000000003</v>
      </c>
      <c r="I40">
        <f>G40/H40</f>
        <v>3.3495736906211937E-2</v>
      </c>
      <c r="K40">
        <f>E40/I40</f>
        <v>507.5272727272727</v>
      </c>
      <c r="Q40">
        <v>14</v>
      </c>
      <c r="R40">
        <v>14.200000000000001</v>
      </c>
      <c r="S40">
        <v>3</v>
      </c>
      <c r="T40">
        <v>31.41</v>
      </c>
      <c r="U40" s="3">
        <f t="shared" si="6"/>
        <v>9.5510983763132759E-2</v>
      </c>
    </row>
    <row r="41" spans="1:21" x14ac:dyDescent="0.2">
      <c r="E41">
        <v>25</v>
      </c>
      <c r="G41">
        <v>1.5</v>
      </c>
      <c r="H41">
        <v>32.31</v>
      </c>
      <c r="I41">
        <f t="shared" ref="I41:I50" si="7">G41/H41</f>
        <v>4.6425255338904362E-2</v>
      </c>
      <c r="K41">
        <f t="shared" ref="K41:K50" si="8">E41/I41</f>
        <v>538.5</v>
      </c>
      <c r="Q41">
        <v>15</v>
      </c>
      <c r="R41">
        <v>15.8</v>
      </c>
      <c r="S41">
        <v>3.2</v>
      </c>
      <c r="T41">
        <v>32.28</v>
      </c>
      <c r="U41" s="3">
        <f t="shared" si="6"/>
        <v>9.9132589838909546E-2</v>
      </c>
    </row>
    <row r="42" spans="1:21" x14ac:dyDescent="0.2">
      <c r="E42">
        <v>14</v>
      </c>
      <c r="G42">
        <v>1</v>
      </c>
      <c r="H42">
        <v>36.69</v>
      </c>
      <c r="I42">
        <f t="shared" si="7"/>
        <v>2.7255382938130283E-2</v>
      </c>
      <c r="K42">
        <f t="shared" si="8"/>
        <v>513.66</v>
      </c>
      <c r="Q42">
        <v>16</v>
      </c>
      <c r="R42">
        <v>18</v>
      </c>
      <c r="S42">
        <v>3.5</v>
      </c>
      <c r="T42">
        <v>33.53</v>
      </c>
      <c r="U42" s="3">
        <f t="shared" si="6"/>
        <v>0.10438413361169102</v>
      </c>
    </row>
    <row r="43" spans="1:21" x14ac:dyDescent="0.2">
      <c r="Q43">
        <v>17</v>
      </c>
      <c r="R43">
        <v>32.200000000000003</v>
      </c>
      <c r="S43">
        <v>4.5</v>
      </c>
      <c r="T43">
        <v>33.630000000000003</v>
      </c>
      <c r="U43" s="3">
        <f t="shared" si="6"/>
        <v>0.13380909901873325</v>
      </c>
    </row>
    <row r="44" spans="1:21" x14ac:dyDescent="0.2">
      <c r="C44" t="s">
        <v>20</v>
      </c>
      <c r="E44">
        <v>19</v>
      </c>
      <c r="G44">
        <v>4</v>
      </c>
      <c r="H44">
        <v>33.869999999999997</v>
      </c>
      <c r="I44">
        <f>G44/H44</f>
        <v>0.118098612341305</v>
      </c>
      <c r="K44">
        <f>E44/I44</f>
        <v>160.88249999999999</v>
      </c>
      <c r="Q44">
        <v>18</v>
      </c>
      <c r="R44">
        <v>43</v>
      </c>
      <c r="S44">
        <v>5</v>
      </c>
      <c r="T44">
        <v>32</v>
      </c>
      <c r="U44" s="3">
        <f t="shared" si="6"/>
        <v>0.15625</v>
      </c>
    </row>
    <row r="45" spans="1:21" x14ac:dyDescent="0.2">
      <c r="A45" t="s">
        <v>22</v>
      </c>
      <c r="E45">
        <v>30</v>
      </c>
      <c r="G45">
        <v>5</v>
      </c>
      <c r="H45">
        <v>33.03</v>
      </c>
      <c r="I45">
        <f t="shared" si="7"/>
        <v>0.15137753557372086</v>
      </c>
      <c r="K45">
        <f t="shared" si="8"/>
        <v>198.18</v>
      </c>
      <c r="Q45">
        <v>19</v>
      </c>
      <c r="R45">
        <v>59</v>
      </c>
      <c r="S45">
        <v>6</v>
      </c>
      <c r="T45">
        <v>32.53</v>
      </c>
      <c r="U45" s="3">
        <f t="shared" si="6"/>
        <v>0.18444512757454656</v>
      </c>
    </row>
    <row r="46" spans="1:21" x14ac:dyDescent="0.2">
      <c r="E46">
        <v>26</v>
      </c>
      <c r="G46">
        <v>4.5</v>
      </c>
      <c r="H46">
        <v>31.34</v>
      </c>
      <c r="I46">
        <f t="shared" si="7"/>
        <v>0.14358647096362476</v>
      </c>
      <c r="K46">
        <f t="shared" si="8"/>
        <v>181.07555555555555</v>
      </c>
    </row>
    <row r="47" spans="1:21" x14ac:dyDescent="0.2">
      <c r="E47">
        <v>21</v>
      </c>
      <c r="G47">
        <v>4</v>
      </c>
      <c r="H47">
        <v>31.37</v>
      </c>
      <c r="I47">
        <f t="shared" si="7"/>
        <v>0.12751036021676762</v>
      </c>
      <c r="K47">
        <f t="shared" si="8"/>
        <v>164.6925</v>
      </c>
    </row>
    <row r="48" spans="1:21" x14ac:dyDescent="0.2">
      <c r="E48">
        <v>40</v>
      </c>
      <c r="G48">
        <v>5.5</v>
      </c>
      <c r="H48">
        <v>33.340000000000003</v>
      </c>
      <c r="I48">
        <f t="shared" si="7"/>
        <v>0.16496700659868024</v>
      </c>
      <c r="K48">
        <f t="shared" si="8"/>
        <v>242.4727272727273</v>
      </c>
    </row>
    <row r="49" spans="3:26" x14ac:dyDescent="0.2">
      <c r="E49">
        <v>15</v>
      </c>
      <c r="G49">
        <v>3</v>
      </c>
      <c r="H49">
        <v>32.19</v>
      </c>
      <c r="I49">
        <f t="shared" si="7"/>
        <v>9.3196644920782862E-2</v>
      </c>
      <c r="K49">
        <f t="shared" si="8"/>
        <v>160.94999999999999</v>
      </c>
    </row>
    <row r="50" spans="3:26" x14ac:dyDescent="0.2">
      <c r="E50">
        <v>10</v>
      </c>
      <c r="G50">
        <v>2</v>
      </c>
      <c r="H50">
        <v>31.22</v>
      </c>
      <c r="I50">
        <f t="shared" si="7"/>
        <v>6.4061499039077513E-2</v>
      </c>
      <c r="K50">
        <f t="shared" si="8"/>
        <v>156.1</v>
      </c>
    </row>
    <row r="54" spans="3:26" ht="17" thickBot="1" x14ac:dyDescent="0.25"/>
    <row r="55" spans="3:26" ht="17" thickBot="1" x14ac:dyDescent="0.25">
      <c r="C55" s="17" t="s">
        <v>25</v>
      </c>
      <c r="D55" s="18"/>
      <c r="E55" s="19" t="s">
        <v>26</v>
      </c>
      <c r="F55" s="20"/>
      <c r="G55" s="21" t="s">
        <v>25</v>
      </c>
      <c r="H55" s="22"/>
      <c r="I55" s="23" t="s">
        <v>26</v>
      </c>
      <c r="J55" s="24"/>
      <c r="K55" s="17" t="s">
        <v>25</v>
      </c>
      <c r="L55" s="18"/>
      <c r="M55" s="19" t="s">
        <v>26</v>
      </c>
      <c r="N55" s="20"/>
    </row>
    <row r="56" spans="3:26" ht="17" thickBot="1" x14ac:dyDescent="0.25">
      <c r="C56" s="25" t="s">
        <v>27</v>
      </c>
      <c r="D56" s="26"/>
      <c r="E56" s="25">
        <v>50</v>
      </c>
      <c r="F56" s="26"/>
      <c r="G56" s="27" t="s">
        <v>28</v>
      </c>
      <c r="H56" s="28"/>
      <c r="I56" s="27">
        <v>30</v>
      </c>
      <c r="J56" s="28"/>
      <c r="K56" s="25" t="s">
        <v>29</v>
      </c>
      <c r="L56" s="26"/>
      <c r="M56" s="25">
        <v>50</v>
      </c>
      <c r="N56" s="26"/>
    </row>
    <row r="57" spans="3:26" ht="17" thickBot="1" x14ac:dyDescent="0.25">
      <c r="C57" s="9" t="s">
        <v>30</v>
      </c>
      <c r="D57" s="21" t="s">
        <v>31</v>
      </c>
      <c r="E57" s="22"/>
      <c r="F57" s="9" t="s">
        <v>32</v>
      </c>
      <c r="G57" s="10" t="s">
        <v>30</v>
      </c>
      <c r="H57" s="17" t="s">
        <v>31</v>
      </c>
      <c r="I57" s="18"/>
      <c r="J57" s="10" t="s">
        <v>32</v>
      </c>
      <c r="K57" s="9" t="s">
        <v>30</v>
      </c>
      <c r="L57" s="21" t="s">
        <v>31</v>
      </c>
      <c r="M57" s="22"/>
      <c r="N57" s="11" t="s">
        <v>32</v>
      </c>
    </row>
    <row r="58" spans="3:26" ht="17" thickBot="1" x14ac:dyDescent="0.25">
      <c r="C58" s="12">
        <v>1</v>
      </c>
      <c r="D58" s="29">
        <v>156.62</v>
      </c>
      <c r="E58" s="30"/>
      <c r="F58" s="12">
        <v>4</v>
      </c>
      <c r="G58" s="8">
        <v>1</v>
      </c>
      <c r="H58" s="25">
        <v>50.69</v>
      </c>
      <c r="I58" s="26"/>
      <c r="J58" s="8">
        <v>10</v>
      </c>
      <c r="K58" s="7">
        <v>2</v>
      </c>
      <c r="L58" s="27">
        <v>31.22</v>
      </c>
      <c r="M58" s="28"/>
      <c r="N58" s="13">
        <v>10</v>
      </c>
    </row>
    <row r="59" spans="3:26" ht="17" thickBot="1" x14ac:dyDescent="0.25">
      <c r="C59" s="14">
        <v>1</v>
      </c>
      <c r="D59" s="29">
        <v>67.34</v>
      </c>
      <c r="E59" s="30"/>
      <c r="F59" s="14">
        <v>9</v>
      </c>
      <c r="G59" s="8">
        <v>1</v>
      </c>
      <c r="H59" s="31">
        <v>36.69</v>
      </c>
      <c r="I59" s="32"/>
      <c r="J59" s="8">
        <v>14</v>
      </c>
      <c r="K59" s="15">
        <v>3</v>
      </c>
      <c r="L59" s="27">
        <v>32.19</v>
      </c>
      <c r="M59" s="28"/>
      <c r="N59" s="16">
        <v>15</v>
      </c>
      <c r="Q59">
        <v>1.4142999999999999</v>
      </c>
      <c r="R59">
        <v>0.02</v>
      </c>
      <c r="T59">
        <f>Q59*0.98</f>
        <v>1.3860139999999999</v>
      </c>
      <c r="U59">
        <f>R59*0.98</f>
        <v>1.9599999999999999E-2</v>
      </c>
      <c r="X59">
        <f>3.1416*(4.1*10^-3/2)^4*T59*10^6/(8*0.5)</f>
        <v>1.9225336865287814E-5</v>
      </c>
      <c r="Y59" s="5">
        <f>X59*(4*(D3/C3)^2+(U59/T59)^2)^(1/2)</f>
        <v>5.4202479883009432E-7</v>
      </c>
      <c r="Z59">
        <f>Y59*10^6</f>
        <v>0.54202479883009436</v>
      </c>
    </row>
    <row r="60" spans="3:26" ht="17" thickBot="1" x14ac:dyDescent="0.25">
      <c r="C60" s="12">
        <v>1</v>
      </c>
      <c r="D60" s="29">
        <v>43</v>
      </c>
      <c r="E60" s="30"/>
      <c r="F60" s="12">
        <v>15</v>
      </c>
      <c r="G60" s="8">
        <v>1.1000000000000001</v>
      </c>
      <c r="H60" s="25">
        <v>32.840000000000003</v>
      </c>
      <c r="I60" s="26"/>
      <c r="J60" s="8">
        <v>17</v>
      </c>
      <c r="K60" s="7">
        <v>4</v>
      </c>
      <c r="L60" s="27">
        <v>33.869999999999997</v>
      </c>
      <c r="M60" s="28"/>
      <c r="N60" s="13">
        <v>19</v>
      </c>
    </row>
    <row r="66" spans="3:20" x14ac:dyDescent="0.2">
      <c r="C66" s="33">
        <v>30</v>
      </c>
      <c r="D66" s="33">
        <v>3</v>
      </c>
      <c r="E66">
        <v>10</v>
      </c>
      <c r="F66">
        <f>E66*0.2</f>
        <v>2</v>
      </c>
      <c r="G66">
        <v>1</v>
      </c>
      <c r="H66">
        <v>50.69</v>
      </c>
      <c r="I66">
        <f>G66/H66</f>
        <v>1.9727756954034326E-2</v>
      </c>
      <c r="J66">
        <f>F66/I66</f>
        <v>101.38</v>
      </c>
    </row>
    <row r="67" spans="3:20" x14ac:dyDescent="0.2">
      <c r="C67" s="33"/>
      <c r="D67" s="33"/>
      <c r="E67">
        <v>17</v>
      </c>
      <c r="F67">
        <f>E67*0.2</f>
        <v>3.4000000000000004</v>
      </c>
      <c r="G67">
        <v>1.1000000000000001</v>
      </c>
      <c r="H67">
        <v>32.840000000000003</v>
      </c>
      <c r="I67">
        <f>G67/H67</f>
        <v>3.3495736906211937E-2</v>
      </c>
      <c r="J67">
        <f t="shared" ref="J67:J76" si="9">F67/I67</f>
        <v>101.50545454545455</v>
      </c>
    </row>
    <row r="68" spans="3:20" x14ac:dyDescent="0.2">
      <c r="C68" s="33"/>
      <c r="D68" s="33"/>
      <c r="E68">
        <v>25</v>
      </c>
      <c r="F68">
        <f>E68*0.2</f>
        <v>5</v>
      </c>
      <c r="G68">
        <v>1.5</v>
      </c>
      <c r="H68">
        <v>32.31</v>
      </c>
      <c r="I68">
        <f t="shared" ref="I68:I69" si="10">G68/H68</f>
        <v>4.6425255338904362E-2</v>
      </c>
      <c r="J68">
        <f t="shared" si="9"/>
        <v>107.7</v>
      </c>
    </row>
    <row r="69" spans="3:20" x14ac:dyDescent="0.2">
      <c r="C69" s="33"/>
      <c r="D69" s="33"/>
      <c r="E69">
        <v>14</v>
      </c>
      <c r="F69">
        <f>E69*0.2</f>
        <v>2.8000000000000003</v>
      </c>
      <c r="G69">
        <v>1</v>
      </c>
      <c r="H69">
        <v>36.69</v>
      </c>
      <c r="I69">
        <f t="shared" si="10"/>
        <v>2.7255382938130283E-2</v>
      </c>
      <c r="J69">
        <f t="shared" si="9"/>
        <v>102.732</v>
      </c>
    </row>
    <row r="70" spans="3:20" x14ac:dyDescent="0.2">
      <c r="C70" s="33">
        <v>50</v>
      </c>
      <c r="D70" s="33">
        <v>5.8</v>
      </c>
      <c r="E70">
        <v>19</v>
      </c>
      <c r="F70">
        <f>E70*0.2</f>
        <v>3.8000000000000003</v>
      </c>
      <c r="G70">
        <v>4</v>
      </c>
      <c r="H70">
        <v>33.869999999999997</v>
      </c>
      <c r="I70">
        <f>G70/H70</f>
        <v>0.118098612341305</v>
      </c>
      <c r="J70">
        <f t="shared" si="9"/>
        <v>32.176499999999997</v>
      </c>
    </row>
    <row r="71" spans="3:20" x14ac:dyDescent="0.2">
      <c r="C71" s="33"/>
      <c r="D71" s="33"/>
      <c r="E71">
        <v>30</v>
      </c>
      <c r="F71">
        <f>E71*0.2</f>
        <v>6</v>
      </c>
      <c r="G71">
        <v>5</v>
      </c>
      <c r="H71">
        <v>33.03</v>
      </c>
      <c r="I71">
        <f t="shared" ref="I71:I76" si="11">G71/H71</f>
        <v>0.15137753557372086</v>
      </c>
      <c r="J71">
        <f t="shared" si="9"/>
        <v>39.636000000000003</v>
      </c>
    </row>
    <row r="72" spans="3:20" x14ac:dyDescent="0.2">
      <c r="C72" s="33"/>
      <c r="D72" s="33"/>
      <c r="E72">
        <v>26</v>
      </c>
      <c r="F72">
        <f>E72*0.2</f>
        <v>5.2</v>
      </c>
      <c r="G72">
        <v>4.5</v>
      </c>
      <c r="H72">
        <v>31.34</v>
      </c>
      <c r="I72">
        <f t="shared" si="11"/>
        <v>0.14358647096362476</v>
      </c>
      <c r="J72">
        <f t="shared" si="9"/>
        <v>36.215111111111113</v>
      </c>
    </row>
    <row r="73" spans="3:20" x14ac:dyDescent="0.2">
      <c r="C73" s="33"/>
      <c r="D73" s="33"/>
      <c r="E73">
        <v>21</v>
      </c>
      <c r="F73">
        <f>E73*0.2</f>
        <v>4.2</v>
      </c>
      <c r="G73">
        <v>4</v>
      </c>
      <c r="H73">
        <v>31.37</v>
      </c>
      <c r="I73">
        <f t="shared" si="11"/>
        <v>0.12751036021676762</v>
      </c>
      <c r="J73">
        <f t="shared" si="9"/>
        <v>32.938499999999998</v>
      </c>
    </row>
    <row r="74" spans="3:20" x14ac:dyDescent="0.2">
      <c r="C74" s="33"/>
      <c r="D74" s="33"/>
      <c r="E74">
        <v>40</v>
      </c>
      <c r="F74">
        <f>E74*0.2</f>
        <v>8</v>
      </c>
      <c r="G74">
        <v>5.5</v>
      </c>
      <c r="H74">
        <v>33.340000000000003</v>
      </c>
      <c r="I74">
        <f t="shared" si="11"/>
        <v>0.16496700659868024</v>
      </c>
      <c r="J74">
        <f t="shared" si="9"/>
        <v>48.49454545454546</v>
      </c>
    </row>
    <row r="75" spans="3:20" x14ac:dyDescent="0.2">
      <c r="C75" s="33"/>
      <c r="D75" s="33"/>
      <c r="E75">
        <v>15</v>
      </c>
      <c r="F75">
        <f>E75*0.2</f>
        <v>3</v>
      </c>
      <c r="G75">
        <v>3</v>
      </c>
      <c r="H75">
        <v>32.19</v>
      </c>
      <c r="I75">
        <f t="shared" si="11"/>
        <v>9.3196644920782862E-2</v>
      </c>
      <c r="J75">
        <f t="shared" si="9"/>
        <v>32.19</v>
      </c>
    </row>
    <row r="76" spans="3:20" x14ac:dyDescent="0.2">
      <c r="C76" s="33"/>
      <c r="D76" s="33"/>
      <c r="E76">
        <v>10</v>
      </c>
      <c r="F76">
        <f>E76*0.2</f>
        <v>2</v>
      </c>
      <c r="G76">
        <v>2</v>
      </c>
      <c r="H76">
        <v>31.22</v>
      </c>
      <c r="I76">
        <f t="shared" si="11"/>
        <v>6.4061499039077513E-2</v>
      </c>
      <c r="J76">
        <f t="shared" si="9"/>
        <v>31.220000000000002</v>
      </c>
    </row>
    <row r="78" spans="3:20" x14ac:dyDescent="0.2">
      <c r="L78" s="4">
        <v>54</v>
      </c>
      <c r="P78">
        <v>35</v>
      </c>
      <c r="S78">
        <v>34</v>
      </c>
    </row>
    <row r="79" spans="3:20" x14ac:dyDescent="0.2">
      <c r="L79" t="s">
        <v>34</v>
      </c>
      <c r="M79" t="s">
        <v>35</v>
      </c>
      <c r="N79" t="s">
        <v>36</v>
      </c>
    </row>
    <row r="80" spans="3:20" x14ac:dyDescent="0.2">
      <c r="L80" s="4">
        <f>LN($C$3/$D$70)</f>
        <v>-0.34687094384211159</v>
      </c>
      <c r="M80" s="4">
        <f>LN(J70/I9)</f>
        <v>-1.3594425655664522</v>
      </c>
      <c r="N80" s="4">
        <f>M80/L80</f>
        <v>3.9191595309442868</v>
      </c>
      <c r="P80">
        <f>LN($D$70/$D$66)</f>
        <v>0.65924562888426397</v>
      </c>
      <c r="Q80">
        <f>LN(5*J66/(3*J70))</f>
        <v>1.6584650843680644</v>
      </c>
      <c r="S80">
        <f>LN($C$3/$D$66)</f>
        <v>0.31237468504215227</v>
      </c>
      <c r="T80">
        <f>LN(J66/I9*(3/5))</f>
        <v>-0.72262872873036932</v>
      </c>
    </row>
    <row r="81" spans="3:20" x14ac:dyDescent="0.2">
      <c r="D81">
        <f>LN(D70/C3)</f>
        <v>0.34687094384211165</v>
      </c>
      <c r="E81">
        <f>LN(I13/J71)</f>
        <v>1.223757622341699</v>
      </c>
      <c r="F81">
        <f>E81/D81</f>
        <v>3.5279911565574307</v>
      </c>
      <c r="L81" s="4">
        <f t="shared" ref="L81:L86" si="12">LN($C$3/$D$70)</f>
        <v>-0.34687094384211159</v>
      </c>
      <c r="M81" s="4">
        <f>LN(J71/I10)</f>
        <v>-1.1178032824383943</v>
      </c>
      <c r="N81" s="4">
        <f t="shared" ref="N81:N86" si="13">M81/L81</f>
        <v>3.2225336318374223</v>
      </c>
      <c r="P81">
        <f t="shared" ref="P81:P83" si="14">LN($D$70/$D$66)</f>
        <v>0.65924562888426397</v>
      </c>
      <c r="Q81">
        <f t="shared" ref="Q81:Q83" si="15">LN(5*J67/(3*J71))</f>
        <v>1.451200363971356</v>
      </c>
      <c r="S81">
        <f t="shared" ref="S81:S100" si="16">LN($C$3/$D$66)</f>
        <v>0.31237468504215227</v>
      </c>
      <c r="T81">
        <f t="shared" ref="T81:T88" si="17">LN(I10/J67)</f>
        <v>0.17742854223302909</v>
      </c>
    </row>
    <row r="82" spans="3:20" x14ac:dyDescent="0.2">
      <c r="L82" s="4">
        <f t="shared" si="12"/>
        <v>-0.34687094384211159</v>
      </c>
      <c r="M82" s="4">
        <f t="shared" ref="M81:M92" si="18">LN(J72/I11)</f>
        <v>-1.2703359386226896</v>
      </c>
      <c r="N82" s="4">
        <f t="shared" si="13"/>
        <v>3.6622725574873169</v>
      </c>
      <c r="P82">
        <f t="shared" si="14"/>
        <v>0.65924562888426397</v>
      </c>
      <c r="Q82">
        <f t="shared" si="15"/>
        <v>1.600698742189351</v>
      </c>
      <c r="S82">
        <f t="shared" si="16"/>
        <v>0.31237468504215227</v>
      </c>
      <c r="T82">
        <f t="shared" si="17"/>
        <v>0.18046282019932916</v>
      </c>
    </row>
    <row r="83" spans="3:20" x14ac:dyDescent="0.2">
      <c r="L83" s="4">
        <f t="shared" si="12"/>
        <v>-0.34687094384211159</v>
      </c>
      <c r="M83" s="4">
        <f t="shared" si="18"/>
        <v>-1.3379967293009583</v>
      </c>
      <c r="N83" s="4">
        <f t="shared" si="13"/>
        <v>3.8573329737009807</v>
      </c>
      <c r="P83">
        <f t="shared" si="14"/>
        <v>0.65924562888426397</v>
      </c>
      <c r="Q83">
        <f t="shared" si="15"/>
        <v>1.6483070929423209</v>
      </c>
      <c r="S83">
        <f t="shared" si="16"/>
        <v>0.31237468504215227</v>
      </c>
      <c r="T83">
        <f t="shared" si="17"/>
        <v>0.20051526012462798</v>
      </c>
    </row>
    <row r="84" spans="3:20" x14ac:dyDescent="0.2">
      <c r="L84" s="4">
        <f t="shared" si="12"/>
        <v>-0.34687094384211159</v>
      </c>
      <c r="M84" s="4">
        <f t="shared" si="18"/>
        <v>-1.0220440917742935</v>
      </c>
      <c r="N84" s="4">
        <f t="shared" si="13"/>
        <v>2.9464678720380411</v>
      </c>
      <c r="S84">
        <f t="shared" si="16"/>
        <v>0.31237468504215227</v>
      </c>
    </row>
    <row r="85" spans="3:20" x14ac:dyDescent="0.2">
      <c r="L85" s="4">
        <f t="shared" si="12"/>
        <v>-0.34687094384211159</v>
      </c>
      <c r="M85" s="4">
        <f t="shared" si="18"/>
        <v>-1.403323351594445</v>
      </c>
      <c r="N85" s="4">
        <f t="shared" si="13"/>
        <v>4.0456641771448245</v>
      </c>
      <c r="S85">
        <f t="shared" si="16"/>
        <v>0.31237468504215227</v>
      </c>
    </row>
    <row r="86" spans="3:20" x14ac:dyDescent="0.2">
      <c r="L86" s="4">
        <f t="shared" si="12"/>
        <v>-0.34687094384211159</v>
      </c>
      <c r="M86" s="4">
        <f t="shared" si="18"/>
        <v>-1.375128258417101</v>
      </c>
      <c r="N86" s="4">
        <f t="shared" si="13"/>
        <v>3.9643800751527651</v>
      </c>
      <c r="S86">
        <f t="shared" si="16"/>
        <v>0.31237468504215227</v>
      </c>
    </row>
    <row r="87" spans="3:20" x14ac:dyDescent="0.2">
      <c r="S87">
        <f t="shared" si="16"/>
        <v>0.31237468504215227</v>
      </c>
    </row>
    <row r="88" spans="3:20" x14ac:dyDescent="0.2">
      <c r="S88">
        <f t="shared" si="16"/>
        <v>0.31237468504215227</v>
      </c>
    </row>
    <row r="89" spans="3:20" x14ac:dyDescent="0.2">
      <c r="S89">
        <f t="shared" si="16"/>
        <v>0.31237468504215227</v>
      </c>
    </row>
    <row r="90" spans="3:20" x14ac:dyDescent="0.2">
      <c r="C90" s="33">
        <v>30</v>
      </c>
      <c r="D90" s="33">
        <v>3</v>
      </c>
      <c r="E90">
        <v>2</v>
      </c>
      <c r="F90">
        <v>1</v>
      </c>
      <c r="G90">
        <v>50.69</v>
      </c>
      <c r="H90" s="3">
        <v>1.9727756954034326E-2</v>
      </c>
      <c r="I90" s="3">
        <v>101.38</v>
      </c>
      <c r="S90">
        <f t="shared" si="16"/>
        <v>0.31237468504215227</v>
      </c>
    </row>
    <row r="91" spans="3:20" x14ac:dyDescent="0.2">
      <c r="C91" s="33"/>
      <c r="D91" s="33"/>
      <c r="E91">
        <v>3.4000000000000004</v>
      </c>
      <c r="F91">
        <v>1.1000000000000001</v>
      </c>
      <c r="G91">
        <v>32.840000000000003</v>
      </c>
      <c r="H91" s="3">
        <v>3.3495736906211937E-2</v>
      </c>
      <c r="I91" s="3">
        <v>101.50545454545455</v>
      </c>
      <c r="S91">
        <f t="shared" si="16"/>
        <v>0.31237468504215227</v>
      </c>
    </row>
    <row r="92" spans="3:20" x14ac:dyDescent="0.2">
      <c r="C92" s="33"/>
      <c r="D92" s="33"/>
      <c r="E92">
        <v>5</v>
      </c>
      <c r="F92">
        <v>1.5</v>
      </c>
      <c r="G92">
        <v>32.31</v>
      </c>
      <c r="H92" s="3">
        <v>4.6425255338904362E-2</v>
      </c>
      <c r="I92" s="3">
        <v>107.7</v>
      </c>
      <c r="S92">
        <f t="shared" si="16"/>
        <v>0.31237468504215227</v>
      </c>
    </row>
    <row r="93" spans="3:20" x14ac:dyDescent="0.2">
      <c r="C93" s="33"/>
      <c r="D93" s="33"/>
      <c r="E93">
        <v>2.8000000000000003</v>
      </c>
      <c r="F93">
        <v>1</v>
      </c>
      <c r="G93">
        <v>36.69</v>
      </c>
      <c r="H93" s="3">
        <v>2.7255382938130283E-2</v>
      </c>
      <c r="I93" s="3">
        <v>102.732</v>
      </c>
      <c r="S93">
        <f t="shared" si="16"/>
        <v>0.31237468504215227</v>
      </c>
    </row>
    <row r="94" spans="3:20" x14ac:dyDescent="0.2">
      <c r="C94" s="33">
        <v>50</v>
      </c>
      <c r="D94" s="33">
        <v>5.8</v>
      </c>
      <c r="E94">
        <v>3.8000000000000003</v>
      </c>
      <c r="F94">
        <v>4</v>
      </c>
      <c r="G94">
        <v>33.869999999999997</v>
      </c>
      <c r="H94" s="3">
        <v>0.118098612341305</v>
      </c>
      <c r="I94" s="3">
        <v>32.176499999999997</v>
      </c>
      <c r="S94">
        <f t="shared" si="16"/>
        <v>0.31237468504215227</v>
      </c>
    </row>
    <row r="95" spans="3:20" x14ac:dyDescent="0.2">
      <c r="C95" s="33"/>
      <c r="D95" s="33"/>
      <c r="E95">
        <v>6</v>
      </c>
      <c r="F95">
        <v>5</v>
      </c>
      <c r="G95">
        <v>33.03</v>
      </c>
      <c r="H95" s="3">
        <v>0.15137753557372086</v>
      </c>
      <c r="I95" s="3">
        <v>39.636000000000003</v>
      </c>
      <c r="S95">
        <f t="shared" si="16"/>
        <v>0.31237468504215227</v>
      </c>
    </row>
    <row r="96" spans="3:20" x14ac:dyDescent="0.2">
      <c r="C96" s="33"/>
      <c r="D96" s="33"/>
      <c r="E96">
        <v>5.2</v>
      </c>
      <c r="F96">
        <v>4.5</v>
      </c>
      <c r="G96">
        <v>31.34</v>
      </c>
      <c r="H96" s="3">
        <v>0.14358647096362476</v>
      </c>
      <c r="I96" s="3">
        <v>36.215111111111113</v>
      </c>
      <c r="S96">
        <f t="shared" si="16"/>
        <v>0.31237468504215227</v>
      </c>
    </row>
    <row r="97" spans="3:19" x14ac:dyDescent="0.2">
      <c r="C97" s="33"/>
      <c r="D97" s="33"/>
      <c r="E97">
        <v>4.2</v>
      </c>
      <c r="F97">
        <v>4</v>
      </c>
      <c r="G97">
        <v>31.37</v>
      </c>
      <c r="H97" s="3">
        <v>0.12751036021676762</v>
      </c>
      <c r="I97" s="3">
        <v>32.938499999999998</v>
      </c>
      <c r="S97">
        <f t="shared" si="16"/>
        <v>0.31237468504215227</v>
      </c>
    </row>
    <row r="98" spans="3:19" x14ac:dyDescent="0.2">
      <c r="C98" s="33"/>
      <c r="D98" s="33"/>
      <c r="E98">
        <v>8</v>
      </c>
      <c r="F98">
        <v>5.5</v>
      </c>
      <c r="G98">
        <v>33.340000000000003</v>
      </c>
      <c r="H98" s="3">
        <v>0.16496700659868024</v>
      </c>
      <c r="I98" s="3">
        <v>48.49454545454546</v>
      </c>
      <c r="S98">
        <f t="shared" si="16"/>
        <v>0.31237468504215227</v>
      </c>
    </row>
    <row r="99" spans="3:19" x14ac:dyDescent="0.2">
      <c r="C99" s="33"/>
      <c r="D99" s="33"/>
      <c r="E99">
        <v>3</v>
      </c>
      <c r="F99">
        <v>3</v>
      </c>
      <c r="G99">
        <v>32.19</v>
      </c>
      <c r="H99" s="3">
        <v>9.3196644920782862E-2</v>
      </c>
      <c r="I99" s="3">
        <v>32.19</v>
      </c>
      <c r="S99">
        <f t="shared" si="16"/>
        <v>0.31237468504215227</v>
      </c>
    </row>
    <row r="100" spans="3:19" x14ac:dyDescent="0.2">
      <c r="C100" s="33"/>
      <c r="D100" s="33"/>
      <c r="E100">
        <v>2</v>
      </c>
      <c r="F100">
        <v>2</v>
      </c>
      <c r="G100">
        <v>31.22</v>
      </c>
      <c r="H100" s="3">
        <v>6.4061499039077513E-2</v>
      </c>
      <c r="I100" s="3">
        <v>31.220000000000002</v>
      </c>
      <c r="S100">
        <f t="shared" si="16"/>
        <v>0.31237468504215227</v>
      </c>
    </row>
  </sheetData>
  <sortState ref="B9:F27">
    <sortCondition ref="C9"/>
  </sortState>
  <mergeCells count="32">
    <mergeCell ref="C90:C93"/>
    <mergeCell ref="D90:D93"/>
    <mergeCell ref="C94:C100"/>
    <mergeCell ref="D94:D100"/>
    <mergeCell ref="C66:C69"/>
    <mergeCell ref="D66:D69"/>
    <mergeCell ref="C70:C76"/>
    <mergeCell ref="D70:D76"/>
    <mergeCell ref="D59:E59"/>
    <mergeCell ref="H59:I59"/>
    <mergeCell ref="L59:M59"/>
    <mergeCell ref="D60:E60"/>
    <mergeCell ref="H60:I60"/>
    <mergeCell ref="L60:M60"/>
    <mergeCell ref="D57:E57"/>
    <mergeCell ref="H57:I57"/>
    <mergeCell ref="L57:M57"/>
    <mergeCell ref="D58:E58"/>
    <mergeCell ref="H58:I58"/>
    <mergeCell ref="L58:M58"/>
    <mergeCell ref="C56:D56"/>
    <mergeCell ref="E56:F56"/>
    <mergeCell ref="G56:H56"/>
    <mergeCell ref="I56:J56"/>
    <mergeCell ref="K56:L56"/>
    <mergeCell ref="M56:N56"/>
    <mergeCell ref="C55:D55"/>
    <mergeCell ref="E55:F55"/>
    <mergeCell ref="G55:H55"/>
    <mergeCell ref="I55:J55"/>
    <mergeCell ref="K55:L55"/>
    <mergeCell ref="M55:N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2019-02-11T11:21:53Z</dcterms:created>
  <dcterms:modified xsi:type="dcterms:W3CDTF">2019-02-16T17:04:18Z</dcterms:modified>
</cp:coreProperties>
</file>