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Мой диск/!МФТИ/Сollective intelligence 827/Лабы/2.1.6/"/>
    </mc:Choice>
  </mc:AlternateContent>
  <xr:revisionPtr revIDLastSave="0" documentId="13_ncr:1_{30793D7E-7A54-1B4F-A2CC-205680AA2E7B}" xr6:coauthVersionLast="43" xr6:coauthVersionMax="43" xr10:uidLastSave="{00000000-0000-0000-0000-000000000000}"/>
  <bookViews>
    <workbookView xWindow="0" yWindow="460" windowWidth="33600" windowHeight="18960" xr2:uid="{CD83380B-5771-D444-99C6-01FFF6BCBDF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9" i="1" l="1"/>
  <c r="G140" i="1"/>
  <c r="G141" i="1"/>
  <c r="G142" i="1"/>
  <c r="G143" i="1"/>
  <c r="G144" i="1"/>
  <c r="G145" i="1"/>
  <c r="G15" i="1" l="1"/>
  <c r="G7" i="1"/>
  <c r="T6" i="1"/>
  <c r="AO7" i="1"/>
  <c r="AO8" i="1"/>
  <c r="AO9" i="1"/>
  <c r="AO10" i="1"/>
  <c r="AO11" i="1"/>
  <c r="AO12" i="1"/>
  <c r="AO6" i="1"/>
  <c r="AN7" i="1"/>
  <c r="AN8" i="1"/>
  <c r="AN9" i="1"/>
  <c r="AN10" i="1"/>
  <c r="AN11" i="1"/>
  <c r="AN12" i="1"/>
  <c r="AN6" i="1"/>
  <c r="AH6" i="1"/>
  <c r="AK6" i="1"/>
  <c r="AD44" i="1" l="1"/>
  <c r="AC44" i="1"/>
  <c r="AD38" i="1"/>
  <c r="AD39" i="1"/>
  <c r="AD40" i="1"/>
  <c r="AD41" i="1"/>
  <c r="AD42" i="1"/>
  <c r="AD43" i="1"/>
  <c r="AD37" i="1"/>
  <c r="AC38" i="1"/>
  <c r="AC39" i="1"/>
  <c r="AC40" i="1"/>
  <c r="AC41" i="1"/>
  <c r="AC42" i="1"/>
  <c r="AC43" i="1"/>
  <c r="AC37" i="1"/>
  <c r="Z29" i="1"/>
  <c r="AA29" i="1" s="1"/>
  <c r="Z31" i="1"/>
  <c r="AA31" i="1" s="1"/>
  <c r="Y31" i="1"/>
  <c r="AA44" i="1" s="1"/>
  <c r="Y30" i="1"/>
  <c r="Z30" i="1" s="1"/>
  <c r="AA30" i="1" s="1"/>
  <c r="Y29" i="1"/>
  <c r="AA42" i="1" s="1"/>
  <c r="Y28" i="1"/>
  <c r="Z28" i="1" s="1"/>
  <c r="AA28" i="1" s="1"/>
  <c r="Y27" i="1"/>
  <c r="Z27" i="1" s="1"/>
  <c r="AA27" i="1" s="1"/>
  <c r="Y26" i="1"/>
  <c r="Z26" i="1" s="1"/>
  <c r="AA26" i="1" s="1"/>
  <c r="AA43" i="1" l="1"/>
  <c r="AA41" i="1"/>
  <c r="AA40" i="1"/>
  <c r="AA39" i="1"/>
  <c r="AL6" i="1"/>
  <c r="AL7" i="1"/>
  <c r="AL8" i="1"/>
  <c r="AL9" i="1"/>
  <c r="AL10" i="1"/>
  <c r="AL11" i="1"/>
  <c r="AL12" i="1"/>
  <c r="AK7" i="1"/>
  <c r="AK8" i="1"/>
  <c r="AK9" i="1"/>
  <c r="AK10" i="1"/>
  <c r="AK11" i="1"/>
  <c r="AK12" i="1"/>
  <c r="AI7" i="1"/>
  <c r="AI8" i="1"/>
  <c r="AI9" i="1"/>
  <c r="AI10" i="1"/>
  <c r="AI11" i="1"/>
  <c r="AI12" i="1"/>
  <c r="AI6" i="1"/>
  <c r="AH7" i="1"/>
  <c r="AH8" i="1"/>
  <c r="AH9" i="1"/>
  <c r="AH10" i="1"/>
  <c r="AH11" i="1"/>
  <c r="AH12" i="1"/>
  <c r="AF7" i="1"/>
  <c r="AF8" i="1"/>
  <c r="AF9" i="1"/>
  <c r="AF10" i="1"/>
  <c r="AF11" i="1"/>
  <c r="AF12" i="1"/>
  <c r="AF6" i="1"/>
  <c r="AE7" i="1"/>
  <c r="AE8" i="1"/>
  <c r="AE9" i="1"/>
  <c r="AE10" i="1"/>
  <c r="AE11" i="1"/>
  <c r="AE12" i="1"/>
  <c r="AE6" i="1"/>
  <c r="AB7" i="1"/>
  <c r="AB8" i="1"/>
  <c r="AB9" i="1"/>
  <c r="AB10" i="1"/>
  <c r="AB11" i="1"/>
  <c r="AB12" i="1"/>
  <c r="AB6" i="1"/>
  <c r="AC7" i="1"/>
  <c r="AC8" i="1"/>
  <c r="AC9" i="1"/>
  <c r="AC10" i="1"/>
  <c r="AC11" i="1"/>
  <c r="AC12" i="1"/>
  <c r="AC6" i="1"/>
  <c r="Z7" i="1"/>
  <c r="Z8" i="1"/>
  <c r="Z9" i="1"/>
  <c r="Z10" i="1"/>
  <c r="Z11" i="1"/>
  <c r="Z12" i="1"/>
  <c r="Z6" i="1"/>
  <c r="W7" i="1"/>
  <c r="W8" i="1"/>
  <c r="W9" i="1"/>
  <c r="W10" i="1"/>
  <c r="W11" i="1"/>
  <c r="W12" i="1"/>
  <c r="W6" i="1"/>
  <c r="V4" i="1"/>
  <c r="Y25" i="1" s="1"/>
  <c r="S4" i="1"/>
  <c r="Y24" i="1" s="1"/>
  <c r="P14" i="1"/>
  <c r="T7" i="1"/>
  <c r="T8" i="1"/>
  <c r="T9" i="1"/>
  <c r="T10" i="1"/>
  <c r="T11" i="1"/>
  <c r="T12" i="1"/>
  <c r="Q17" i="1"/>
  <c r="Q18" i="1"/>
  <c r="Q19" i="1"/>
  <c r="Q20" i="1"/>
  <c r="Q21" i="1"/>
  <c r="Q22" i="1"/>
  <c r="Q16" i="1"/>
  <c r="G121" i="1"/>
  <c r="G122" i="1"/>
  <c r="G123" i="1"/>
  <c r="G124" i="1"/>
  <c r="G125" i="1"/>
  <c r="G126" i="1"/>
  <c r="G120" i="1"/>
  <c r="G104" i="1"/>
  <c r="G105" i="1"/>
  <c r="G106" i="1"/>
  <c r="G107" i="1"/>
  <c r="G108" i="1"/>
  <c r="G109" i="1"/>
  <c r="G110" i="1"/>
  <c r="G86" i="1"/>
  <c r="G87" i="1"/>
  <c r="G88" i="1"/>
  <c r="G89" i="1"/>
  <c r="G90" i="1"/>
  <c r="G91" i="1"/>
  <c r="G85" i="1"/>
  <c r="G69" i="1"/>
  <c r="G70" i="1"/>
  <c r="G71" i="1"/>
  <c r="G72" i="1"/>
  <c r="G73" i="1"/>
  <c r="G74" i="1"/>
  <c r="G68" i="1"/>
  <c r="G49" i="1"/>
  <c r="G50" i="1"/>
  <c r="G51" i="1"/>
  <c r="G52" i="1"/>
  <c r="G53" i="1"/>
  <c r="G54" i="1"/>
  <c r="G48" i="1"/>
  <c r="G31" i="1"/>
  <c r="G32" i="1"/>
  <c r="G33" i="1"/>
  <c r="G34" i="1"/>
  <c r="G35" i="1"/>
  <c r="G36" i="1"/>
  <c r="G30" i="1"/>
  <c r="G16" i="1"/>
  <c r="G17" i="1"/>
  <c r="G18" i="1"/>
  <c r="G19" i="1"/>
  <c r="G20" i="1"/>
  <c r="G21" i="1"/>
  <c r="G8" i="1"/>
  <c r="G9" i="1"/>
  <c r="G10" i="1"/>
  <c r="G11" i="1"/>
  <c r="G12" i="1"/>
  <c r="G13" i="1"/>
  <c r="AA37" i="1" l="1"/>
  <c r="Z24" i="1"/>
  <c r="AA24" i="1" s="1"/>
  <c r="Z25" i="1"/>
  <c r="AA25" i="1" s="1"/>
  <c r="AA38" i="1"/>
  <c r="Y7" i="1"/>
  <c r="Y8" i="1"/>
  <c r="Y9" i="1"/>
  <c r="Y10" i="1"/>
  <c r="Y11" i="1"/>
  <c r="Y12" i="1"/>
  <c r="Y6" i="1"/>
  <c r="V7" i="1"/>
  <c r="V8" i="1"/>
  <c r="V9" i="1"/>
  <c r="V10" i="1"/>
  <c r="V11" i="1"/>
  <c r="V12" i="1"/>
  <c r="V6" i="1"/>
  <c r="S9" i="1"/>
  <c r="S10" i="1"/>
  <c r="S11" i="1"/>
  <c r="S12" i="1"/>
  <c r="S7" i="1"/>
  <c r="S8" i="1"/>
  <c r="S6" i="1"/>
  <c r="P17" i="1"/>
  <c r="P18" i="1"/>
  <c r="P19" i="1"/>
  <c r="P20" i="1"/>
  <c r="P21" i="1"/>
  <c r="P22" i="1"/>
  <c r="P16" i="1"/>
</calcChain>
</file>

<file path=xl/sharedStrings.xml><?xml version="1.0" encoding="utf-8"?>
<sst xmlns="http://schemas.openxmlformats.org/spreadsheetml/2006/main" count="55" uniqueCount="26">
  <si>
    <t>Начальные показания вольтметра</t>
  </si>
  <si>
    <t>mVDc</t>
  </si>
  <si>
    <t>Delta P</t>
  </si>
  <si>
    <t>U1</t>
  </si>
  <si>
    <t>delta T</t>
  </si>
  <si>
    <t>U2</t>
  </si>
  <si>
    <t>кгс/см^2</t>
  </si>
  <si>
    <t>1-3</t>
  </si>
  <si>
    <t>Погрешность манометра</t>
  </si>
  <si>
    <t>Погрешность</t>
  </si>
  <si>
    <t>mVDC</t>
  </si>
  <si>
    <t>Delta T</t>
  </si>
  <si>
    <t>При закрытом кране</t>
  </si>
  <si>
    <t>P1, кПа</t>
  </si>
  <si>
    <t>P2</t>
  </si>
  <si>
    <t>+22</t>
  </si>
  <si>
    <t>+35</t>
  </si>
  <si>
    <t>Здесь -</t>
  </si>
  <si>
    <t>+36</t>
  </si>
  <si>
    <t>+28</t>
  </si>
  <si>
    <t>+50</t>
  </si>
  <si>
    <t>T</t>
  </si>
  <si>
    <t>dt</t>
  </si>
  <si>
    <t>1/T</t>
  </si>
  <si>
    <t>dT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</si>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</sst>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Лист1!$G$7:$G$13</c:f>
              <c:numCache>
                <c:formatCode>General</c:formatCode>
                <c:ptCount val="7"/>
                <c:pt idx="0">
                  <c:v>4.0703517587939704</c:v>
                </c:pt>
                <c:pt idx="1">
                  <c:v>3.7185929648241207</c:v>
                </c:pt>
                <c:pt idx="2">
                  <c:v>3.1407035175879399</c:v>
                </c:pt>
                <c:pt idx="3">
                  <c:v>2.4623115577889449</c:v>
                </c:pt>
                <c:pt idx="4">
                  <c:v>1.9346733668341709</c:v>
                </c:pt>
                <c:pt idx="5">
                  <c:v>1.2814070351758795</c:v>
                </c:pt>
                <c:pt idx="6">
                  <c:v>0.87939698492462315</c:v>
                </c:pt>
              </c:numCache>
            </c:numRef>
          </c:xVal>
          <c:yVal>
            <c:numRef>
              <c:f>Лист1!$D$7:$D$13</c:f>
              <c:numCache>
                <c:formatCode>General</c:formatCode>
                <c:ptCount val="7"/>
                <c:pt idx="0">
                  <c:v>4</c:v>
                </c:pt>
                <c:pt idx="1">
                  <c:v>3.6</c:v>
                </c:pt>
                <c:pt idx="2">
                  <c:v>3.1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A-5749-8735-62E756A03F41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Лист1!$G$15:$G$21</c:f>
              <c:numCache>
                <c:formatCode>General</c:formatCode>
                <c:ptCount val="7"/>
                <c:pt idx="0">
                  <c:v>4.4717444717444712</c:v>
                </c:pt>
                <c:pt idx="1">
                  <c:v>3.9312039312039309</c:v>
                </c:pt>
                <c:pt idx="2">
                  <c:v>3.4398034398034394</c:v>
                </c:pt>
                <c:pt idx="3">
                  <c:v>2.9484029484029484</c:v>
                </c:pt>
                <c:pt idx="4">
                  <c:v>2.4324324324324325</c:v>
                </c:pt>
                <c:pt idx="5">
                  <c:v>2.0638820638820636</c:v>
                </c:pt>
                <c:pt idx="6">
                  <c:v>1.597051597051597</c:v>
                </c:pt>
              </c:numCache>
            </c:numRef>
          </c:xVal>
          <c:yVal>
            <c:numRef>
              <c:f>Лист1!$D$15:$D$21</c:f>
              <c:numCache>
                <c:formatCode>General</c:formatCode>
                <c:ptCount val="7"/>
                <c:pt idx="0">
                  <c:v>3.9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1.6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7A-5749-8735-62E756A03F41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Лист1!$G$30:$G$36</c:f>
              <c:numCache>
                <c:formatCode>General</c:formatCode>
                <c:ptCount val="7"/>
                <c:pt idx="0">
                  <c:v>4.5945945945945939</c:v>
                </c:pt>
                <c:pt idx="1">
                  <c:v>4.2260442260442259</c:v>
                </c:pt>
                <c:pt idx="2">
                  <c:v>3.7592137592137589</c:v>
                </c:pt>
                <c:pt idx="3">
                  <c:v>3.1695331695331692</c:v>
                </c:pt>
                <c:pt idx="4">
                  <c:v>2.8009828009828008</c:v>
                </c:pt>
                <c:pt idx="5">
                  <c:v>2.2358722358722356</c:v>
                </c:pt>
                <c:pt idx="6">
                  <c:v>1.8427518427518426</c:v>
                </c:pt>
              </c:numCache>
            </c:numRef>
          </c:xVal>
          <c:yVal>
            <c:numRef>
              <c:f>Лист1!$D$30:$D$36</c:f>
              <c:numCache>
                <c:formatCode>General</c:formatCode>
                <c:ptCount val="7"/>
                <c:pt idx="0">
                  <c:v>3.9</c:v>
                </c:pt>
                <c:pt idx="1">
                  <c:v>3.5</c:v>
                </c:pt>
                <c:pt idx="2">
                  <c:v>3</c:v>
                </c:pt>
                <c:pt idx="3">
                  <c:v>2.4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7A-5749-8735-62E756A03F41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Лист1!$G$48:$G$54</c:f>
              <c:numCache>
                <c:formatCode>General</c:formatCode>
                <c:ptCount val="7"/>
                <c:pt idx="0">
                  <c:v>4.4471153846153841</c:v>
                </c:pt>
                <c:pt idx="1">
                  <c:v>4.0625</c:v>
                </c:pt>
                <c:pt idx="2">
                  <c:v>3.5096153846153846</c:v>
                </c:pt>
                <c:pt idx="3">
                  <c:v>2.9807692307692308</c:v>
                </c:pt>
                <c:pt idx="4">
                  <c:v>2.5240384615384612</c:v>
                </c:pt>
                <c:pt idx="5">
                  <c:v>2.0913461538461537</c:v>
                </c:pt>
                <c:pt idx="6">
                  <c:v>1.7067307692307692</c:v>
                </c:pt>
              </c:numCache>
            </c:numRef>
          </c:xVal>
          <c:yVal>
            <c:numRef>
              <c:f>Лист1!$D$48:$D$54</c:f>
              <c:numCache>
                <c:formatCode>General</c:formatCode>
                <c:ptCount val="7"/>
                <c:pt idx="0">
                  <c:v>3.9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7A-5749-8735-62E756A03F41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Лист1!$G$68:$G$74</c:f>
              <c:numCache>
                <c:formatCode>General</c:formatCode>
                <c:ptCount val="7"/>
                <c:pt idx="0">
                  <c:v>4.2788461538461533</c:v>
                </c:pt>
                <c:pt idx="1">
                  <c:v>3.9182692307692308</c:v>
                </c:pt>
                <c:pt idx="2">
                  <c:v>3.4855769230769229</c:v>
                </c:pt>
                <c:pt idx="3">
                  <c:v>3.0528846153846154</c:v>
                </c:pt>
                <c:pt idx="4">
                  <c:v>2.7163461538461537</c:v>
                </c:pt>
                <c:pt idx="5">
                  <c:v>2.2836538461538463</c:v>
                </c:pt>
                <c:pt idx="6">
                  <c:v>1.875</c:v>
                </c:pt>
              </c:numCache>
            </c:numRef>
          </c:xVal>
          <c:yVal>
            <c:numRef>
              <c:f>Лист1!$D$68:$D$74</c:f>
              <c:numCache>
                <c:formatCode>General</c:formatCode>
                <c:ptCount val="7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7A-5749-8735-62E756A03F41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Лист1!$G$104:$G$110</c:f>
              <c:numCache>
                <c:formatCode>General</c:formatCode>
                <c:ptCount val="7"/>
                <c:pt idx="0">
                  <c:v>3.9529411764705884</c:v>
                </c:pt>
                <c:pt idx="1">
                  <c:v>3.4117647058823528</c:v>
                </c:pt>
                <c:pt idx="2">
                  <c:v>3.0352941176470587</c:v>
                </c:pt>
                <c:pt idx="3">
                  <c:v>2.7058823529411766</c:v>
                </c:pt>
                <c:pt idx="4">
                  <c:v>2.3294117647058825</c:v>
                </c:pt>
                <c:pt idx="5">
                  <c:v>2</c:v>
                </c:pt>
                <c:pt idx="6">
                  <c:v>1.6470588235294117</c:v>
                </c:pt>
              </c:numCache>
            </c:numRef>
          </c:xVal>
          <c:yVal>
            <c:numRef>
              <c:f>Лист1!$D$104:$D$110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7A-5749-8735-62E756A03F41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Лист1!$G$120:$G$126</c:f>
              <c:numCache>
                <c:formatCode>General</c:formatCode>
                <c:ptCount val="7"/>
                <c:pt idx="0">
                  <c:v>3.3256351039260972</c:v>
                </c:pt>
                <c:pt idx="1">
                  <c:v>2.8637413394919169</c:v>
                </c:pt>
                <c:pt idx="2">
                  <c:v>2.4942263279445731</c:v>
                </c:pt>
                <c:pt idx="3">
                  <c:v>2.1709006928406467</c:v>
                </c:pt>
                <c:pt idx="4">
                  <c:v>1.8475750577367207</c:v>
                </c:pt>
                <c:pt idx="5">
                  <c:v>1.5242494226327945</c:v>
                </c:pt>
                <c:pt idx="6">
                  <c:v>1.2240184757505774</c:v>
                </c:pt>
              </c:numCache>
            </c:numRef>
          </c:xVal>
          <c:yVal>
            <c:numRef>
              <c:f>Лист1!$D$120:$D$126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7A-5749-8735-62E756A03F41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Лист1!$G$139:$G$145</c:f>
              <c:numCache>
                <c:formatCode>General</c:formatCode>
                <c:ptCount val="7"/>
                <c:pt idx="0">
                  <c:v>2.9705215419501134</c:v>
                </c:pt>
                <c:pt idx="1">
                  <c:v>3.0612244897959182</c:v>
                </c:pt>
                <c:pt idx="2">
                  <c:v>2.8117913832199544</c:v>
                </c:pt>
                <c:pt idx="3">
                  <c:v>2.5170068027210886</c:v>
                </c:pt>
                <c:pt idx="4">
                  <c:v>2.2222222222222223</c:v>
                </c:pt>
                <c:pt idx="5">
                  <c:v>1.8820861678004535</c:v>
                </c:pt>
                <c:pt idx="6">
                  <c:v>1.6780045351473922</c:v>
                </c:pt>
              </c:numCache>
            </c:numRef>
          </c:xVal>
          <c:yVal>
            <c:numRef>
              <c:f>Лист1!$D$139:$D$145</c:f>
              <c:numCache>
                <c:formatCode>0.0</c:formatCode>
                <c:ptCount val="7"/>
                <c:pt idx="0" formatCode="General">
                  <c:v>4.0999999999999996</c:v>
                </c:pt>
                <c:pt idx="1">
                  <c:v>3.5</c:v>
                </c:pt>
                <c:pt idx="2" formatCode="General">
                  <c:v>3</c:v>
                </c:pt>
                <c:pt idx="3" formatCode="General">
                  <c:v>2.5</c:v>
                </c:pt>
                <c:pt idx="4" formatCode="General">
                  <c:v>2</c:v>
                </c:pt>
                <c:pt idx="5" formatCode="General">
                  <c:v>1.5</c:v>
                </c:pt>
                <c:pt idx="6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7A-5749-8735-62E756A03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229151"/>
        <c:axId val="1078230831"/>
      </c:scatterChart>
      <c:valAx>
        <c:axId val="107822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230831"/>
        <c:crosses val="autoZero"/>
        <c:crossBetween val="midCat"/>
      </c:valAx>
      <c:valAx>
        <c:axId val="10782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22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Лист1!$D$7:$D$13</c:f>
              <c:numCache>
                <c:formatCode>General</c:formatCode>
                <c:ptCount val="7"/>
                <c:pt idx="0">
                  <c:v>4</c:v>
                </c:pt>
                <c:pt idx="1">
                  <c:v>3.6</c:v>
                </c:pt>
                <c:pt idx="2">
                  <c:v>3.1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1.1000000000000001</c:v>
                </c:pt>
              </c:numCache>
            </c:numRef>
          </c:xVal>
          <c:yVal>
            <c:numRef>
              <c:f>Лист1!$G$7:$G$13</c:f>
              <c:numCache>
                <c:formatCode>General</c:formatCode>
                <c:ptCount val="7"/>
                <c:pt idx="0">
                  <c:v>4.0703517587939704</c:v>
                </c:pt>
                <c:pt idx="1">
                  <c:v>3.7185929648241207</c:v>
                </c:pt>
                <c:pt idx="2">
                  <c:v>3.1407035175879399</c:v>
                </c:pt>
                <c:pt idx="3">
                  <c:v>2.4623115577889449</c:v>
                </c:pt>
                <c:pt idx="4">
                  <c:v>1.9346733668341709</c:v>
                </c:pt>
                <c:pt idx="5">
                  <c:v>1.2814070351758795</c:v>
                </c:pt>
                <c:pt idx="6">
                  <c:v>0.87939698492462315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1-9443-9076-D1818BB9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46351"/>
        <c:axId val="1076627439"/>
      </c:scatterChart>
      <c:valAx>
        <c:axId val="107664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627439"/>
        <c:crosses val="autoZero"/>
        <c:crossBetween val="midCat"/>
      </c:valAx>
      <c:valAx>
        <c:axId val="10766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64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Лист1!$AA$24:$AA$31</c:f>
              <c:numCache>
                <c:formatCode>General</c:formatCode>
                <c:ptCount val="8"/>
                <c:pt idx="0">
                  <c:v>3.411222923418046</c:v>
                </c:pt>
                <c:pt idx="1">
                  <c:v>3.3554794980202671</c:v>
                </c:pt>
                <c:pt idx="2">
                  <c:v>3.299241174529858</c:v>
                </c:pt>
                <c:pt idx="3">
                  <c:v>3.2456994482310937</c:v>
                </c:pt>
                <c:pt idx="4">
                  <c:v>3.1938677738741612</c:v>
                </c:pt>
                <c:pt idx="5">
                  <c:v>3.143665513989311</c:v>
                </c:pt>
                <c:pt idx="6">
                  <c:v>3.0950170225936238</c:v>
                </c:pt>
                <c:pt idx="7">
                  <c:v>3.0012004801920771</c:v>
                </c:pt>
              </c:numCache>
            </c:numRef>
          </c:xVal>
          <c:yVal>
            <c:numRef>
              <c:f>Лист1!$AB$24:$AB$31</c:f>
              <c:numCache>
                <c:formatCode>General</c:formatCode>
                <c:ptCount val="8"/>
                <c:pt idx="0">
                  <c:v>0.01</c:v>
                </c:pt>
                <c:pt idx="1">
                  <c:v>9.8285400000000002E-3</c:v>
                </c:pt>
                <c:pt idx="2">
                  <c:v>9.7870700000000001E-3</c:v>
                </c:pt>
                <c:pt idx="3">
                  <c:v>8.1997100000000007E-3</c:v>
                </c:pt>
                <c:pt idx="4">
                  <c:v>8.3812999999999995E-3</c:v>
                </c:pt>
                <c:pt idx="5">
                  <c:v>7.4642800000000002E-3</c:v>
                </c:pt>
                <c:pt idx="6">
                  <c:v>6.9110200000000004E-3</c:v>
                </c:pt>
                <c:pt idx="7">
                  <c:v>6.9110200000000004E-3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D-C044-9E8E-1090B1DDA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064032"/>
        <c:axId val="1416716656"/>
      </c:scatterChart>
      <c:valAx>
        <c:axId val="14170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6716656"/>
        <c:crosses val="autoZero"/>
        <c:crossBetween val="midCat"/>
      </c:valAx>
      <c:valAx>
        <c:axId val="14167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0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Лист1!$D$15:$D$21</c:f>
              <c:numCache>
                <c:formatCode>General</c:formatCode>
                <c:ptCount val="7"/>
                <c:pt idx="0">
                  <c:v>3.9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1.6</c:v>
                </c:pt>
                <c:pt idx="6">
                  <c:v>1</c:v>
                </c:pt>
              </c:numCache>
            </c:numRef>
          </c:xVal>
          <c:yVal>
            <c:numRef>
              <c:f>Лист1!$G$15:$G$21</c:f>
              <c:numCache>
                <c:formatCode>General</c:formatCode>
                <c:ptCount val="7"/>
                <c:pt idx="0">
                  <c:v>4.4717444717444712</c:v>
                </c:pt>
                <c:pt idx="1">
                  <c:v>3.9312039312039309</c:v>
                </c:pt>
                <c:pt idx="2">
                  <c:v>3.4398034398034394</c:v>
                </c:pt>
                <c:pt idx="3">
                  <c:v>2.9484029484029484</c:v>
                </c:pt>
                <c:pt idx="4">
                  <c:v>2.4324324324324325</c:v>
                </c:pt>
                <c:pt idx="5">
                  <c:v>2.0638820638820636</c:v>
                </c:pt>
                <c:pt idx="6">
                  <c:v>1.597051597051597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D-D74C-A050-FF3A928FD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46351"/>
        <c:axId val="1076627439"/>
      </c:scatterChart>
      <c:valAx>
        <c:axId val="107664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627439"/>
        <c:crosses val="autoZero"/>
        <c:crossBetween val="midCat"/>
      </c:valAx>
      <c:valAx>
        <c:axId val="10766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64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Лист1!$D$30:$D$36</c:f>
              <c:numCache>
                <c:formatCode>General</c:formatCode>
                <c:ptCount val="7"/>
                <c:pt idx="0">
                  <c:v>3.9</c:v>
                </c:pt>
                <c:pt idx="1">
                  <c:v>3.5</c:v>
                </c:pt>
                <c:pt idx="2">
                  <c:v>3</c:v>
                </c:pt>
                <c:pt idx="3">
                  <c:v>2.4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</c:numCache>
            </c:numRef>
          </c:xVal>
          <c:yVal>
            <c:numRef>
              <c:f>Лист1!$G$30:$G$36</c:f>
              <c:numCache>
                <c:formatCode>General</c:formatCode>
                <c:ptCount val="7"/>
                <c:pt idx="0">
                  <c:v>4.5945945945945939</c:v>
                </c:pt>
                <c:pt idx="1">
                  <c:v>4.2260442260442259</c:v>
                </c:pt>
                <c:pt idx="2">
                  <c:v>3.7592137592137589</c:v>
                </c:pt>
                <c:pt idx="3">
                  <c:v>3.1695331695331692</c:v>
                </c:pt>
                <c:pt idx="4">
                  <c:v>2.8009828009828008</c:v>
                </c:pt>
                <c:pt idx="5">
                  <c:v>2.2358722358722356</c:v>
                </c:pt>
                <c:pt idx="6">
                  <c:v>1.8427518427518426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4-564E-8673-9A469F942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46351"/>
        <c:axId val="1076627439"/>
      </c:scatterChart>
      <c:valAx>
        <c:axId val="107664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627439"/>
        <c:crosses val="autoZero"/>
        <c:crossBetween val="midCat"/>
      </c:valAx>
      <c:valAx>
        <c:axId val="10766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64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Лист1!$D$48:$D$54</c:f>
              <c:numCache>
                <c:formatCode>General</c:formatCode>
                <c:ptCount val="7"/>
                <c:pt idx="0">
                  <c:v>3.9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</c:numCache>
            </c:numRef>
          </c:xVal>
          <c:yVal>
            <c:numRef>
              <c:f>Лист1!$G$48:$G$54</c:f>
              <c:numCache>
                <c:formatCode>General</c:formatCode>
                <c:ptCount val="7"/>
                <c:pt idx="0">
                  <c:v>4.4471153846153841</c:v>
                </c:pt>
                <c:pt idx="1">
                  <c:v>4.0625</c:v>
                </c:pt>
                <c:pt idx="2">
                  <c:v>3.5096153846153846</c:v>
                </c:pt>
                <c:pt idx="3">
                  <c:v>2.9807692307692308</c:v>
                </c:pt>
                <c:pt idx="4">
                  <c:v>2.5240384615384612</c:v>
                </c:pt>
                <c:pt idx="5">
                  <c:v>2.0913461538461537</c:v>
                </c:pt>
                <c:pt idx="6">
                  <c:v>1.7067307692307692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52-E741-B161-5E38105E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46351"/>
        <c:axId val="1076627439"/>
      </c:scatterChart>
      <c:valAx>
        <c:axId val="107664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627439"/>
        <c:crosses val="autoZero"/>
        <c:crossBetween val="midCat"/>
      </c:valAx>
      <c:valAx>
        <c:axId val="10766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64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Лист1!$D$68:$D$74</c:f>
              <c:numCache>
                <c:formatCode>General</c:formatCode>
                <c:ptCount val="7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</c:numCache>
            </c:numRef>
          </c:xVal>
          <c:yVal>
            <c:numRef>
              <c:f>Лист1!$G$68:$G$74</c:f>
              <c:numCache>
                <c:formatCode>General</c:formatCode>
                <c:ptCount val="7"/>
                <c:pt idx="0">
                  <c:v>4.2788461538461533</c:v>
                </c:pt>
                <c:pt idx="1">
                  <c:v>3.9182692307692308</c:v>
                </c:pt>
                <c:pt idx="2">
                  <c:v>3.4855769230769229</c:v>
                </c:pt>
                <c:pt idx="3">
                  <c:v>3.0528846153846154</c:v>
                </c:pt>
                <c:pt idx="4">
                  <c:v>2.7163461538461537</c:v>
                </c:pt>
                <c:pt idx="5">
                  <c:v>2.2836538461538463</c:v>
                </c:pt>
                <c:pt idx="6">
                  <c:v>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5-5C48-85A7-0549BACAA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46351"/>
        <c:axId val="1076627439"/>
      </c:scatterChart>
      <c:valAx>
        <c:axId val="107664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627439"/>
        <c:crosses val="autoZero"/>
        <c:crossBetween val="midCat"/>
      </c:valAx>
      <c:valAx>
        <c:axId val="10766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64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Лист1!$D$85:$D$91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</c:numCache>
            </c:numRef>
          </c:xVal>
          <c:yVal>
            <c:numRef>
              <c:f>Лист1!$G$85:$G$91</c:f>
              <c:numCache>
                <c:formatCode>General</c:formatCode>
                <c:ptCount val="7"/>
                <c:pt idx="0">
                  <c:v>4.2588235294117647</c:v>
                </c:pt>
                <c:pt idx="1">
                  <c:v>3.7176470588235295</c:v>
                </c:pt>
                <c:pt idx="2">
                  <c:v>3.3176470588235296</c:v>
                </c:pt>
                <c:pt idx="3">
                  <c:v>2.9647058823529413</c:v>
                </c:pt>
                <c:pt idx="4">
                  <c:v>2.4941176470588236</c:v>
                </c:pt>
                <c:pt idx="5">
                  <c:v>2.0705882352941178</c:v>
                </c:pt>
                <c:pt idx="6">
                  <c:v>1.7176470588235293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C-0149-94F0-79F738C45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46351"/>
        <c:axId val="1076627439"/>
      </c:scatterChart>
      <c:valAx>
        <c:axId val="107664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627439"/>
        <c:crosses val="autoZero"/>
        <c:crossBetween val="midCat"/>
      </c:valAx>
      <c:valAx>
        <c:axId val="10766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64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Лист1!$D$104:$D$110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</c:numCache>
            </c:numRef>
          </c:xVal>
          <c:yVal>
            <c:numRef>
              <c:f>Лист1!$G$104:$G$110</c:f>
              <c:numCache>
                <c:formatCode>General</c:formatCode>
                <c:ptCount val="7"/>
                <c:pt idx="0">
                  <c:v>3.9529411764705884</c:v>
                </c:pt>
                <c:pt idx="1">
                  <c:v>3.4117647058823528</c:v>
                </c:pt>
                <c:pt idx="2">
                  <c:v>3.0352941176470587</c:v>
                </c:pt>
                <c:pt idx="3">
                  <c:v>2.7058823529411766</c:v>
                </c:pt>
                <c:pt idx="4">
                  <c:v>2.3294117647058825</c:v>
                </c:pt>
                <c:pt idx="5">
                  <c:v>2</c:v>
                </c:pt>
                <c:pt idx="6">
                  <c:v>1.6470588235294117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0-0445-A5EB-2B437D9C6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46351"/>
        <c:axId val="1076627439"/>
      </c:scatterChart>
      <c:valAx>
        <c:axId val="107664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627439"/>
        <c:crosses val="autoZero"/>
        <c:crossBetween val="midCat"/>
      </c:valAx>
      <c:valAx>
        <c:axId val="10766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64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Лист1!$D$120:$D$126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</c:numCache>
            </c:numRef>
          </c:xVal>
          <c:yVal>
            <c:numRef>
              <c:f>Лист1!$G$120:$G$126</c:f>
              <c:numCache>
                <c:formatCode>General</c:formatCode>
                <c:ptCount val="7"/>
                <c:pt idx="0">
                  <c:v>3.3256351039260972</c:v>
                </c:pt>
                <c:pt idx="1">
                  <c:v>2.8637413394919169</c:v>
                </c:pt>
                <c:pt idx="2">
                  <c:v>2.4942263279445731</c:v>
                </c:pt>
                <c:pt idx="3">
                  <c:v>2.1709006928406467</c:v>
                </c:pt>
                <c:pt idx="4">
                  <c:v>1.8475750577367207</c:v>
                </c:pt>
                <c:pt idx="5">
                  <c:v>1.5242494226327945</c:v>
                </c:pt>
                <c:pt idx="6">
                  <c:v>1.2240184757505774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2-6642-A5A0-FB1AEE31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46351"/>
        <c:axId val="1076627439"/>
      </c:scatterChart>
      <c:valAx>
        <c:axId val="107664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627439"/>
        <c:crosses val="autoZero"/>
        <c:crossBetween val="midCat"/>
      </c:valAx>
      <c:valAx>
        <c:axId val="10766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64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Лист1!$D$139:$D$145</c:f>
              <c:numCache>
                <c:formatCode>0.0</c:formatCode>
                <c:ptCount val="7"/>
                <c:pt idx="0" formatCode="General">
                  <c:v>4.0999999999999996</c:v>
                </c:pt>
                <c:pt idx="1">
                  <c:v>3.5</c:v>
                </c:pt>
                <c:pt idx="2" formatCode="General">
                  <c:v>3</c:v>
                </c:pt>
                <c:pt idx="3" formatCode="General">
                  <c:v>2.5</c:v>
                </c:pt>
                <c:pt idx="4" formatCode="General">
                  <c:v>2</c:v>
                </c:pt>
                <c:pt idx="5" formatCode="General">
                  <c:v>1.5</c:v>
                </c:pt>
                <c:pt idx="6" formatCode="General">
                  <c:v>1</c:v>
                </c:pt>
              </c:numCache>
            </c:numRef>
          </c:xVal>
          <c:yVal>
            <c:numRef>
              <c:f>Лист1!$G$139:$G$145</c:f>
              <c:numCache>
                <c:formatCode>General</c:formatCode>
                <c:ptCount val="7"/>
                <c:pt idx="0">
                  <c:v>2.9705215419501134</c:v>
                </c:pt>
                <c:pt idx="1">
                  <c:v>3.0612244897959182</c:v>
                </c:pt>
                <c:pt idx="2">
                  <c:v>2.8117913832199544</c:v>
                </c:pt>
                <c:pt idx="3">
                  <c:v>2.5170068027210886</c:v>
                </c:pt>
                <c:pt idx="4">
                  <c:v>2.2222222222222223</c:v>
                </c:pt>
                <c:pt idx="5">
                  <c:v>1.8820861678004535</c:v>
                </c:pt>
                <c:pt idx="6">
                  <c:v>1.6780045351473922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9A-CA4E-B9EA-D24D01D91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46351"/>
        <c:axId val="1076627439"/>
      </c:scatterChart>
      <c:valAx>
        <c:axId val="107664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627439"/>
        <c:crosses val="autoZero"/>
        <c:crossBetween val="midCat"/>
      </c:valAx>
      <c:valAx>
        <c:axId val="10766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64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493889</xdr:colOff>
      <xdr:row>3</xdr:row>
      <xdr:rowOff>57151</xdr:rowOff>
    </xdr:from>
    <xdr:to>
      <xdr:col>13</xdr:col>
      <xdr:colOff>112889</xdr:colOff>
      <xdr:row>16</xdr:row>
      <xdr:rowOff>140406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B03ECC-D536-B04D-BC31-8331C07C6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606778</xdr:colOff>
      <xdr:row>17</xdr:row>
      <xdr:rowOff>170039</xdr:rowOff>
    </xdr:from>
    <xdr:to>
      <xdr:col>13</xdr:col>
      <xdr:colOff>225778</xdr:colOff>
      <xdr:row>31</xdr:row>
      <xdr:rowOff>48684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E6036D2-2E97-524B-837B-4B44305FB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170598</xdr:colOff>
      <xdr:row>32</xdr:row>
      <xdr:rowOff>180076</xdr:rowOff>
    </xdr:from>
    <xdr:to>
      <xdr:col>13</xdr:col>
      <xdr:colOff>614150</xdr:colOff>
      <xdr:row>46</xdr:row>
      <xdr:rowOff>58721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E6487D6-0D05-B240-AF5E-786359385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189553</xdr:colOff>
      <xdr:row>48</xdr:row>
      <xdr:rowOff>142164</xdr:rowOff>
    </xdr:from>
    <xdr:to>
      <xdr:col>13</xdr:col>
      <xdr:colOff>633105</xdr:colOff>
      <xdr:row>62</xdr:row>
      <xdr:rowOff>20809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79847A8-CC49-9C4A-9A31-FD9504C2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322102</xdr:colOff>
      <xdr:row>66</xdr:row>
      <xdr:rowOff>165652</xdr:rowOff>
    </xdr:from>
    <xdr:to>
      <xdr:col>13</xdr:col>
      <xdr:colOff>765654</xdr:colOff>
      <xdr:row>80</xdr:row>
      <xdr:rowOff>44298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4635725-BBC3-4B40-B6E8-6E65292D4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322101</xdr:colOff>
      <xdr:row>83</xdr:row>
      <xdr:rowOff>128840</xdr:rowOff>
    </xdr:from>
    <xdr:to>
      <xdr:col>13</xdr:col>
      <xdr:colOff>765653</xdr:colOff>
      <xdr:row>97</xdr:row>
      <xdr:rowOff>7485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AD09303-A985-1B42-BD84-5A1D65E82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445614</xdr:colOff>
      <xdr:row>102</xdr:row>
      <xdr:rowOff>144825</xdr:rowOff>
    </xdr:from>
    <xdr:to>
      <xdr:col>14</xdr:col>
      <xdr:colOff>64780</xdr:colOff>
      <xdr:row>116</xdr:row>
      <xdr:rowOff>23470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F187E04-AD06-0A42-B072-807A1591F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512456</xdr:colOff>
      <xdr:row>120</xdr:row>
      <xdr:rowOff>22281</xdr:rowOff>
    </xdr:from>
    <xdr:to>
      <xdr:col>14</xdr:col>
      <xdr:colOff>131622</xdr:colOff>
      <xdr:row>133</xdr:row>
      <xdr:rowOff>101453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18BFEA0-8AA9-3047-B04B-3A1A0B30A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712982</xdr:colOff>
      <xdr:row>137</xdr:row>
      <xdr:rowOff>155965</xdr:rowOff>
    </xdr:from>
    <xdr:to>
      <xdr:col>14</xdr:col>
      <xdr:colOff>332148</xdr:colOff>
      <xdr:row>151</xdr:row>
      <xdr:rowOff>34610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8B3286E-3E90-9544-9FF8-B131636D2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229518</xdr:colOff>
      <xdr:row>22</xdr:row>
      <xdr:rowOff>15301</xdr:rowOff>
    </xdr:from>
    <xdr:to>
      <xdr:col>19</xdr:col>
      <xdr:colOff>674782</xdr:colOff>
      <xdr:row>35</xdr:row>
      <xdr:rowOff>92863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197D92BB-EDC5-574B-8BB2-5DFA025C1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369454</xdr:colOff>
      <xdr:row>18</xdr:row>
      <xdr:rowOff>31617</xdr:rowOff>
    </xdr:from>
    <xdr:to>
      <xdr:col>35</xdr:col>
      <xdr:colOff>811734</xdr:colOff>
      <xdr:row>31</xdr:row>
      <xdr:rowOff>119362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FED4ECB-3C98-7D41-8B25-4304487A5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1AB69-70B9-3C48-BF50-76A8B9B1D3D8}">
  <dimension ref="B2:AP145"/>
  <sheetViews>
    <sheetView tabSelected="1" topLeftCell="A112" workbookViewId="0">
      <selection activeCell="G140" sqref="G140"/>
    </sheetView>
  </sheetViews>
  <sheetFormatPr baseColWidth="10" defaultRowHeight="16" x14ac:dyDescent="0.2"/>
  <cols>
    <col min="2" max="2" width="30.83203125" style="1" bestFit="1" customWidth="1"/>
  </cols>
  <sheetData>
    <row r="2" spans="2:42" x14ac:dyDescent="0.2">
      <c r="B2" s="1" t="s">
        <v>0</v>
      </c>
      <c r="C2" s="2" t="s">
        <v>7</v>
      </c>
      <c r="D2" t="s">
        <v>1</v>
      </c>
      <c r="E2" t="s">
        <v>9</v>
      </c>
      <c r="F2">
        <v>2</v>
      </c>
      <c r="G2" t="s">
        <v>10</v>
      </c>
    </row>
    <row r="3" spans="2:42" x14ac:dyDescent="0.2">
      <c r="B3" s="1" t="s">
        <v>8</v>
      </c>
      <c r="C3">
        <v>0.1</v>
      </c>
      <c r="D3" t="s">
        <v>6</v>
      </c>
    </row>
    <row r="4" spans="2:42" x14ac:dyDescent="0.2">
      <c r="F4" t="s">
        <v>17</v>
      </c>
      <c r="S4" s="6">
        <f xml:space="preserve"> 20.15</f>
        <v>20.149999999999999</v>
      </c>
      <c r="T4" s="6"/>
      <c r="U4" s="6"/>
      <c r="V4" s="6">
        <f>25.02</f>
        <v>25.02</v>
      </c>
      <c r="W4" s="6"/>
      <c r="X4" s="6"/>
      <c r="Y4" s="6">
        <v>30.1</v>
      </c>
      <c r="Z4" s="6"/>
      <c r="AA4" s="6"/>
      <c r="AB4" s="6">
        <v>35.1</v>
      </c>
      <c r="AC4" s="6"/>
      <c r="AD4" s="6"/>
      <c r="AE4" s="6">
        <v>40.1</v>
      </c>
      <c r="AF4" s="6"/>
      <c r="AG4" s="6"/>
      <c r="AH4" s="6">
        <v>45.1</v>
      </c>
      <c r="AI4" s="6"/>
      <c r="AJ4" s="6"/>
      <c r="AK4" s="6">
        <v>50.1</v>
      </c>
      <c r="AL4" s="6"/>
      <c r="AM4" s="6"/>
      <c r="AN4" s="6">
        <v>60.2</v>
      </c>
      <c r="AO4" s="6"/>
      <c r="AP4" s="6"/>
    </row>
    <row r="5" spans="2:42" x14ac:dyDescent="0.2">
      <c r="F5" s="6"/>
      <c r="G5" s="6"/>
      <c r="H5" s="6"/>
      <c r="I5" s="6"/>
      <c r="J5" s="6"/>
      <c r="K5" s="6"/>
      <c r="S5" t="s">
        <v>14</v>
      </c>
      <c r="T5" t="s">
        <v>5</v>
      </c>
      <c r="U5" t="s">
        <v>11</v>
      </c>
      <c r="V5" t="s">
        <v>14</v>
      </c>
      <c r="W5" t="s">
        <v>5</v>
      </c>
      <c r="X5" t="s">
        <v>11</v>
      </c>
      <c r="Y5" t="s">
        <v>14</v>
      </c>
      <c r="Z5" t="s">
        <v>5</v>
      </c>
      <c r="AA5" t="s">
        <v>11</v>
      </c>
      <c r="AB5" t="s">
        <v>14</v>
      </c>
      <c r="AC5" t="s">
        <v>5</v>
      </c>
      <c r="AD5" t="s">
        <v>11</v>
      </c>
      <c r="AE5" t="s">
        <v>14</v>
      </c>
      <c r="AF5" t="s">
        <v>5</v>
      </c>
      <c r="AG5" t="s">
        <v>11</v>
      </c>
      <c r="AH5" t="s">
        <v>14</v>
      </c>
      <c r="AI5" t="s">
        <v>5</v>
      </c>
      <c r="AJ5" t="s">
        <v>11</v>
      </c>
      <c r="AK5" t="s">
        <v>14</v>
      </c>
      <c r="AL5" t="s">
        <v>5</v>
      </c>
      <c r="AM5" t="s">
        <v>11</v>
      </c>
      <c r="AN5" t="s">
        <v>14</v>
      </c>
      <c r="AO5" t="s">
        <v>5</v>
      </c>
      <c r="AP5" t="s">
        <v>11</v>
      </c>
    </row>
    <row r="6" spans="2:42" x14ac:dyDescent="0.2">
      <c r="B6" s="1" t="s">
        <v>12</v>
      </c>
      <c r="E6" t="s">
        <v>2</v>
      </c>
      <c r="F6" t="s">
        <v>3</v>
      </c>
      <c r="G6" t="s">
        <v>4</v>
      </c>
      <c r="S6" s="4">
        <f>D15*10*9.8</f>
        <v>382.20000000000005</v>
      </c>
      <c r="T6">
        <f>F15+22</f>
        <v>182</v>
      </c>
      <c r="U6" s="3">
        <v>4.4717444717444712</v>
      </c>
      <c r="V6" s="4">
        <f>D30*10*9.8</f>
        <v>382.20000000000005</v>
      </c>
      <c r="W6">
        <f>F30+35</f>
        <v>187</v>
      </c>
      <c r="X6" s="3">
        <v>4.5945945945945939</v>
      </c>
      <c r="Y6" s="4">
        <f>D48*10*9.8</f>
        <v>382.20000000000005</v>
      </c>
      <c r="Z6">
        <f>F48+35</f>
        <v>185</v>
      </c>
      <c r="AA6" s="3">
        <v>4.4471153846153841</v>
      </c>
      <c r="AB6" s="4">
        <f>D68*98</f>
        <v>392</v>
      </c>
      <c r="AC6">
        <f>F68+35</f>
        <v>178</v>
      </c>
      <c r="AD6" s="3">
        <v>4.2788461538461533</v>
      </c>
      <c r="AE6" s="4">
        <f>D85*98</f>
        <v>401.79999999999995</v>
      </c>
      <c r="AF6">
        <f>F85+36</f>
        <v>181</v>
      </c>
      <c r="AG6" s="3">
        <v>4.2588235294117647</v>
      </c>
      <c r="AH6" s="4">
        <f>D104*98</f>
        <v>401.79999999999995</v>
      </c>
      <c r="AI6">
        <f>F104+35</f>
        <v>168</v>
      </c>
      <c r="AJ6" s="3">
        <v>3.9529411764705884</v>
      </c>
      <c r="AK6" s="4">
        <f>D120*98</f>
        <v>401.79999999999995</v>
      </c>
      <c r="AL6">
        <f>F120+28</f>
        <v>144</v>
      </c>
      <c r="AM6" s="3">
        <v>3.3256351039260972</v>
      </c>
      <c r="AN6" s="4">
        <f>D139*98</f>
        <v>401.79999999999995</v>
      </c>
      <c r="AO6">
        <f>F139+50</f>
        <v>153</v>
      </c>
      <c r="AP6" s="3">
        <v>3.8442211055276383</v>
      </c>
    </row>
    <row r="7" spans="2:42" x14ac:dyDescent="0.2">
      <c r="B7" s="1">
        <v>2</v>
      </c>
      <c r="C7">
        <v>14.9</v>
      </c>
      <c r="D7">
        <v>4</v>
      </c>
      <c r="E7" t="s">
        <v>6</v>
      </c>
      <c r="F7">
        <v>164</v>
      </c>
      <c r="G7">
        <f>(F7-2)/39.8</f>
        <v>4.0703517587939704</v>
      </c>
      <c r="S7" s="4">
        <f t="shared" ref="S7:S12" si="0">D16*10*9.8</f>
        <v>343</v>
      </c>
      <c r="T7">
        <f t="shared" ref="T7:T12" si="1">F16+22</f>
        <v>160</v>
      </c>
      <c r="U7" s="3">
        <v>3.9312039312039309</v>
      </c>
      <c r="V7" s="4">
        <f t="shared" ref="V7:V12" si="2">D31*10*9.8</f>
        <v>343</v>
      </c>
      <c r="W7">
        <f t="shared" ref="W7:W12" si="3">F31+35</f>
        <v>172</v>
      </c>
      <c r="X7" s="3">
        <v>4.2260442260442259</v>
      </c>
      <c r="Y7" s="4">
        <f t="shared" ref="Y7:Y12" si="4">D49*10*9.8</f>
        <v>343</v>
      </c>
      <c r="Z7">
        <f t="shared" ref="Z7:Z12" si="5">F49+35</f>
        <v>169</v>
      </c>
      <c r="AA7" s="3">
        <v>4.0625</v>
      </c>
      <c r="AB7" s="4">
        <f t="shared" ref="AB7:AB12" si="6">D69*98</f>
        <v>343</v>
      </c>
      <c r="AC7">
        <f t="shared" ref="AC7:AC12" si="7">F69+35</f>
        <v>163</v>
      </c>
      <c r="AD7" s="3">
        <v>3.9182692307692308</v>
      </c>
      <c r="AE7" s="4">
        <f t="shared" ref="AE7:AE12" si="8">D86*98</f>
        <v>343</v>
      </c>
      <c r="AF7">
        <f t="shared" ref="AF7:AF12" si="9">F86+36</f>
        <v>158</v>
      </c>
      <c r="AG7" s="3">
        <v>3.7176470588235295</v>
      </c>
      <c r="AH7" s="4">
        <f t="shared" ref="AH7:AH12" si="10">D105*98</f>
        <v>343</v>
      </c>
      <c r="AI7">
        <f t="shared" ref="AI7:AI12" si="11">F105+35</f>
        <v>145</v>
      </c>
      <c r="AJ7" s="3">
        <v>3.4117647058823528</v>
      </c>
      <c r="AK7" s="4">
        <f t="shared" ref="AK7:AK12" si="12">D121*98</f>
        <v>343</v>
      </c>
      <c r="AL7">
        <f t="shared" ref="AL7:AL12" si="13">F121+28</f>
        <v>124</v>
      </c>
      <c r="AM7" s="3">
        <v>2.8637413394919169</v>
      </c>
      <c r="AN7" s="4">
        <f t="shared" ref="AN7:AN12" si="14">D140*98</f>
        <v>343</v>
      </c>
      <c r="AO7">
        <f t="shared" ref="AO7:AO12" si="15">F140+50</f>
        <v>135</v>
      </c>
      <c r="AP7" s="3">
        <v>3.391959798994975</v>
      </c>
    </row>
    <row r="8" spans="2:42" x14ac:dyDescent="0.2">
      <c r="D8">
        <v>3.6</v>
      </c>
      <c r="F8">
        <v>150</v>
      </c>
      <c r="G8">
        <f t="shared" ref="G8:G13" si="16">(F8-2)/39.8</f>
        <v>3.7185929648241207</v>
      </c>
      <c r="S8" s="4">
        <f t="shared" si="0"/>
        <v>294</v>
      </c>
      <c r="T8">
        <f t="shared" si="1"/>
        <v>140</v>
      </c>
      <c r="U8" s="3">
        <v>3.4398034398034394</v>
      </c>
      <c r="V8" s="4">
        <f t="shared" si="2"/>
        <v>294</v>
      </c>
      <c r="W8">
        <f t="shared" si="3"/>
        <v>153</v>
      </c>
      <c r="X8" s="3">
        <v>3.7592137592137589</v>
      </c>
      <c r="Y8" s="4">
        <f t="shared" si="4"/>
        <v>294</v>
      </c>
      <c r="Z8">
        <f t="shared" si="5"/>
        <v>146</v>
      </c>
      <c r="AA8" s="3">
        <v>3.5096153846153846</v>
      </c>
      <c r="AB8" s="4">
        <f t="shared" si="6"/>
        <v>294</v>
      </c>
      <c r="AC8">
        <f t="shared" si="7"/>
        <v>145</v>
      </c>
      <c r="AD8" s="3">
        <v>3.4855769230769229</v>
      </c>
      <c r="AE8" s="4">
        <f t="shared" si="8"/>
        <v>294</v>
      </c>
      <c r="AF8">
        <f t="shared" si="9"/>
        <v>141</v>
      </c>
      <c r="AG8" s="3">
        <v>3.3176470588235296</v>
      </c>
      <c r="AH8" s="4">
        <f t="shared" si="10"/>
        <v>294</v>
      </c>
      <c r="AI8">
        <f t="shared" si="11"/>
        <v>129</v>
      </c>
      <c r="AJ8" s="3">
        <v>3.0352941176470587</v>
      </c>
      <c r="AK8" s="4">
        <f t="shared" si="12"/>
        <v>294</v>
      </c>
      <c r="AL8">
        <f t="shared" si="13"/>
        <v>108</v>
      </c>
      <c r="AM8" s="3">
        <v>2.4942263279445731</v>
      </c>
      <c r="AN8" s="4">
        <f t="shared" si="14"/>
        <v>294</v>
      </c>
      <c r="AO8">
        <f t="shared" si="15"/>
        <v>124</v>
      </c>
      <c r="AP8" s="3">
        <v>3.1155778894472363</v>
      </c>
    </row>
    <row r="9" spans="2:42" x14ac:dyDescent="0.2">
      <c r="C9">
        <v>14.92</v>
      </c>
      <c r="D9">
        <v>3.1</v>
      </c>
      <c r="F9">
        <v>127</v>
      </c>
      <c r="G9">
        <f t="shared" si="16"/>
        <v>3.1407035175879399</v>
      </c>
      <c r="S9" s="4">
        <f t="shared" si="0"/>
        <v>245.00000000000003</v>
      </c>
      <c r="T9">
        <f t="shared" si="1"/>
        <v>120</v>
      </c>
      <c r="U9" s="3">
        <v>2.9484029484029484</v>
      </c>
      <c r="V9" s="4">
        <f t="shared" si="2"/>
        <v>235.20000000000002</v>
      </c>
      <c r="W9">
        <f t="shared" si="3"/>
        <v>129</v>
      </c>
      <c r="X9" s="3">
        <v>3.1695331695331692</v>
      </c>
      <c r="Y9" s="4">
        <f t="shared" si="4"/>
        <v>245.00000000000003</v>
      </c>
      <c r="Z9">
        <f t="shared" si="5"/>
        <v>124</v>
      </c>
      <c r="AA9" s="3">
        <v>2.9807692307692308</v>
      </c>
      <c r="AB9" s="4">
        <f t="shared" si="6"/>
        <v>245</v>
      </c>
      <c r="AC9">
        <f t="shared" si="7"/>
        <v>127</v>
      </c>
      <c r="AD9" s="3">
        <v>3.0528846153846154</v>
      </c>
      <c r="AE9" s="4">
        <f t="shared" si="8"/>
        <v>245</v>
      </c>
      <c r="AF9">
        <f t="shared" si="9"/>
        <v>126</v>
      </c>
      <c r="AG9" s="3">
        <v>2.9647058823529413</v>
      </c>
      <c r="AH9" s="4">
        <f t="shared" si="10"/>
        <v>245</v>
      </c>
      <c r="AI9">
        <f t="shared" si="11"/>
        <v>115</v>
      </c>
      <c r="AJ9" s="3">
        <v>2.7058823529411766</v>
      </c>
      <c r="AK9" s="4">
        <f t="shared" si="12"/>
        <v>245</v>
      </c>
      <c r="AL9">
        <f t="shared" si="13"/>
        <v>94</v>
      </c>
      <c r="AM9" s="3">
        <v>2.1709006928406467</v>
      </c>
      <c r="AN9" s="4">
        <f t="shared" si="14"/>
        <v>245</v>
      </c>
      <c r="AO9">
        <f t="shared" si="15"/>
        <v>111</v>
      </c>
      <c r="AP9" s="3">
        <v>2.7889447236180906</v>
      </c>
    </row>
    <row r="10" spans="2:42" x14ac:dyDescent="0.2">
      <c r="C10">
        <v>14.94</v>
      </c>
      <c r="D10">
        <v>2.5</v>
      </c>
      <c r="F10">
        <v>100</v>
      </c>
      <c r="G10">
        <f t="shared" si="16"/>
        <v>2.4623115577889449</v>
      </c>
      <c r="S10" s="4">
        <f t="shared" si="0"/>
        <v>196</v>
      </c>
      <c r="T10">
        <f t="shared" si="1"/>
        <v>99</v>
      </c>
      <c r="U10" s="3">
        <v>2.4324324324324325</v>
      </c>
      <c r="V10" s="4">
        <f t="shared" si="2"/>
        <v>196</v>
      </c>
      <c r="W10">
        <f t="shared" si="3"/>
        <v>114</v>
      </c>
      <c r="X10" s="3">
        <v>2.8009828009828008</v>
      </c>
      <c r="Y10" s="4">
        <f t="shared" si="4"/>
        <v>196</v>
      </c>
      <c r="Z10">
        <f t="shared" si="5"/>
        <v>105</v>
      </c>
      <c r="AA10" s="3">
        <v>2.5240384615384612</v>
      </c>
      <c r="AB10" s="4">
        <f t="shared" si="6"/>
        <v>196</v>
      </c>
      <c r="AC10">
        <f t="shared" si="7"/>
        <v>113</v>
      </c>
      <c r="AD10" s="3">
        <v>2.7163461538461537</v>
      </c>
      <c r="AE10" s="4">
        <f t="shared" si="8"/>
        <v>196</v>
      </c>
      <c r="AF10">
        <f t="shared" si="9"/>
        <v>106</v>
      </c>
      <c r="AG10" s="3">
        <v>2.4941176470588236</v>
      </c>
      <c r="AH10" s="4">
        <f t="shared" si="10"/>
        <v>196</v>
      </c>
      <c r="AI10">
        <f t="shared" si="11"/>
        <v>99</v>
      </c>
      <c r="AJ10" s="3">
        <v>2.3294117647058825</v>
      </c>
      <c r="AK10" s="4">
        <f t="shared" si="12"/>
        <v>196</v>
      </c>
      <c r="AL10">
        <f t="shared" si="13"/>
        <v>80</v>
      </c>
      <c r="AM10" s="3">
        <v>1.8475750577367207</v>
      </c>
      <c r="AN10" s="4">
        <f t="shared" si="14"/>
        <v>196</v>
      </c>
      <c r="AO10">
        <f t="shared" si="15"/>
        <v>98</v>
      </c>
      <c r="AP10" s="3">
        <v>2.4623115577889449</v>
      </c>
    </row>
    <row r="11" spans="2:42" x14ac:dyDescent="0.2">
      <c r="C11">
        <v>14.95</v>
      </c>
      <c r="D11">
        <v>2</v>
      </c>
      <c r="F11">
        <v>79</v>
      </c>
      <c r="G11">
        <f t="shared" si="16"/>
        <v>1.9346733668341709</v>
      </c>
      <c r="S11" s="4">
        <f t="shared" si="0"/>
        <v>156.80000000000001</v>
      </c>
      <c r="T11">
        <f t="shared" si="1"/>
        <v>84</v>
      </c>
      <c r="U11" s="3">
        <v>2.0638820638820636</v>
      </c>
      <c r="V11" s="4">
        <f t="shared" si="2"/>
        <v>147</v>
      </c>
      <c r="W11">
        <f t="shared" si="3"/>
        <v>91</v>
      </c>
      <c r="X11" s="3">
        <v>2.2358722358722356</v>
      </c>
      <c r="Y11" s="4">
        <f t="shared" si="4"/>
        <v>147</v>
      </c>
      <c r="Z11">
        <f t="shared" si="5"/>
        <v>87</v>
      </c>
      <c r="AA11" s="3">
        <v>2.0913461538461537</v>
      </c>
      <c r="AB11" s="4">
        <f t="shared" si="6"/>
        <v>147</v>
      </c>
      <c r="AC11">
        <f t="shared" si="7"/>
        <v>95</v>
      </c>
      <c r="AD11" s="3">
        <v>2.2836538461538463</v>
      </c>
      <c r="AE11" s="4">
        <f t="shared" si="8"/>
        <v>147</v>
      </c>
      <c r="AF11">
        <f t="shared" si="9"/>
        <v>88</v>
      </c>
      <c r="AG11" s="3">
        <v>2.0705882352941178</v>
      </c>
      <c r="AH11" s="4">
        <f t="shared" si="10"/>
        <v>147</v>
      </c>
      <c r="AI11">
        <f t="shared" si="11"/>
        <v>85</v>
      </c>
      <c r="AJ11" s="3">
        <v>2</v>
      </c>
      <c r="AK11" s="4">
        <f t="shared" si="12"/>
        <v>147</v>
      </c>
      <c r="AL11">
        <f t="shared" si="13"/>
        <v>66</v>
      </c>
      <c r="AM11" s="3">
        <v>1.5242494226327945</v>
      </c>
      <c r="AN11" s="4">
        <f t="shared" si="14"/>
        <v>147</v>
      </c>
      <c r="AO11">
        <f t="shared" si="15"/>
        <v>83</v>
      </c>
      <c r="AP11" s="3">
        <v>2.0854271356783922</v>
      </c>
    </row>
    <row r="12" spans="2:42" x14ac:dyDescent="0.2">
      <c r="C12">
        <v>14.96</v>
      </c>
      <c r="D12">
        <v>1.5</v>
      </c>
      <c r="F12">
        <v>53</v>
      </c>
      <c r="G12">
        <f t="shared" si="16"/>
        <v>1.2814070351758795</v>
      </c>
      <c r="S12" s="4">
        <f t="shared" si="0"/>
        <v>98</v>
      </c>
      <c r="T12">
        <f t="shared" si="1"/>
        <v>65</v>
      </c>
      <c r="U12" s="3">
        <v>1.597051597051597</v>
      </c>
      <c r="V12" s="4">
        <f t="shared" si="2"/>
        <v>98</v>
      </c>
      <c r="W12">
        <f t="shared" si="3"/>
        <v>75</v>
      </c>
      <c r="X12" s="3">
        <v>1.8427518427518426</v>
      </c>
      <c r="Y12" s="4">
        <f t="shared" si="4"/>
        <v>98</v>
      </c>
      <c r="Z12">
        <f t="shared" si="5"/>
        <v>71</v>
      </c>
      <c r="AA12" s="3">
        <v>1.7067307692307692</v>
      </c>
      <c r="AB12" s="4">
        <f t="shared" si="6"/>
        <v>98</v>
      </c>
      <c r="AC12">
        <f t="shared" si="7"/>
        <v>78</v>
      </c>
      <c r="AD12" s="3">
        <v>1.875</v>
      </c>
      <c r="AE12" s="4">
        <f t="shared" si="8"/>
        <v>98</v>
      </c>
      <c r="AF12">
        <f t="shared" si="9"/>
        <v>73</v>
      </c>
      <c r="AG12" s="3">
        <v>1.7176470588235293</v>
      </c>
      <c r="AH12" s="4">
        <f t="shared" si="10"/>
        <v>98</v>
      </c>
      <c r="AI12">
        <f t="shared" si="11"/>
        <v>70</v>
      </c>
      <c r="AJ12" s="3">
        <v>1.6470588235294117</v>
      </c>
      <c r="AK12" s="4">
        <f t="shared" si="12"/>
        <v>98</v>
      </c>
      <c r="AL12">
        <f t="shared" si="13"/>
        <v>53</v>
      </c>
      <c r="AM12" s="3">
        <v>1.2240184757505774</v>
      </c>
      <c r="AN12" s="4">
        <f t="shared" si="14"/>
        <v>98</v>
      </c>
      <c r="AO12">
        <f t="shared" si="15"/>
        <v>74</v>
      </c>
      <c r="AP12" s="3">
        <v>1.8592964824120604</v>
      </c>
    </row>
    <row r="13" spans="2:42" x14ac:dyDescent="0.2">
      <c r="C13">
        <v>14.98</v>
      </c>
      <c r="D13">
        <v>1.1000000000000001</v>
      </c>
      <c r="F13">
        <v>37</v>
      </c>
      <c r="G13">
        <f t="shared" si="16"/>
        <v>0.87939698492462315</v>
      </c>
    </row>
    <row r="14" spans="2:42" x14ac:dyDescent="0.2">
      <c r="P14" s="6">
        <f>14.9</f>
        <v>14.9</v>
      </c>
      <c r="Q14" s="6"/>
      <c r="R14" s="6"/>
    </row>
    <row r="15" spans="2:42" x14ac:dyDescent="0.2">
      <c r="B15" s="1" t="s">
        <v>15</v>
      </c>
      <c r="C15">
        <v>20.149999999999999</v>
      </c>
      <c r="D15">
        <v>3.9</v>
      </c>
      <c r="F15">
        <v>160</v>
      </c>
      <c r="G15">
        <f>(F15+22)/40.7</f>
        <v>4.4717444717444712</v>
      </c>
      <c r="P15" t="s">
        <v>13</v>
      </c>
      <c r="Q15" t="s">
        <v>3</v>
      </c>
      <c r="R15" t="s">
        <v>11</v>
      </c>
    </row>
    <row r="16" spans="2:42" x14ac:dyDescent="0.2">
      <c r="D16">
        <v>3.5</v>
      </c>
      <c r="F16">
        <v>138</v>
      </c>
      <c r="G16">
        <f t="shared" ref="G16:G21" si="17">(F16+22)/40.7</f>
        <v>3.9312039312039309</v>
      </c>
      <c r="P16" s="4">
        <f t="shared" ref="P16:P22" si="18">D7*10*9.8</f>
        <v>392</v>
      </c>
      <c r="Q16">
        <f t="shared" ref="Q16:Q22" si="19">F7-2</f>
        <v>162</v>
      </c>
      <c r="R16" s="3">
        <v>4.0703517587939704</v>
      </c>
    </row>
    <row r="17" spans="2:29" x14ac:dyDescent="0.2">
      <c r="D17">
        <v>3</v>
      </c>
      <c r="F17">
        <v>118</v>
      </c>
      <c r="G17">
        <f t="shared" si="17"/>
        <v>3.4398034398034394</v>
      </c>
      <c r="P17" s="4">
        <f t="shared" si="18"/>
        <v>352.8</v>
      </c>
      <c r="Q17">
        <f t="shared" si="19"/>
        <v>148</v>
      </c>
      <c r="R17" s="3">
        <v>3.7185929648241207</v>
      </c>
    </row>
    <row r="18" spans="2:29" x14ac:dyDescent="0.2">
      <c r="D18">
        <v>2.5</v>
      </c>
      <c r="F18">
        <v>98</v>
      </c>
      <c r="G18">
        <f t="shared" si="17"/>
        <v>2.9484029484029484</v>
      </c>
      <c r="P18" s="4">
        <f t="shared" si="18"/>
        <v>303.8</v>
      </c>
      <c r="Q18">
        <f t="shared" si="19"/>
        <v>125</v>
      </c>
      <c r="R18" s="3">
        <v>3.1407035175879399</v>
      </c>
    </row>
    <row r="19" spans="2:29" x14ac:dyDescent="0.2">
      <c r="C19">
        <v>20.239999999999998</v>
      </c>
      <c r="D19">
        <v>2</v>
      </c>
      <c r="F19">
        <v>77</v>
      </c>
      <c r="G19">
        <f t="shared" si="17"/>
        <v>2.4324324324324325</v>
      </c>
      <c r="P19" s="4">
        <f t="shared" si="18"/>
        <v>245.00000000000003</v>
      </c>
      <c r="Q19">
        <f t="shared" si="19"/>
        <v>98</v>
      </c>
      <c r="R19" s="3">
        <v>2.4623115577889449</v>
      </c>
    </row>
    <row r="20" spans="2:29" x14ac:dyDescent="0.2">
      <c r="D20">
        <v>1.6</v>
      </c>
      <c r="F20">
        <v>62</v>
      </c>
      <c r="G20">
        <f t="shared" si="17"/>
        <v>2.0638820638820636</v>
      </c>
      <c r="P20" s="4">
        <f t="shared" si="18"/>
        <v>196</v>
      </c>
      <c r="Q20">
        <f t="shared" si="19"/>
        <v>77</v>
      </c>
      <c r="R20" s="3">
        <v>1.9346733668341709</v>
      </c>
    </row>
    <row r="21" spans="2:29" x14ac:dyDescent="0.2">
      <c r="D21">
        <v>1</v>
      </c>
      <c r="F21">
        <v>43</v>
      </c>
      <c r="G21">
        <f t="shared" si="17"/>
        <v>1.597051597051597</v>
      </c>
      <c r="P21" s="4">
        <f t="shared" si="18"/>
        <v>147</v>
      </c>
      <c r="Q21">
        <f t="shared" si="19"/>
        <v>51</v>
      </c>
      <c r="R21" s="3">
        <v>1.2814070351758795</v>
      </c>
    </row>
    <row r="22" spans="2:29" x14ac:dyDescent="0.2">
      <c r="P22" s="4">
        <f t="shared" si="18"/>
        <v>107.80000000000001</v>
      </c>
      <c r="Q22">
        <f t="shared" si="19"/>
        <v>35</v>
      </c>
      <c r="R22" s="3">
        <v>0.87939698492462315</v>
      </c>
    </row>
    <row r="23" spans="2:29" x14ac:dyDescent="0.2">
      <c r="Y23" t="s">
        <v>21</v>
      </c>
      <c r="AA23" t="s">
        <v>23</v>
      </c>
      <c r="AB23" t="s">
        <v>24</v>
      </c>
    </row>
    <row r="24" spans="2:29" x14ac:dyDescent="0.2">
      <c r="Y24">
        <f>S4+273</f>
        <v>293.14999999999998</v>
      </c>
      <c r="Z24">
        <f>1/Y24</f>
        <v>3.4112229234180458E-3</v>
      </c>
      <c r="AA24">
        <f t="shared" ref="AA24:AA30" si="20">Z24*1000</f>
        <v>3.411222923418046</v>
      </c>
      <c r="AB24">
        <v>0.01</v>
      </c>
      <c r="AC24">
        <v>2.9999999999999997E-4</v>
      </c>
    </row>
    <row r="25" spans="2:29" x14ac:dyDescent="0.2">
      <c r="Y25">
        <f>V4+273</f>
        <v>298.02</v>
      </c>
      <c r="Z25">
        <f t="shared" ref="Z25:Z31" si="21">1/Y25</f>
        <v>3.3554794980202671E-3</v>
      </c>
      <c r="AA25">
        <f t="shared" si="20"/>
        <v>3.3554794980202671</v>
      </c>
      <c r="AB25">
        <v>9.8285400000000002E-3</v>
      </c>
      <c r="AC25">
        <v>1.2999999999999999E-4</v>
      </c>
    </row>
    <row r="26" spans="2:29" x14ac:dyDescent="0.2">
      <c r="Y26">
        <f>273+Y4</f>
        <v>303.10000000000002</v>
      </c>
      <c r="Z26">
        <f t="shared" si="21"/>
        <v>3.2992411745298581E-3</v>
      </c>
      <c r="AA26">
        <f t="shared" si="20"/>
        <v>3.299241174529858</v>
      </c>
      <c r="AB26">
        <v>9.7870700000000001E-3</v>
      </c>
      <c r="AC26">
        <v>2.5887600000000001E-4</v>
      </c>
    </row>
    <row r="27" spans="2:29" x14ac:dyDescent="0.2">
      <c r="Y27">
        <f>273+AB4</f>
        <v>308.10000000000002</v>
      </c>
      <c r="Z27">
        <f t="shared" si="21"/>
        <v>3.2456994482310936E-3</v>
      </c>
      <c r="AA27">
        <f t="shared" si="20"/>
        <v>3.2456994482310937</v>
      </c>
      <c r="AB27">
        <v>8.1997100000000007E-3</v>
      </c>
      <c r="AC27">
        <v>9.6600000000000003E-5</v>
      </c>
    </row>
    <row r="28" spans="2:29" x14ac:dyDescent="0.2">
      <c r="Y28">
        <f>273+AE4</f>
        <v>313.10000000000002</v>
      </c>
      <c r="Z28">
        <f t="shared" si="21"/>
        <v>3.1938677738741613E-3</v>
      </c>
      <c r="AA28">
        <f t="shared" si="20"/>
        <v>3.1938677738741612</v>
      </c>
      <c r="AB28">
        <v>8.3812999999999995E-3</v>
      </c>
      <c r="AC28">
        <v>1.2157700000000001E-4</v>
      </c>
    </row>
    <row r="29" spans="2:29" x14ac:dyDescent="0.2">
      <c r="Y29">
        <f>273+AH4</f>
        <v>318.10000000000002</v>
      </c>
      <c r="Z29">
        <f t="shared" si="21"/>
        <v>3.1436655139893111E-3</v>
      </c>
      <c r="AA29">
        <f t="shared" si="20"/>
        <v>3.143665513989311</v>
      </c>
      <c r="AB29">
        <v>7.4642800000000002E-3</v>
      </c>
      <c r="AC29">
        <v>1.64E-4</v>
      </c>
    </row>
    <row r="30" spans="2:29" x14ac:dyDescent="0.2">
      <c r="B30" s="1" t="s">
        <v>16</v>
      </c>
      <c r="C30">
        <v>25.02</v>
      </c>
      <c r="D30">
        <v>3.9</v>
      </c>
      <c r="F30">
        <v>152</v>
      </c>
      <c r="G30">
        <f>(F30+35)/40.7</f>
        <v>4.5945945945945939</v>
      </c>
      <c r="Y30">
        <f>273+AK4</f>
        <v>323.10000000000002</v>
      </c>
      <c r="Z30">
        <f t="shared" si="21"/>
        <v>3.0950170225936238E-3</v>
      </c>
      <c r="AA30">
        <f t="shared" si="20"/>
        <v>3.0950170225936238</v>
      </c>
      <c r="AB30">
        <v>6.9110200000000004E-3</v>
      </c>
      <c r="AC30">
        <v>1.35444E-4</v>
      </c>
    </row>
    <row r="31" spans="2:29" x14ac:dyDescent="0.2">
      <c r="C31">
        <v>25.08</v>
      </c>
      <c r="D31">
        <v>3.5</v>
      </c>
      <c r="F31">
        <v>137</v>
      </c>
      <c r="G31">
        <f t="shared" ref="G31:G36" si="22">(F31+35)/40.7</f>
        <v>4.2260442260442259</v>
      </c>
      <c r="Y31">
        <f>273+AN4</f>
        <v>333.2</v>
      </c>
      <c r="Z31">
        <f t="shared" si="21"/>
        <v>3.0012004801920769E-3</v>
      </c>
      <c r="AA31">
        <f t="shared" ref="AA31" si="23">Z31*1000</f>
        <v>3.0012004801920771</v>
      </c>
      <c r="AB31">
        <v>6.9110200000000004E-3</v>
      </c>
      <c r="AC31">
        <v>1.35444E-4</v>
      </c>
    </row>
    <row r="32" spans="2:29" x14ac:dyDescent="0.2">
      <c r="C32">
        <v>25.09</v>
      </c>
      <c r="D32">
        <v>3</v>
      </c>
      <c r="F32">
        <v>118</v>
      </c>
      <c r="G32">
        <f t="shared" si="22"/>
        <v>3.7592137592137589</v>
      </c>
    </row>
    <row r="33" spans="2:30" x14ac:dyDescent="0.2">
      <c r="D33">
        <v>2.4</v>
      </c>
      <c r="F33">
        <v>94</v>
      </c>
      <c r="G33">
        <f t="shared" si="22"/>
        <v>3.1695331695331692</v>
      </c>
    </row>
    <row r="34" spans="2:30" x14ac:dyDescent="0.2">
      <c r="D34">
        <v>2</v>
      </c>
      <c r="F34">
        <v>79</v>
      </c>
      <c r="G34">
        <f t="shared" si="22"/>
        <v>2.8009828009828008</v>
      </c>
    </row>
    <row r="35" spans="2:30" x14ac:dyDescent="0.2">
      <c r="D35">
        <v>1.5</v>
      </c>
      <c r="F35">
        <v>56</v>
      </c>
      <c r="G35">
        <f t="shared" si="22"/>
        <v>2.2358722358722356</v>
      </c>
    </row>
    <row r="36" spans="2:30" x14ac:dyDescent="0.2">
      <c r="D36">
        <v>1</v>
      </c>
      <c r="F36">
        <v>40</v>
      </c>
      <c r="G36">
        <f t="shared" si="22"/>
        <v>1.8427518427518426</v>
      </c>
      <c r="AA36" t="s">
        <v>21</v>
      </c>
      <c r="AB36" t="s">
        <v>23</v>
      </c>
      <c r="AC36" t="s">
        <v>22</v>
      </c>
      <c r="AD36" t="s">
        <v>25</v>
      </c>
    </row>
    <row r="37" spans="2:30" x14ac:dyDescent="0.2">
      <c r="AA37" s="3">
        <f>Y24-273</f>
        <v>20.149999999999977</v>
      </c>
      <c r="AB37" s="5">
        <v>3.411222923418046</v>
      </c>
      <c r="AC37" s="3">
        <f>AB24*1000</f>
        <v>10</v>
      </c>
      <c r="AD37" s="3">
        <f>AC24*1000</f>
        <v>0.3</v>
      </c>
    </row>
    <row r="38" spans="2:30" x14ac:dyDescent="0.2">
      <c r="AA38" s="3">
        <f t="shared" ref="AA38:AA43" si="24">Y25-273</f>
        <v>25.019999999999982</v>
      </c>
      <c r="AB38" s="5">
        <v>3.3554794980202671</v>
      </c>
      <c r="AC38" s="3">
        <f t="shared" ref="AC38:AD44" si="25">AB25*1000</f>
        <v>9.8285400000000003</v>
      </c>
      <c r="AD38" s="3">
        <f t="shared" si="25"/>
        <v>0.12999999999999998</v>
      </c>
    </row>
    <row r="39" spans="2:30" x14ac:dyDescent="0.2">
      <c r="AA39" s="3">
        <f t="shared" si="24"/>
        <v>30.100000000000023</v>
      </c>
      <c r="AB39" s="5">
        <v>3.299241174529858</v>
      </c>
      <c r="AC39" s="3">
        <f t="shared" si="25"/>
        <v>9.7870699999999999</v>
      </c>
      <c r="AD39" s="3">
        <f t="shared" si="25"/>
        <v>0.258876</v>
      </c>
    </row>
    <row r="40" spans="2:30" x14ac:dyDescent="0.2">
      <c r="AA40" s="3">
        <f t="shared" si="24"/>
        <v>35.100000000000023</v>
      </c>
      <c r="AB40" s="5">
        <v>3.2456994482310937</v>
      </c>
      <c r="AC40" s="3">
        <f t="shared" si="25"/>
        <v>8.1997100000000014</v>
      </c>
      <c r="AD40" s="3">
        <f t="shared" si="25"/>
        <v>9.6600000000000005E-2</v>
      </c>
    </row>
    <row r="41" spans="2:30" x14ac:dyDescent="0.2">
      <c r="AA41" s="3">
        <f t="shared" si="24"/>
        <v>40.100000000000023</v>
      </c>
      <c r="AB41" s="5">
        <v>3.1938677738741612</v>
      </c>
      <c r="AC41" s="3">
        <f t="shared" si="25"/>
        <v>8.3812999999999995</v>
      </c>
      <c r="AD41" s="3">
        <f t="shared" si="25"/>
        <v>0.121577</v>
      </c>
    </row>
    <row r="42" spans="2:30" x14ac:dyDescent="0.2">
      <c r="AA42" s="3">
        <f t="shared" si="24"/>
        <v>45.100000000000023</v>
      </c>
      <c r="AB42" s="5">
        <v>3.143665513989311</v>
      </c>
      <c r="AC42" s="3">
        <f t="shared" si="25"/>
        <v>7.4642800000000005</v>
      </c>
      <c r="AD42" s="3">
        <f t="shared" si="25"/>
        <v>0.16400000000000001</v>
      </c>
    </row>
    <row r="43" spans="2:30" x14ac:dyDescent="0.2">
      <c r="AA43" s="3">
        <f t="shared" si="24"/>
        <v>50.100000000000023</v>
      </c>
      <c r="AB43" s="5">
        <v>3.0950170225936238</v>
      </c>
      <c r="AC43" s="3">
        <f t="shared" si="25"/>
        <v>6.9110200000000006</v>
      </c>
      <c r="AD43" s="3">
        <f t="shared" si="25"/>
        <v>0.13544400000000001</v>
      </c>
    </row>
    <row r="44" spans="2:30" x14ac:dyDescent="0.2">
      <c r="AA44" s="3">
        <f>Y31-273</f>
        <v>60.199999999999989</v>
      </c>
      <c r="AB44" s="5">
        <v>3.0012004801920771</v>
      </c>
      <c r="AC44" s="3">
        <f t="shared" si="25"/>
        <v>6.9110200000000006</v>
      </c>
      <c r="AD44" s="3">
        <f t="shared" si="25"/>
        <v>0.13544400000000001</v>
      </c>
    </row>
    <row r="48" spans="2:30" x14ac:dyDescent="0.2">
      <c r="B48" s="1" t="s">
        <v>16</v>
      </c>
      <c r="C48">
        <v>30.1</v>
      </c>
      <c r="D48">
        <v>3.9</v>
      </c>
      <c r="F48">
        <v>150</v>
      </c>
      <c r="G48">
        <f>(F48+35)/41.6</f>
        <v>4.4471153846153841</v>
      </c>
    </row>
    <row r="49" spans="3:7" x14ac:dyDescent="0.2">
      <c r="D49">
        <v>3.5</v>
      </c>
      <c r="F49">
        <v>134</v>
      </c>
      <c r="G49">
        <f t="shared" ref="G49:G54" si="26">(F49+35)/41.6</f>
        <v>4.0625</v>
      </c>
    </row>
    <row r="50" spans="3:7" x14ac:dyDescent="0.2">
      <c r="D50">
        <v>3</v>
      </c>
      <c r="F50">
        <v>111</v>
      </c>
      <c r="G50">
        <f t="shared" si="26"/>
        <v>3.5096153846153846</v>
      </c>
    </row>
    <row r="51" spans="3:7" x14ac:dyDescent="0.2">
      <c r="C51">
        <v>30.17</v>
      </c>
      <c r="D51">
        <v>2.5</v>
      </c>
      <c r="F51">
        <v>89</v>
      </c>
      <c r="G51">
        <f t="shared" si="26"/>
        <v>2.9807692307692308</v>
      </c>
    </row>
    <row r="52" spans="3:7" x14ac:dyDescent="0.2">
      <c r="D52">
        <v>2</v>
      </c>
      <c r="F52">
        <v>70</v>
      </c>
      <c r="G52">
        <f t="shared" si="26"/>
        <v>2.5240384615384612</v>
      </c>
    </row>
    <row r="53" spans="3:7" x14ac:dyDescent="0.2">
      <c r="D53">
        <v>1.5</v>
      </c>
      <c r="F53">
        <v>52</v>
      </c>
      <c r="G53">
        <f t="shared" si="26"/>
        <v>2.0913461538461537</v>
      </c>
    </row>
    <row r="54" spans="3:7" x14ac:dyDescent="0.2">
      <c r="D54">
        <v>1</v>
      </c>
      <c r="F54">
        <v>36</v>
      </c>
      <c r="G54">
        <f t="shared" si="26"/>
        <v>1.7067307692307692</v>
      </c>
    </row>
    <row r="68" spans="2:7" x14ac:dyDescent="0.2">
      <c r="B68" s="1" t="s">
        <v>16</v>
      </c>
      <c r="C68">
        <v>35.08</v>
      </c>
      <c r="D68">
        <v>4</v>
      </c>
      <c r="F68">
        <v>143</v>
      </c>
      <c r="G68">
        <f>(F68+35)/41.6</f>
        <v>4.2788461538461533</v>
      </c>
    </row>
    <row r="69" spans="2:7" x14ac:dyDescent="0.2">
      <c r="C69">
        <v>35.14</v>
      </c>
      <c r="D69">
        <v>3.5</v>
      </c>
      <c r="F69">
        <v>128</v>
      </c>
      <c r="G69">
        <f t="shared" ref="G69:G74" si="27">(F69+35)/41.6</f>
        <v>3.9182692307692308</v>
      </c>
    </row>
    <row r="70" spans="2:7" x14ac:dyDescent="0.2">
      <c r="D70">
        <v>3</v>
      </c>
      <c r="F70">
        <v>110</v>
      </c>
      <c r="G70">
        <f t="shared" si="27"/>
        <v>3.4855769230769229</v>
      </c>
    </row>
    <row r="71" spans="2:7" x14ac:dyDescent="0.2">
      <c r="D71">
        <v>2.5</v>
      </c>
      <c r="F71">
        <v>92</v>
      </c>
      <c r="G71">
        <f t="shared" si="27"/>
        <v>3.0528846153846154</v>
      </c>
    </row>
    <row r="72" spans="2:7" x14ac:dyDescent="0.2">
      <c r="D72">
        <v>2</v>
      </c>
      <c r="F72">
        <v>78</v>
      </c>
      <c r="G72">
        <f t="shared" si="27"/>
        <v>2.7163461538461537</v>
      </c>
    </row>
    <row r="73" spans="2:7" x14ac:dyDescent="0.2">
      <c r="D73">
        <v>1.5</v>
      </c>
      <c r="F73">
        <v>60</v>
      </c>
      <c r="G73">
        <f t="shared" si="27"/>
        <v>2.2836538461538463</v>
      </c>
    </row>
    <row r="74" spans="2:7" x14ac:dyDescent="0.2">
      <c r="D74">
        <v>1</v>
      </c>
      <c r="F74">
        <v>43</v>
      </c>
      <c r="G74">
        <f t="shared" si="27"/>
        <v>1.875</v>
      </c>
    </row>
    <row r="85" spans="2:7" x14ac:dyDescent="0.2">
      <c r="B85" s="1" t="s">
        <v>18</v>
      </c>
      <c r="C85">
        <v>40.04</v>
      </c>
      <c r="D85">
        <v>4.0999999999999996</v>
      </c>
      <c r="F85">
        <v>145</v>
      </c>
      <c r="G85">
        <f>(F85+36)/42.5</f>
        <v>4.2588235294117647</v>
      </c>
    </row>
    <row r="86" spans="2:7" x14ac:dyDescent="0.2">
      <c r="D86">
        <v>3.5</v>
      </c>
      <c r="F86">
        <v>122</v>
      </c>
      <c r="G86">
        <f t="shared" ref="G86:G91" si="28">(F86+36)/42.5</f>
        <v>3.7176470588235295</v>
      </c>
    </row>
    <row r="87" spans="2:7" x14ac:dyDescent="0.2">
      <c r="C87">
        <v>40.15</v>
      </c>
      <c r="D87">
        <v>3</v>
      </c>
      <c r="F87">
        <v>105</v>
      </c>
      <c r="G87">
        <f t="shared" si="28"/>
        <v>3.3176470588235296</v>
      </c>
    </row>
    <row r="88" spans="2:7" x14ac:dyDescent="0.2">
      <c r="D88">
        <v>2.5</v>
      </c>
      <c r="F88">
        <v>90</v>
      </c>
      <c r="G88">
        <f t="shared" si="28"/>
        <v>2.9647058823529413</v>
      </c>
    </row>
    <row r="89" spans="2:7" x14ac:dyDescent="0.2">
      <c r="D89">
        <v>2</v>
      </c>
      <c r="F89">
        <v>70</v>
      </c>
      <c r="G89">
        <f t="shared" si="28"/>
        <v>2.4941176470588236</v>
      </c>
    </row>
    <row r="90" spans="2:7" x14ac:dyDescent="0.2">
      <c r="D90">
        <v>1.5</v>
      </c>
      <c r="F90">
        <v>52</v>
      </c>
      <c r="G90">
        <f t="shared" si="28"/>
        <v>2.0705882352941178</v>
      </c>
    </row>
    <row r="91" spans="2:7" x14ac:dyDescent="0.2">
      <c r="D91">
        <v>1</v>
      </c>
      <c r="F91">
        <v>37</v>
      </c>
      <c r="G91">
        <f t="shared" si="28"/>
        <v>1.7176470588235293</v>
      </c>
    </row>
    <row r="104" spans="2:7" x14ac:dyDescent="0.2">
      <c r="B104" s="1" t="s">
        <v>16</v>
      </c>
      <c r="C104">
        <v>45.04</v>
      </c>
      <c r="D104">
        <v>4.0999999999999996</v>
      </c>
      <c r="F104">
        <v>133</v>
      </c>
      <c r="G104">
        <f>(F104+35)/42.5</f>
        <v>3.9529411764705884</v>
      </c>
    </row>
    <row r="105" spans="2:7" x14ac:dyDescent="0.2">
      <c r="D105">
        <v>3.5</v>
      </c>
      <c r="F105">
        <v>110</v>
      </c>
      <c r="G105">
        <f t="shared" ref="G105:G110" si="29">(F105+35)/42.5</f>
        <v>3.4117647058823528</v>
      </c>
    </row>
    <row r="106" spans="2:7" x14ac:dyDescent="0.2">
      <c r="D106">
        <v>3</v>
      </c>
      <c r="F106">
        <v>94</v>
      </c>
      <c r="G106">
        <f t="shared" si="29"/>
        <v>3.0352941176470587</v>
      </c>
    </row>
    <row r="107" spans="2:7" x14ac:dyDescent="0.2">
      <c r="D107">
        <v>2.5</v>
      </c>
      <c r="F107">
        <v>80</v>
      </c>
      <c r="G107">
        <f t="shared" si="29"/>
        <v>2.7058823529411766</v>
      </c>
    </row>
    <row r="108" spans="2:7" x14ac:dyDescent="0.2">
      <c r="D108">
        <v>2</v>
      </c>
      <c r="F108">
        <v>64</v>
      </c>
      <c r="G108">
        <f t="shared" si="29"/>
        <v>2.3294117647058825</v>
      </c>
    </row>
    <row r="109" spans="2:7" x14ac:dyDescent="0.2">
      <c r="D109">
        <v>1.5</v>
      </c>
      <c r="F109">
        <v>50</v>
      </c>
      <c r="G109">
        <f t="shared" si="29"/>
        <v>2</v>
      </c>
    </row>
    <row r="110" spans="2:7" x14ac:dyDescent="0.2">
      <c r="C110">
        <v>45.14</v>
      </c>
      <c r="D110">
        <v>1</v>
      </c>
      <c r="F110">
        <v>35</v>
      </c>
      <c r="G110">
        <f t="shared" si="29"/>
        <v>1.6470588235294117</v>
      </c>
    </row>
    <row r="120" spans="2:7" x14ac:dyDescent="0.2">
      <c r="B120" s="1" t="s">
        <v>19</v>
      </c>
      <c r="C120">
        <v>50.12</v>
      </c>
      <c r="D120">
        <v>4.0999999999999996</v>
      </c>
      <c r="F120">
        <v>116</v>
      </c>
      <c r="G120">
        <f>(F120+28)/43.3</f>
        <v>3.3256351039260972</v>
      </c>
    </row>
    <row r="121" spans="2:7" x14ac:dyDescent="0.2">
      <c r="D121">
        <v>3.5</v>
      </c>
      <c r="F121">
        <v>96</v>
      </c>
      <c r="G121">
        <f t="shared" ref="G121:G126" si="30">(F121+28)/43.3</f>
        <v>2.8637413394919169</v>
      </c>
    </row>
    <row r="122" spans="2:7" x14ac:dyDescent="0.2">
      <c r="D122">
        <v>3</v>
      </c>
      <c r="F122">
        <v>80</v>
      </c>
      <c r="G122">
        <f t="shared" si="30"/>
        <v>2.4942263279445731</v>
      </c>
    </row>
    <row r="123" spans="2:7" x14ac:dyDescent="0.2">
      <c r="D123">
        <v>2.5</v>
      </c>
      <c r="F123">
        <v>66</v>
      </c>
      <c r="G123">
        <f t="shared" si="30"/>
        <v>2.1709006928406467</v>
      </c>
    </row>
    <row r="124" spans="2:7" x14ac:dyDescent="0.2">
      <c r="D124">
        <v>2</v>
      </c>
      <c r="F124">
        <v>52</v>
      </c>
      <c r="G124">
        <f t="shared" si="30"/>
        <v>1.8475750577367207</v>
      </c>
    </row>
    <row r="125" spans="2:7" x14ac:dyDescent="0.2">
      <c r="D125">
        <v>1.5</v>
      </c>
      <c r="F125">
        <v>38</v>
      </c>
      <c r="G125">
        <f t="shared" si="30"/>
        <v>1.5242494226327945</v>
      </c>
    </row>
    <row r="126" spans="2:7" x14ac:dyDescent="0.2">
      <c r="D126">
        <v>1</v>
      </c>
      <c r="F126">
        <v>25</v>
      </c>
      <c r="G126">
        <f t="shared" si="30"/>
        <v>1.2240184757505774</v>
      </c>
    </row>
    <row r="139" spans="2:7" x14ac:dyDescent="0.2">
      <c r="B139" s="1" t="s">
        <v>20</v>
      </c>
      <c r="C139">
        <v>60.01</v>
      </c>
      <c r="D139">
        <v>4.0999999999999996</v>
      </c>
      <c r="F139">
        <v>103</v>
      </c>
      <c r="G139">
        <f>(F139+28)/44.1</f>
        <v>2.9705215419501134</v>
      </c>
    </row>
    <row r="140" spans="2:7" x14ac:dyDescent="0.2">
      <c r="D140" s="4">
        <v>3.5</v>
      </c>
      <c r="F140">
        <v>85</v>
      </c>
      <c r="G140">
        <f t="shared" ref="G140:G145" si="31">(F140+50)/44.1</f>
        <v>3.0612244897959182</v>
      </c>
    </row>
    <row r="141" spans="2:7" x14ac:dyDescent="0.2">
      <c r="D141">
        <v>3</v>
      </c>
      <c r="F141">
        <v>74</v>
      </c>
      <c r="G141">
        <f t="shared" si="31"/>
        <v>2.8117913832199544</v>
      </c>
    </row>
    <row r="142" spans="2:7" x14ac:dyDescent="0.2">
      <c r="D142">
        <v>2.5</v>
      </c>
      <c r="F142">
        <v>61</v>
      </c>
      <c r="G142">
        <f t="shared" si="31"/>
        <v>2.5170068027210886</v>
      </c>
    </row>
    <row r="143" spans="2:7" x14ac:dyDescent="0.2">
      <c r="D143">
        <v>2</v>
      </c>
      <c r="F143">
        <v>48</v>
      </c>
      <c r="G143">
        <f t="shared" si="31"/>
        <v>2.2222222222222223</v>
      </c>
    </row>
    <row r="144" spans="2:7" x14ac:dyDescent="0.2">
      <c r="D144">
        <v>1.5</v>
      </c>
      <c r="F144">
        <v>33</v>
      </c>
      <c r="G144">
        <f t="shared" si="31"/>
        <v>1.8820861678004535</v>
      </c>
    </row>
    <row r="145" spans="4:7" x14ac:dyDescent="0.2">
      <c r="D145">
        <v>1</v>
      </c>
      <c r="F145">
        <v>24</v>
      </c>
      <c r="G145">
        <f t="shared" si="31"/>
        <v>1.6780045351473922</v>
      </c>
    </row>
  </sheetData>
  <mergeCells count="12">
    <mergeCell ref="AB4:AD4"/>
    <mergeCell ref="AE4:AG4"/>
    <mergeCell ref="AH4:AJ4"/>
    <mergeCell ref="AK4:AM4"/>
    <mergeCell ref="AN4:AP4"/>
    <mergeCell ref="P14:R14"/>
    <mergeCell ref="S4:U4"/>
    <mergeCell ref="V4:X4"/>
    <mergeCell ref="Y4:AA4"/>
    <mergeCell ref="F5:G5"/>
    <mergeCell ref="H5:I5"/>
    <mergeCell ref="J5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2019-04-29T10:39:27Z</dcterms:created>
  <dcterms:modified xsi:type="dcterms:W3CDTF">2019-05-06T08:37:04Z</dcterms:modified>
</cp:coreProperties>
</file>