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2 семестр/Лабы/2.2.6/"/>
    </mc:Choice>
  </mc:AlternateContent>
  <xr:revisionPtr revIDLastSave="0" documentId="13_ncr:1_{0A884E2B-8660-3045-85F6-2A5B48827717}" xr6:coauthVersionLast="40" xr6:coauthVersionMax="40" xr10:uidLastSave="{00000000-0000-0000-0000-000000000000}"/>
  <bookViews>
    <workbookView xWindow="0" yWindow="460" windowWidth="25960" windowHeight="15660" xr2:uid="{D412EFC9-FAD4-CD4C-BCE8-89222C07EAB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7" i="1" l="1"/>
  <c r="P88" i="1" l="1"/>
  <c r="Q88" i="1"/>
  <c r="Q87" i="1"/>
  <c r="P87" i="1"/>
  <c r="Q85" i="1"/>
  <c r="P85" i="1"/>
  <c r="K74" i="1"/>
  <c r="M74" i="1"/>
  <c r="M76" i="1"/>
  <c r="M78" i="1"/>
  <c r="K78" i="1"/>
  <c r="L75" i="1"/>
  <c r="A75" i="1" l="1"/>
  <c r="M75" i="1" s="1"/>
  <c r="A76" i="1"/>
  <c r="A77" i="1"/>
  <c r="M77" i="1" s="1"/>
  <c r="A78" i="1"/>
  <c r="A74" i="1"/>
  <c r="F59" i="1"/>
  <c r="G59" i="1" s="1"/>
  <c r="N59" i="1"/>
  <c r="O59" i="1" s="1"/>
  <c r="G62" i="1"/>
  <c r="F63" i="1"/>
  <c r="G63" i="1" s="1"/>
  <c r="F65" i="1"/>
  <c r="M65" i="1" s="1"/>
  <c r="F62" i="1"/>
  <c r="N62" i="1" s="1"/>
  <c r="O62" i="1" s="1"/>
  <c r="F61" i="1"/>
  <c r="N61" i="1" s="1"/>
  <c r="O61" i="1" s="1"/>
  <c r="F50" i="1"/>
  <c r="M50" i="1" s="1"/>
  <c r="F48" i="1"/>
  <c r="G48" i="1" s="1"/>
  <c r="E57" i="1"/>
  <c r="F57" i="1" s="1"/>
  <c r="E58" i="1"/>
  <c r="F58" i="1" s="1"/>
  <c r="E59" i="1"/>
  <c r="E61" i="1"/>
  <c r="E62" i="1"/>
  <c r="E63" i="1"/>
  <c r="E64" i="1"/>
  <c r="F64" i="1" s="1"/>
  <c r="E65" i="1"/>
  <c r="E66" i="1"/>
  <c r="F66" i="1" s="1"/>
  <c r="E67" i="1"/>
  <c r="F67" i="1" s="1"/>
  <c r="E44" i="1"/>
  <c r="F44" i="1" s="1"/>
  <c r="E45" i="1"/>
  <c r="F45" i="1" s="1"/>
  <c r="E46" i="1"/>
  <c r="F46" i="1" s="1"/>
  <c r="E47" i="1"/>
  <c r="F47" i="1" s="1"/>
  <c r="E48" i="1"/>
  <c r="E49" i="1"/>
  <c r="F49" i="1" s="1"/>
  <c r="E50" i="1"/>
  <c r="E51" i="1"/>
  <c r="F51" i="1" s="1"/>
  <c r="E52" i="1"/>
  <c r="F52" i="1" s="1"/>
  <c r="E53" i="1"/>
  <c r="F53" i="1" s="1"/>
  <c r="M67" i="1" l="1"/>
  <c r="N67" i="1"/>
  <c r="O67" i="1" s="1"/>
  <c r="G67" i="1"/>
  <c r="M49" i="1"/>
  <c r="N49" i="1"/>
  <c r="O49" i="1" s="1"/>
  <c r="G49" i="1"/>
  <c r="M66" i="1"/>
  <c r="N66" i="1"/>
  <c r="O66" i="1" s="1"/>
  <c r="G66" i="1"/>
  <c r="M57" i="1"/>
  <c r="G57" i="1"/>
  <c r="N57" i="1"/>
  <c r="O57" i="1" s="1"/>
  <c r="N46" i="1"/>
  <c r="O46" i="1" s="1"/>
  <c r="G46" i="1"/>
  <c r="C75" i="1"/>
  <c r="M46" i="1"/>
  <c r="M58" i="1"/>
  <c r="G58" i="1"/>
  <c r="N58" i="1"/>
  <c r="O58" i="1" s="1"/>
  <c r="N47" i="1"/>
  <c r="O47" i="1" s="1"/>
  <c r="G47" i="1"/>
  <c r="M47" i="1"/>
  <c r="G53" i="1"/>
  <c r="N53" i="1"/>
  <c r="O53" i="1" s="1"/>
  <c r="M53" i="1"/>
  <c r="N45" i="1"/>
  <c r="O45" i="1" s="1"/>
  <c r="G45" i="1"/>
  <c r="M45" i="1"/>
  <c r="C77" i="1"/>
  <c r="G51" i="1"/>
  <c r="M51" i="1"/>
  <c r="N51" i="1"/>
  <c r="O51" i="1" s="1"/>
  <c r="M64" i="1"/>
  <c r="G64" i="1"/>
  <c r="N64" i="1"/>
  <c r="O64" i="1" s="1"/>
  <c r="G52" i="1"/>
  <c r="M52" i="1"/>
  <c r="C78" i="1"/>
  <c r="N52" i="1"/>
  <c r="O52" i="1" s="1"/>
  <c r="C74" i="1"/>
  <c r="N44" i="1"/>
  <c r="O44" i="1" s="1"/>
  <c r="G44" i="1"/>
  <c r="M44" i="1"/>
  <c r="M62" i="1"/>
  <c r="C76" i="1"/>
  <c r="G61" i="1"/>
  <c r="N50" i="1"/>
  <c r="O50" i="1" s="1"/>
  <c r="M59" i="1"/>
  <c r="N65" i="1"/>
  <c r="O65" i="1" s="1"/>
  <c r="G50" i="1"/>
  <c r="M61" i="1"/>
  <c r="G65" i="1"/>
  <c r="N48" i="1"/>
  <c r="O48" i="1" s="1"/>
  <c r="M63" i="1"/>
  <c r="N63" i="1"/>
  <c r="O63" i="1" s="1"/>
  <c r="M48" i="1"/>
  <c r="D98" i="1" l="1"/>
  <c r="D84" i="1"/>
  <c r="E74" i="1"/>
  <c r="K75" i="1"/>
  <c r="D101" i="1"/>
  <c r="D87" i="1"/>
  <c r="D99" i="1"/>
  <c r="D86" i="1"/>
  <c r="E75" i="1"/>
  <c r="E78" i="1"/>
  <c r="D107" i="1"/>
  <c r="D93" i="1"/>
  <c r="D106" i="1"/>
  <c r="D92" i="1"/>
  <c r="D78" i="1" s="1"/>
  <c r="F78" i="1" s="1"/>
  <c r="L78" i="1" s="1"/>
  <c r="D102" i="1"/>
  <c r="D88" i="1"/>
  <c r="K76" i="1"/>
  <c r="E76" i="1"/>
  <c r="D103" i="1"/>
  <c r="D89" i="1"/>
  <c r="E77" i="1"/>
  <c r="K77" i="1"/>
  <c r="D91" i="1"/>
  <c r="D105" i="1"/>
  <c r="D104" i="1"/>
  <c r="D90" i="1"/>
  <c r="D77" i="1" s="1"/>
  <c r="F77" i="1" s="1"/>
  <c r="L77" i="1" s="1"/>
  <c r="D85" i="1"/>
  <c r="D97" i="1"/>
  <c r="D74" i="1" l="1"/>
  <c r="F74" i="1" s="1"/>
  <c r="L74" i="1" s="1"/>
  <c r="D76" i="1"/>
  <c r="F76" i="1" s="1"/>
  <c r="L76" i="1" s="1"/>
  <c r="D75" i="1"/>
  <c r="F75" i="1" s="1"/>
</calcChain>
</file>

<file path=xl/sharedStrings.xml><?xml version="1.0" encoding="utf-8"?>
<sst xmlns="http://schemas.openxmlformats.org/spreadsheetml/2006/main" count="41" uniqueCount="30">
  <si>
    <t>Плотности</t>
  </si>
  <si>
    <t>Стекло</t>
  </si>
  <si>
    <t>Сталь</t>
  </si>
  <si>
    <t>г/см^3</t>
  </si>
  <si>
    <t>Радиусы</t>
  </si>
  <si>
    <t>Стекло, мм</t>
  </si>
  <si>
    <t>Сталь, мм</t>
  </si>
  <si>
    <t>Цена деления</t>
  </si>
  <si>
    <t>мм</t>
  </si>
  <si>
    <t>Цена деления(сталь)</t>
  </si>
  <si>
    <t>Измерение времени</t>
  </si>
  <si>
    <t>Температура</t>
  </si>
  <si>
    <t>Время 1</t>
  </si>
  <si>
    <t>Время 2</t>
  </si>
  <si>
    <t>Путь</t>
  </si>
  <si>
    <t>10 см</t>
  </si>
  <si>
    <t>Радиус стекло, мм</t>
  </si>
  <si>
    <t>Радиус сталь, мм</t>
  </si>
  <si>
    <t>vendas@list.ru</t>
  </si>
  <si>
    <t>Ntv</t>
  </si>
  <si>
    <t>d</t>
  </si>
  <si>
    <t>da</t>
  </si>
  <si>
    <t>вы</t>
  </si>
  <si>
    <t>Re</t>
  </si>
  <si>
    <t>1/T</t>
  </si>
  <si>
    <t>ln</t>
  </si>
  <si>
    <t>dln</t>
  </si>
  <si>
    <t>gv</t>
  </si>
  <si>
    <t>выа</t>
  </si>
  <si>
    <t>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</si>
</sst>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1" fillId="0" borderId="0" xfId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endas@lis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65C3-A5AF-8442-8C9E-AD8132395A92}">
  <dimension ref="A2:R107"/>
  <sheetViews>
    <sheetView tabSelected="1" topLeftCell="J77" zoomScale="186" zoomScaleNormal="100" workbookViewId="0">
      <selection activeCell="R87" sqref="R87"/>
    </sheetView>
  </sheetViews>
  <sheetFormatPr baseColWidth="10" defaultColWidth="11" defaultRowHeight="16" x14ac:dyDescent="0.2"/>
  <cols>
    <col min="1" max="2" width="12.1640625" bestFit="1" customWidth="1"/>
    <col min="3" max="3" width="13.1640625" bestFit="1" customWidth="1"/>
    <col min="6" max="6" width="19" bestFit="1" customWidth="1"/>
    <col min="13" max="13" width="13.33203125" bestFit="1" customWidth="1"/>
    <col min="15" max="15" width="12.33203125" bestFit="1" customWidth="1"/>
  </cols>
  <sheetData>
    <row r="2" spans="2:8" x14ac:dyDescent="0.2">
      <c r="B2" s="9" t="s">
        <v>0</v>
      </c>
      <c r="C2" s="9"/>
      <c r="D2" s="9"/>
      <c r="E2" s="9"/>
    </row>
    <row r="3" spans="2:8" x14ac:dyDescent="0.2">
      <c r="B3" t="s">
        <v>1</v>
      </c>
      <c r="C3">
        <v>2.5</v>
      </c>
      <c r="D3" t="s">
        <v>3</v>
      </c>
    </row>
    <row r="4" spans="2:8" x14ac:dyDescent="0.2">
      <c r="B4" t="s">
        <v>2</v>
      </c>
      <c r="C4">
        <v>7.8</v>
      </c>
      <c r="D4" t="s">
        <v>3</v>
      </c>
    </row>
    <row r="8" spans="2:8" x14ac:dyDescent="0.2">
      <c r="B8" s="9" t="s">
        <v>4</v>
      </c>
      <c r="C8" s="9"/>
      <c r="D8" s="9"/>
      <c r="E8" s="9"/>
      <c r="F8" s="1" t="s">
        <v>7</v>
      </c>
      <c r="G8" s="2">
        <v>0.02</v>
      </c>
      <c r="H8" s="3" t="s">
        <v>8</v>
      </c>
    </row>
    <row r="9" spans="2:8" x14ac:dyDescent="0.2">
      <c r="B9" s="9" t="s">
        <v>5</v>
      </c>
      <c r="C9" s="9"/>
      <c r="D9" s="9" t="s">
        <v>6</v>
      </c>
      <c r="E9" s="9"/>
      <c r="F9" s="1" t="s">
        <v>9</v>
      </c>
      <c r="G9" s="2">
        <v>0.05</v>
      </c>
      <c r="H9" s="3" t="s">
        <v>8</v>
      </c>
    </row>
    <row r="10" spans="2:8" x14ac:dyDescent="0.2">
      <c r="B10">
        <v>1</v>
      </c>
      <c r="C10">
        <v>1.8</v>
      </c>
      <c r="D10">
        <v>1</v>
      </c>
      <c r="E10">
        <v>0.85</v>
      </c>
    </row>
    <row r="11" spans="2:8" x14ac:dyDescent="0.2">
      <c r="B11">
        <v>2</v>
      </c>
      <c r="C11">
        <v>1.8</v>
      </c>
      <c r="D11">
        <v>2</v>
      </c>
      <c r="E11">
        <v>0.83</v>
      </c>
    </row>
    <row r="12" spans="2:8" x14ac:dyDescent="0.2">
      <c r="B12">
        <v>3</v>
      </c>
      <c r="C12">
        <v>1.8</v>
      </c>
      <c r="D12">
        <v>3</v>
      </c>
      <c r="E12">
        <v>0.75</v>
      </c>
    </row>
    <row r="13" spans="2:8" x14ac:dyDescent="0.2">
      <c r="B13">
        <v>4</v>
      </c>
      <c r="C13">
        <v>1.9</v>
      </c>
      <c r="D13">
        <v>4</v>
      </c>
      <c r="E13">
        <v>0.8</v>
      </c>
    </row>
    <row r="14" spans="2:8" x14ac:dyDescent="0.2">
      <c r="B14">
        <v>5</v>
      </c>
      <c r="C14">
        <v>1.9</v>
      </c>
      <c r="D14">
        <v>5</v>
      </c>
      <c r="E14">
        <v>0.85</v>
      </c>
    </row>
    <row r="15" spans="2:8" x14ac:dyDescent="0.2">
      <c r="B15">
        <v>6</v>
      </c>
      <c r="C15">
        <v>1.9</v>
      </c>
      <c r="D15">
        <v>6</v>
      </c>
      <c r="E15">
        <v>0.8</v>
      </c>
    </row>
    <row r="16" spans="2:8" x14ac:dyDescent="0.2">
      <c r="B16">
        <v>7</v>
      </c>
      <c r="C16">
        <v>1.9</v>
      </c>
      <c r="D16">
        <v>7</v>
      </c>
      <c r="E16">
        <v>0.8</v>
      </c>
    </row>
    <row r="17" spans="2:13" x14ac:dyDescent="0.2">
      <c r="B17">
        <v>8</v>
      </c>
      <c r="C17">
        <v>1.8</v>
      </c>
      <c r="D17">
        <v>8</v>
      </c>
      <c r="E17">
        <v>0.85</v>
      </c>
    </row>
    <row r="18" spans="2:13" x14ac:dyDescent="0.2">
      <c r="B18">
        <v>9</v>
      </c>
      <c r="C18">
        <v>1.9</v>
      </c>
      <c r="D18">
        <v>9</v>
      </c>
      <c r="E18">
        <v>0.8</v>
      </c>
    </row>
    <row r="19" spans="2:13" x14ac:dyDescent="0.2">
      <c r="B19">
        <v>10</v>
      </c>
      <c r="C19">
        <v>1.9</v>
      </c>
      <c r="D19">
        <v>10</v>
      </c>
      <c r="E19">
        <v>0.85</v>
      </c>
    </row>
    <row r="23" spans="2:13" x14ac:dyDescent="0.2">
      <c r="B23" s="9" t="s">
        <v>10</v>
      </c>
      <c r="C23" s="9"/>
      <c r="D23" s="9"/>
      <c r="E23" s="9"/>
      <c r="J23" t="s">
        <v>14</v>
      </c>
      <c r="K23" t="s">
        <v>15</v>
      </c>
    </row>
    <row r="24" spans="2:13" x14ac:dyDescent="0.2">
      <c r="B24" t="s">
        <v>11</v>
      </c>
      <c r="C24" s="4" t="s">
        <v>16</v>
      </c>
      <c r="D24" t="s">
        <v>12</v>
      </c>
      <c r="E24" t="s">
        <v>13</v>
      </c>
      <c r="F24" s="4" t="s">
        <v>17</v>
      </c>
      <c r="G24" s="4" t="s">
        <v>12</v>
      </c>
      <c r="H24" s="4" t="s">
        <v>13</v>
      </c>
      <c r="M24" s="5" t="s">
        <v>18</v>
      </c>
    </row>
    <row r="25" spans="2:13" x14ac:dyDescent="0.2">
      <c r="B25">
        <v>22.9</v>
      </c>
      <c r="C25">
        <v>1.8</v>
      </c>
      <c r="D25">
        <v>21.72</v>
      </c>
      <c r="E25">
        <v>36.67</v>
      </c>
      <c r="F25">
        <v>0.85</v>
      </c>
      <c r="G25">
        <v>23.8</v>
      </c>
      <c r="H25">
        <v>62.05</v>
      </c>
    </row>
    <row r="26" spans="2:13" x14ac:dyDescent="0.2">
      <c r="C26">
        <v>1.9</v>
      </c>
      <c r="D26">
        <v>21.68</v>
      </c>
      <c r="E26">
        <v>35.65</v>
      </c>
      <c r="F26">
        <v>0.8</v>
      </c>
      <c r="G26">
        <v>23.59</v>
      </c>
      <c r="H26">
        <v>38.49</v>
      </c>
    </row>
    <row r="27" spans="2:13" x14ac:dyDescent="0.2">
      <c r="F27">
        <v>0.8</v>
      </c>
      <c r="G27">
        <v>27.93</v>
      </c>
      <c r="H27">
        <v>46.68</v>
      </c>
    </row>
    <row r="28" spans="2:13" x14ac:dyDescent="0.2">
      <c r="B28">
        <v>30.1</v>
      </c>
      <c r="C28">
        <v>1.8</v>
      </c>
      <c r="D28">
        <v>17.5</v>
      </c>
      <c r="E28">
        <v>27.13</v>
      </c>
      <c r="F28">
        <v>0.8</v>
      </c>
      <c r="G28">
        <v>18.73</v>
      </c>
      <c r="H28">
        <v>29.25</v>
      </c>
    </row>
    <row r="29" spans="2:13" x14ac:dyDescent="0.2">
      <c r="C29">
        <v>1.9</v>
      </c>
      <c r="D29">
        <v>16</v>
      </c>
      <c r="E29">
        <v>24.86</v>
      </c>
      <c r="F29">
        <v>0.8</v>
      </c>
      <c r="G29">
        <v>12.39</v>
      </c>
      <c r="H29">
        <v>19.850000000000001</v>
      </c>
    </row>
    <row r="30" spans="2:13" x14ac:dyDescent="0.2">
      <c r="F30">
        <v>0.75</v>
      </c>
      <c r="G30">
        <v>14.86</v>
      </c>
      <c r="H30">
        <v>23.35</v>
      </c>
    </row>
    <row r="31" spans="2:13" x14ac:dyDescent="0.2">
      <c r="B31">
        <v>38.1</v>
      </c>
      <c r="C31">
        <v>1.8</v>
      </c>
      <c r="D31">
        <v>7.97</v>
      </c>
      <c r="E31">
        <v>14.08</v>
      </c>
      <c r="F31">
        <v>0.85</v>
      </c>
      <c r="G31">
        <v>7.6</v>
      </c>
      <c r="H31">
        <v>11.71</v>
      </c>
    </row>
    <row r="32" spans="2:13" x14ac:dyDescent="0.2">
      <c r="C32">
        <v>1.9</v>
      </c>
      <c r="D32">
        <v>8.83</v>
      </c>
      <c r="E32">
        <v>13.68</v>
      </c>
      <c r="F32">
        <v>0.85</v>
      </c>
      <c r="G32">
        <v>9.1300000000000008</v>
      </c>
      <c r="H32">
        <v>14.25</v>
      </c>
    </row>
    <row r="33" spans="2:15" x14ac:dyDescent="0.2">
      <c r="B33">
        <v>46</v>
      </c>
      <c r="C33">
        <v>1.8</v>
      </c>
      <c r="D33">
        <v>5.12</v>
      </c>
      <c r="E33">
        <v>7.51</v>
      </c>
      <c r="F33">
        <v>0.75</v>
      </c>
      <c r="G33">
        <v>6.24</v>
      </c>
      <c r="H33">
        <v>9</v>
      </c>
    </row>
    <row r="34" spans="2:15" x14ac:dyDescent="0.2">
      <c r="C34">
        <v>1.9</v>
      </c>
      <c r="D34">
        <v>4.92</v>
      </c>
      <c r="E34">
        <v>7.21</v>
      </c>
      <c r="F34">
        <v>0.9</v>
      </c>
      <c r="G34">
        <v>4.7</v>
      </c>
      <c r="H34">
        <v>7.01</v>
      </c>
    </row>
    <row r="35" spans="2:15" x14ac:dyDescent="0.2">
      <c r="B35">
        <v>55</v>
      </c>
      <c r="C35">
        <v>2</v>
      </c>
      <c r="D35">
        <v>3.66</v>
      </c>
      <c r="E35">
        <v>4.93</v>
      </c>
      <c r="F35">
        <v>0.75</v>
      </c>
      <c r="G35">
        <v>3.95</v>
      </c>
      <c r="H35">
        <v>5.67</v>
      </c>
    </row>
    <row r="36" spans="2:15" x14ac:dyDescent="0.2">
      <c r="C36">
        <v>2</v>
      </c>
      <c r="D36">
        <v>3.31</v>
      </c>
      <c r="E36">
        <v>4.63</v>
      </c>
      <c r="F36">
        <v>0.8</v>
      </c>
      <c r="G36">
        <v>2.88</v>
      </c>
      <c r="H36">
        <v>4.28</v>
      </c>
    </row>
    <row r="43" spans="2:15" x14ac:dyDescent="0.2">
      <c r="B43" t="s">
        <v>19</v>
      </c>
      <c r="C43" t="s">
        <v>20</v>
      </c>
      <c r="D43" t="s">
        <v>21</v>
      </c>
      <c r="E43" t="s">
        <v>21</v>
      </c>
      <c r="F43" t="s">
        <v>22</v>
      </c>
      <c r="G43" t="s">
        <v>27</v>
      </c>
      <c r="J43" t="s">
        <v>28</v>
      </c>
      <c r="K43" t="s">
        <v>20</v>
      </c>
      <c r="L43" t="s">
        <v>21</v>
      </c>
      <c r="M43" t="s">
        <v>23</v>
      </c>
      <c r="N43">
        <v>103</v>
      </c>
      <c r="O43">
        <v>106</v>
      </c>
    </row>
    <row r="44" spans="2:15" x14ac:dyDescent="0.2">
      <c r="B44">
        <v>22.9</v>
      </c>
      <c r="C44">
        <v>1.8</v>
      </c>
      <c r="D44">
        <v>36.67</v>
      </c>
      <c r="E44" s="6">
        <f>100/D44</f>
        <v>2.7270248159258248</v>
      </c>
      <c r="F44" s="8">
        <f>(2*9.8*(C44/2)*((C44/2)/1000)*(2500-1260))/(E44*9)*1000</f>
        <v>802.10491200000013</v>
      </c>
      <c r="G44" s="8">
        <f>F44*(2*(0.02/C44)^2+(0.2/D44)^2+(0.1/10)^2)^(1/2)</f>
        <v>15.567040810105476</v>
      </c>
      <c r="J44">
        <v>22.9</v>
      </c>
      <c r="K44">
        <v>1.8</v>
      </c>
      <c r="L44" s="6">
        <v>2.7270248159258248</v>
      </c>
      <c r="M44" s="7">
        <f>(L44/1000*(K44/2)/1000*1260)/(F44/1000)</f>
        <v>3.8554135437832669E-3</v>
      </c>
      <c r="N44" s="6">
        <f>(2*((K44/2)/1000)^2*2500)/(F44/1000*9)*10^3</f>
        <v>0.56102386766084267</v>
      </c>
      <c r="O44" s="6">
        <f>L44/1000*N44*10^3</f>
        <v>1.5299260094378038</v>
      </c>
    </row>
    <row r="45" spans="2:15" x14ac:dyDescent="0.2">
      <c r="C45">
        <v>1.9</v>
      </c>
      <c r="D45">
        <v>35.65</v>
      </c>
      <c r="E45" s="6">
        <f t="shared" ref="E45:E53" si="0">100/D45</f>
        <v>2.8050490883590462</v>
      </c>
      <c r="F45" s="8">
        <f t="shared" ref="F45:F47" si="1">(2*9.8*(C45/2)*((C45/2)/1000)*(2500-1260))/(E45*9)*1000</f>
        <v>868.84437111111117</v>
      </c>
      <c r="G45" s="8">
        <f t="shared" ref="G45:G53" si="2">F45*(2*(0.02/C45)^2+(0.2/D45)^2+(0.1/10)^2)^(1/2)</f>
        <v>16.325949861188619</v>
      </c>
      <c r="K45">
        <v>1.9</v>
      </c>
      <c r="L45" s="6">
        <v>2.8050490883590462</v>
      </c>
      <c r="M45" s="7">
        <f t="shared" ref="M45:M53" si="3">(L45/1000*(K45/2)/1000*1260)/(F45/1000)</f>
        <v>3.8644938845283604E-3</v>
      </c>
      <c r="N45" s="6">
        <f t="shared" ref="N45:N53" si="4">(2*((K45/2)/1000)^2*2500)/(F45/1000*9)*10^3</f>
        <v>0.57707560244384593</v>
      </c>
      <c r="O45" s="6">
        <f t="shared" ref="O45:O53" si="5">L45/1000*N45*10^3</f>
        <v>1.6187253925493572</v>
      </c>
    </row>
    <row r="46" spans="2:15" x14ac:dyDescent="0.2">
      <c r="B46">
        <v>30.1</v>
      </c>
      <c r="C46">
        <v>1.8</v>
      </c>
      <c r="D46">
        <v>27.13</v>
      </c>
      <c r="E46" s="6">
        <f t="shared" si="0"/>
        <v>3.6859565057132326</v>
      </c>
      <c r="F46" s="8">
        <f t="shared" si="1"/>
        <v>593.43076800000006</v>
      </c>
      <c r="G46" s="8">
        <f t="shared" si="2"/>
        <v>11.88727420418563</v>
      </c>
      <c r="J46">
        <v>30.1</v>
      </c>
      <c r="K46">
        <v>1.8</v>
      </c>
      <c r="L46" s="6">
        <v>3.6859565057132326</v>
      </c>
      <c r="M46" s="7">
        <f t="shared" si="3"/>
        <v>7.0435759365257674E-3</v>
      </c>
      <c r="N46" s="6">
        <f t="shared" si="4"/>
        <v>0.75830244110295264</v>
      </c>
      <c r="O46" s="6">
        <f t="shared" si="5"/>
        <v>2.7950698160816541</v>
      </c>
    </row>
    <row r="47" spans="2:15" x14ac:dyDescent="0.2">
      <c r="C47">
        <v>1.9</v>
      </c>
      <c r="D47">
        <v>24.86</v>
      </c>
      <c r="E47" s="6">
        <f t="shared" si="0"/>
        <v>4.0225261464199518</v>
      </c>
      <c r="F47" s="8">
        <f t="shared" si="1"/>
        <v>605.87576622222218</v>
      </c>
      <c r="G47" s="8">
        <f t="shared" si="2"/>
        <v>11.908649857640281</v>
      </c>
      <c r="K47">
        <v>1.9</v>
      </c>
      <c r="L47" s="6">
        <v>4.0225261464199518</v>
      </c>
      <c r="M47" s="7">
        <f t="shared" si="3"/>
        <v>7.9471140218845757E-3</v>
      </c>
      <c r="N47" s="6">
        <f t="shared" si="4"/>
        <v>0.82754405579738977</v>
      </c>
      <c r="O47" s="6">
        <f t="shared" si="5"/>
        <v>3.328817601759412</v>
      </c>
    </row>
    <row r="48" spans="2:15" x14ac:dyDescent="0.2">
      <c r="B48">
        <v>38.1</v>
      </c>
      <c r="C48">
        <v>1.8</v>
      </c>
      <c r="D48">
        <v>14.08</v>
      </c>
      <c r="E48" s="6">
        <f t="shared" si="0"/>
        <v>7.1022727272727275</v>
      </c>
      <c r="F48" s="8">
        <f>(2*9.8*(C48/2)*((C48/2)/1000)*(2500-1250))/(E48*9)*1000</f>
        <v>310.464</v>
      </c>
      <c r="G48" s="8">
        <f t="shared" si="2"/>
        <v>7.2723015510634603</v>
      </c>
      <c r="J48">
        <v>38.1</v>
      </c>
      <c r="K48">
        <v>1.8</v>
      </c>
      <c r="L48" s="6">
        <v>7.1022727272727275</v>
      </c>
      <c r="M48" s="7">
        <f t="shared" si="3"/>
        <v>2.5941742916174734E-2</v>
      </c>
      <c r="N48" s="6">
        <f t="shared" si="4"/>
        <v>1.4494434137291279</v>
      </c>
      <c r="O48" s="6">
        <f t="shared" si="5"/>
        <v>10.294342427053465</v>
      </c>
    </row>
    <row r="49" spans="2:15" x14ac:dyDescent="0.2">
      <c r="C49">
        <v>1.9</v>
      </c>
      <c r="D49">
        <v>13.68</v>
      </c>
      <c r="E49" s="6">
        <f t="shared" si="0"/>
        <v>7.3099415204678362</v>
      </c>
      <c r="F49" s="8">
        <f t="shared" ref="F49:F53" si="6">(2*9.8*(C49/2)*((C49/2)/1000)*(2500-1250))/(E49*9)*1000</f>
        <v>336.09100000000001</v>
      </c>
      <c r="G49" s="8">
        <f t="shared" si="2"/>
        <v>7.7763325455727896</v>
      </c>
      <c r="K49">
        <v>1.9</v>
      </c>
      <c r="L49" s="6">
        <v>7.3099415204678362</v>
      </c>
      <c r="M49" s="7">
        <f t="shared" si="3"/>
        <v>2.603461562493491E-2</v>
      </c>
      <c r="N49" s="6">
        <f t="shared" si="4"/>
        <v>1.4918248000954766</v>
      </c>
      <c r="O49" s="6">
        <f t="shared" si="5"/>
        <v>10.905152047481552</v>
      </c>
    </row>
    <row r="50" spans="2:15" x14ac:dyDescent="0.2">
      <c r="B50">
        <v>46</v>
      </c>
      <c r="C50">
        <v>1.8</v>
      </c>
      <c r="D50">
        <v>7.51</v>
      </c>
      <c r="E50" s="6">
        <f t="shared" si="0"/>
        <v>13.315579227696405</v>
      </c>
      <c r="F50" s="8">
        <f t="shared" si="6"/>
        <v>165.59550000000002</v>
      </c>
      <c r="G50" s="8">
        <f t="shared" si="2"/>
        <v>5.3815535830301835</v>
      </c>
      <c r="J50">
        <v>46</v>
      </c>
      <c r="K50">
        <v>1.8</v>
      </c>
      <c r="L50" s="6">
        <v>13.315579227696405</v>
      </c>
      <c r="M50" s="7">
        <f t="shared" si="3"/>
        <v>9.1185248658373713E-2</v>
      </c>
      <c r="N50" s="6">
        <f t="shared" si="4"/>
        <v>2.7174651485094699</v>
      </c>
      <c r="O50" s="6">
        <f t="shared" si="5"/>
        <v>36.184622483481633</v>
      </c>
    </row>
    <row r="51" spans="2:15" x14ac:dyDescent="0.2">
      <c r="C51">
        <v>1.9</v>
      </c>
      <c r="D51">
        <v>7.21</v>
      </c>
      <c r="E51" s="6">
        <f t="shared" si="0"/>
        <v>13.869625520110958</v>
      </c>
      <c r="F51" s="8">
        <f t="shared" si="6"/>
        <v>177.13568055555552</v>
      </c>
      <c r="G51" s="8">
        <f t="shared" si="2"/>
        <v>5.8510376699624365</v>
      </c>
      <c r="K51">
        <v>1.9</v>
      </c>
      <c r="L51" s="6">
        <v>13.869625520110958</v>
      </c>
      <c r="M51" s="7">
        <f t="shared" si="3"/>
        <v>9.372443595499047E-2</v>
      </c>
      <c r="N51" s="6">
        <f t="shared" si="4"/>
        <v>2.830535820430808</v>
      </c>
      <c r="O51" s="6">
        <f t="shared" si="5"/>
        <v>39.258471850635345</v>
      </c>
    </row>
    <row r="52" spans="2:15" x14ac:dyDescent="0.2">
      <c r="B52">
        <v>55</v>
      </c>
      <c r="C52">
        <v>2</v>
      </c>
      <c r="D52">
        <v>4.93</v>
      </c>
      <c r="E52" s="6">
        <f t="shared" si="0"/>
        <v>20.28397565922921</v>
      </c>
      <c r="F52" s="8">
        <f t="shared" si="6"/>
        <v>134.20555555555558</v>
      </c>
      <c r="G52" s="8">
        <f t="shared" si="2"/>
        <v>5.9199083313202232</v>
      </c>
      <c r="J52">
        <v>55</v>
      </c>
      <c r="K52">
        <v>2</v>
      </c>
      <c r="L52" s="6">
        <v>20.28397565922921</v>
      </c>
      <c r="M52" s="7">
        <f t="shared" si="3"/>
        <v>0.19043778944045964</v>
      </c>
      <c r="N52" s="6">
        <f t="shared" si="4"/>
        <v>4.1395868692304507</v>
      </c>
      <c r="O52" s="6">
        <f t="shared" si="5"/>
        <v>83.967279294735306</v>
      </c>
    </row>
    <row r="53" spans="2:15" x14ac:dyDescent="0.2">
      <c r="C53">
        <v>2</v>
      </c>
      <c r="D53">
        <v>4.63</v>
      </c>
      <c r="E53" s="6">
        <f t="shared" si="0"/>
        <v>21.598272138228943</v>
      </c>
      <c r="F53" s="8">
        <f t="shared" si="6"/>
        <v>126.03888888888889</v>
      </c>
      <c r="G53" s="8">
        <f t="shared" si="2"/>
        <v>5.8658090458474428</v>
      </c>
      <c r="K53">
        <v>2</v>
      </c>
      <c r="L53" s="6">
        <v>21.598272138228943</v>
      </c>
      <c r="M53" s="7">
        <f t="shared" si="3"/>
        <v>0.21591608061666698</v>
      </c>
      <c r="N53" s="6">
        <f t="shared" si="4"/>
        <v>4.407810640454886</v>
      </c>
      <c r="O53" s="6">
        <f t="shared" si="5"/>
        <v>95.201093746325839</v>
      </c>
    </row>
    <row r="54" spans="2:15" x14ac:dyDescent="0.2">
      <c r="N54" s="6"/>
      <c r="O54" s="6"/>
    </row>
    <row r="55" spans="2:15" x14ac:dyDescent="0.2">
      <c r="N55" s="6"/>
      <c r="O55" s="6"/>
    </row>
    <row r="56" spans="2:15" x14ac:dyDescent="0.2">
      <c r="B56">
        <v>22.9</v>
      </c>
      <c r="E56" s="6"/>
      <c r="F56" s="8"/>
      <c r="G56" s="8"/>
      <c r="J56">
        <v>22.9</v>
      </c>
      <c r="L56" s="6"/>
      <c r="M56" s="7"/>
      <c r="N56" s="6"/>
      <c r="O56" s="6"/>
    </row>
    <row r="57" spans="2:15" x14ac:dyDescent="0.2">
      <c r="C57">
        <v>0.8</v>
      </c>
      <c r="D57">
        <v>38.49</v>
      </c>
      <c r="E57" s="6">
        <f t="shared" ref="E57:E67" si="7">100/D57</f>
        <v>2.5980774227071963</v>
      </c>
      <c r="F57" s="8">
        <f t="shared" ref="F57:F61" si="8">(2*9.8*(C57/2)*((C57/2)/1000)*(7800-1260))/(E57*9)*1000</f>
        <v>877.12038400000029</v>
      </c>
      <c r="G57" s="8">
        <f t="shared" ref="G57:G67" si="9">F57*(2*(0.05/C57)^2+(0.2/D57)^2+(0.1/10)^2)^(1/2)</f>
        <v>78.15482252190732</v>
      </c>
      <c r="K57">
        <v>0.8</v>
      </c>
      <c r="L57" s="6">
        <v>2.5980774227071963</v>
      </c>
      <c r="M57" s="7">
        <f t="shared" ref="M57:M67" si="10">(L57/1000*(K57/2)/1000*1260)/(F57/1000)</f>
        <v>1.4928749176628718E-3</v>
      </c>
      <c r="N57" s="6">
        <f t="shared" ref="N57:N67" si="11">(2*((K57/2)/1000)^2*7800)/(F57/1000*9)*10^3</f>
        <v>0.31618616827554341</v>
      </c>
      <c r="O57" s="6">
        <f t="shared" ref="O57:O67" si="12">L57/1000*N57*10^3</f>
        <v>0.8214761451689877</v>
      </c>
    </row>
    <row r="58" spans="2:15" x14ac:dyDescent="0.2">
      <c r="C58">
        <v>0.8</v>
      </c>
      <c r="D58">
        <v>46.68</v>
      </c>
      <c r="E58" s="6">
        <f t="shared" si="7"/>
        <v>2.1422450728363325</v>
      </c>
      <c r="F58" s="8">
        <f t="shared" si="8"/>
        <v>1063.7562880000003</v>
      </c>
      <c r="G58" s="8">
        <f t="shared" si="9"/>
        <v>94.733197454537802</v>
      </c>
      <c r="K58">
        <v>0.8</v>
      </c>
      <c r="L58" s="6">
        <v>2.1422450728363325</v>
      </c>
      <c r="M58" s="7">
        <f t="shared" si="10"/>
        <v>1.0149801499547153E-3</v>
      </c>
      <c r="N58" s="6">
        <f t="shared" si="11"/>
        <v>0.26071134569249499</v>
      </c>
      <c r="O58" s="6">
        <f t="shared" si="12"/>
        <v>0.55850759574227715</v>
      </c>
    </row>
    <row r="59" spans="2:15" x14ac:dyDescent="0.2">
      <c r="B59">
        <v>30.1</v>
      </c>
      <c r="C59">
        <v>0.8</v>
      </c>
      <c r="D59">
        <v>29.25</v>
      </c>
      <c r="E59" s="6">
        <f t="shared" si="7"/>
        <v>3.4188034188034186</v>
      </c>
      <c r="F59" s="8">
        <f>(2*9.8*(C59/2)*((C59/2)/1000)*(7800-1260))/(E59*9)*1000</f>
        <v>666.55680000000007</v>
      </c>
      <c r="G59" s="8">
        <f t="shared" si="9"/>
        <v>59.466628227514875</v>
      </c>
      <c r="J59">
        <v>30.1</v>
      </c>
      <c r="K59">
        <v>0.8</v>
      </c>
      <c r="L59" s="6">
        <v>3.4188034188034186</v>
      </c>
      <c r="M59" s="7">
        <f t="shared" si="10"/>
        <v>2.5850413994380119E-3</v>
      </c>
      <c r="N59" s="6">
        <f t="shared" si="11"/>
        <v>0.4160685681000228</v>
      </c>
      <c r="O59" s="6">
        <f t="shared" si="12"/>
        <v>1.4224566430770011</v>
      </c>
    </row>
    <row r="60" spans="2:15" x14ac:dyDescent="0.2">
      <c r="E60" s="6"/>
      <c r="F60" s="8"/>
      <c r="G60" s="8"/>
      <c r="L60" s="6"/>
      <c r="M60" s="7"/>
      <c r="N60" s="6"/>
      <c r="O60" s="6"/>
    </row>
    <row r="61" spans="2:15" x14ac:dyDescent="0.2">
      <c r="C61">
        <v>0.75</v>
      </c>
      <c r="D61">
        <v>23.35</v>
      </c>
      <c r="E61" s="6">
        <f t="shared" si="7"/>
        <v>4.2826552462526761</v>
      </c>
      <c r="F61" s="8">
        <f t="shared" si="8"/>
        <v>467.67131250000017</v>
      </c>
      <c r="G61" s="8">
        <f t="shared" si="9"/>
        <v>44.520376896780213</v>
      </c>
      <c r="K61">
        <v>0.75</v>
      </c>
      <c r="L61" s="6">
        <v>4.2826552462526761</v>
      </c>
      <c r="M61" s="7">
        <f t="shared" si="10"/>
        <v>4.3268734894967263E-3</v>
      </c>
      <c r="N61" s="6">
        <f t="shared" si="11"/>
        <v>0.52119938402251242</v>
      </c>
      <c r="O61" s="6">
        <f t="shared" si="12"/>
        <v>2.232117276327676</v>
      </c>
    </row>
    <row r="62" spans="2:15" x14ac:dyDescent="0.2">
      <c r="B62">
        <v>38.1</v>
      </c>
      <c r="C62">
        <v>0.85</v>
      </c>
      <c r="D62">
        <v>11.71</v>
      </c>
      <c r="E62" s="6">
        <f t="shared" si="7"/>
        <v>8.5397096498719041</v>
      </c>
      <c r="F62" s="8">
        <f>(2*9.8*(C62/2)*((C62/2)/1000)*(7800-1250))/(E62*9)*1000</f>
        <v>301.70993902777775</v>
      </c>
      <c r="G62" s="8">
        <f t="shared" si="9"/>
        <v>25.799502132241386</v>
      </c>
      <c r="J62">
        <v>38.1</v>
      </c>
      <c r="K62">
        <v>0.85</v>
      </c>
      <c r="L62" s="6">
        <v>8.5397096498719041</v>
      </c>
      <c r="M62" s="7">
        <f t="shared" si="10"/>
        <v>1.5156989962751532E-2</v>
      </c>
      <c r="N62" s="6">
        <f t="shared" si="11"/>
        <v>1.0376964522355638</v>
      </c>
      <c r="O62" s="6">
        <f t="shared" si="12"/>
        <v>8.861626406793885</v>
      </c>
    </row>
    <row r="63" spans="2:15" x14ac:dyDescent="0.2">
      <c r="C63">
        <v>0.85</v>
      </c>
      <c r="D63">
        <v>14.25</v>
      </c>
      <c r="E63" s="6">
        <f t="shared" si="7"/>
        <v>7.0175438596491224</v>
      </c>
      <c r="F63" s="8">
        <f t="shared" ref="F63:F67" si="13">(2*9.8*(C63/2)*((C63/2)/1000)*(7800-1250))/(E63*9)*1000</f>
        <v>367.15342708333333</v>
      </c>
      <c r="G63" s="8">
        <f t="shared" si="9"/>
        <v>31.191620714849471</v>
      </c>
      <c r="K63">
        <v>0.85</v>
      </c>
      <c r="L63" s="6">
        <v>7.0175438596491224</v>
      </c>
      <c r="M63" s="7">
        <f t="shared" si="10"/>
        <v>1.023521628735654E-2</v>
      </c>
      <c r="N63" s="6">
        <f t="shared" si="11"/>
        <v>0.85273161092480387</v>
      </c>
      <c r="O63" s="6">
        <f t="shared" si="12"/>
        <v>5.9840814801740612</v>
      </c>
    </row>
    <row r="64" spans="2:15" x14ac:dyDescent="0.2">
      <c r="B64">
        <v>46</v>
      </c>
      <c r="C64">
        <v>0.75</v>
      </c>
      <c r="D64">
        <v>9</v>
      </c>
      <c r="E64" s="6">
        <f t="shared" si="7"/>
        <v>11.111111111111111</v>
      </c>
      <c r="F64" s="8">
        <f t="shared" si="13"/>
        <v>180.53437500000004</v>
      </c>
      <c r="G64" s="8">
        <f t="shared" si="9"/>
        <v>17.580299922144079</v>
      </c>
      <c r="J64">
        <v>46</v>
      </c>
      <c r="K64">
        <v>0.75</v>
      </c>
      <c r="L64" s="6">
        <v>11.111111111111111</v>
      </c>
      <c r="M64" s="7">
        <f t="shared" si="10"/>
        <v>2.9080334423845867E-2</v>
      </c>
      <c r="N64" s="6">
        <f t="shared" si="11"/>
        <v>1.3501583839642721</v>
      </c>
      <c r="O64" s="6">
        <f t="shared" si="12"/>
        <v>15.001759821825246</v>
      </c>
    </row>
    <row r="65" spans="1:17" x14ac:dyDescent="0.2">
      <c r="C65">
        <v>0.9</v>
      </c>
      <c r="D65">
        <v>7.01</v>
      </c>
      <c r="E65" s="6">
        <f t="shared" si="7"/>
        <v>14.265335235378032</v>
      </c>
      <c r="F65" s="8">
        <f t="shared" si="13"/>
        <v>202.48735500000004</v>
      </c>
      <c r="G65" s="8">
        <f t="shared" si="9"/>
        <v>17.04606657826087</v>
      </c>
      <c r="K65">
        <v>0.9</v>
      </c>
      <c r="L65" s="6">
        <v>14.265335235378032</v>
      </c>
      <c r="M65" s="7">
        <f t="shared" si="10"/>
        <v>3.9945433029432098E-2</v>
      </c>
      <c r="N65" s="6">
        <f t="shared" si="11"/>
        <v>1.7334415771295937</v>
      </c>
      <c r="O65" s="6">
        <f t="shared" si="12"/>
        <v>24.72812520869606</v>
      </c>
    </row>
    <row r="66" spans="1:17" x14ac:dyDescent="0.2">
      <c r="B66">
        <v>55</v>
      </c>
      <c r="C66">
        <v>0.75</v>
      </c>
      <c r="D66">
        <v>5.67</v>
      </c>
      <c r="E66" s="6">
        <f t="shared" si="7"/>
        <v>17.636684303350972</v>
      </c>
      <c r="F66" s="8">
        <f t="shared" si="13"/>
        <v>113.73665625000002</v>
      </c>
      <c r="G66" s="8">
        <f t="shared" si="9"/>
        <v>11.505461753312913</v>
      </c>
      <c r="J66">
        <v>55</v>
      </c>
      <c r="K66">
        <v>0.75</v>
      </c>
      <c r="L66" s="6">
        <v>17.636684303350972</v>
      </c>
      <c r="M66" s="7">
        <f t="shared" si="10"/>
        <v>7.3268668238462772E-2</v>
      </c>
      <c r="N66" s="6">
        <f t="shared" si="11"/>
        <v>2.1431085459750356</v>
      </c>
      <c r="O66" s="6">
        <f t="shared" si="12"/>
        <v>37.797328853175237</v>
      </c>
    </row>
    <row r="67" spans="1:17" x14ac:dyDescent="0.2">
      <c r="C67">
        <v>0.8</v>
      </c>
      <c r="D67">
        <v>4.28</v>
      </c>
      <c r="E67" s="6">
        <f t="shared" si="7"/>
        <v>23.364485981308409</v>
      </c>
      <c r="F67" s="8">
        <f t="shared" si="13"/>
        <v>97.682915555555567</v>
      </c>
      <c r="G67" s="8">
        <f t="shared" si="9"/>
        <v>9.8151144243877706</v>
      </c>
      <c r="K67">
        <v>0.8</v>
      </c>
      <c r="L67" s="6">
        <v>23.364485981308409</v>
      </c>
      <c r="M67" s="7">
        <f t="shared" si="10"/>
        <v>0.12055026068383677</v>
      </c>
      <c r="N67" s="6">
        <f t="shared" si="11"/>
        <v>2.8391180971211338</v>
      </c>
      <c r="O67" s="6">
        <f t="shared" si="12"/>
        <v>66.334534979465744</v>
      </c>
    </row>
    <row r="73" spans="1:17" x14ac:dyDescent="0.2">
      <c r="K73" t="s">
        <v>25</v>
      </c>
      <c r="L73" t="s">
        <v>26</v>
      </c>
      <c r="M73" t="s">
        <v>24</v>
      </c>
    </row>
    <row r="74" spans="1:17" x14ac:dyDescent="0.2">
      <c r="A74">
        <f>273+B74</f>
        <v>295.89999999999998</v>
      </c>
      <c r="B74">
        <v>22.9</v>
      </c>
      <c r="C74">
        <f>(F44+F45+F56+F57+F58)/4</f>
        <v>902.95648877777808</v>
      </c>
      <c r="D74">
        <f>(SUM(D84:D85,D96:D98)/4)^(1/2)</f>
        <v>97.286634295600763</v>
      </c>
      <c r="E74">
        <f>C74*((G44/F44)^2+(G45/F45)^2+(G57/F57)^2+(G58/F58)^2)^(1/2)</f>
        <v>116.33814526479631</v>
      </c>
      <c r="F74">
        <f>(D74^2+E74^2)^(1/2)</f>
        <v>151.65504691970793</v>
      </c>
      <c r="K74" s="6">
        <f>LN(C74)</f>
        <v>6.805674367070857</v>
      </c>
      <c r="L74" s="7">
        <f>F74/C74</f>
        <v>0.1679538812827901</v>
      </c>
      <c r="M74" s="6">
        <f>1/A74*1000</f>
        <v>3.3795201081446438</v>
      </c>
      <c r="P74" s="6">
        <v>6.8056743670708597</v>
      </c>
      <c r="Q74" s="6">
        <v>3.3795201081446438</v>
      </c>
    </row>
    <row r="75" spans="1:17" x14ac:dyDescent="0.2">
      <c r="A75">
        <f t="shared" ref="A75:A78" si="14">273+B75</f>
        <v>303.10000000000002</v>
      </c>
      <c r="B75">
        <v>30.1</v>
      </c>
      <c r="C75">
        <f>(F46+F47+F59+F60+F61)/4</f>
        <v>583.38366168055563</v>
      </c>
      <c r="D75">
        <f>(SUM(D86:D87,D99:D101)/4)^(1/2)</f>
        <v>72.308294480812691</v>
      </c>
      <c r="E75">
        <f>C75*((G47/F47)^2+(G46/F46)^2+(G61/F61)^2+(G59/F59)^2)^(1/2)</f>
        <v>77.852969311026399</v>
      </c>
      <c r="F75">
        <f t="shared" ref="F75:F78" si="15">(D75^2+E75^2)^(1/2)</f>
        <v>106.25240835514057</v>
      </c>
      <c r="K75" s="6">
        <f t="shared" ref="K75:K77" si="16">LN(C75)</f>
        <v>6.3688450516944561</v>
      </c>
      <c r="L75" s="7">
        <f>F75/C75</f>
        <v>0.18213127198156157</v>
      </c>
      <c r="M75" s="6">
        <f t="shared" ref="M75:M77" si="17">1/A75*1000</f>
        <v>3.299241174529858</v>
      </c>
      <c r="P75" s="6">
        <v>6.3688450516944561</v>
      </c>
      <c r="Q75" s="6">
        <v>3.299241174529858</v>
      </c>
    </row>
    <row r="76" spans="1:17" x14ac:dyDescent="0.2">
      <c r="A76">
        <f t="shared" si="14"/>
        <v>311.10000000000002</v>
      </c>
      <c r="B76">
        <v>38.1</v>
      </c>
      <c r="C76">
        <f>(F48+F49+F62+F63)/4</f>
        <v>328.85459152777776</v>
      </c>
      <c r="D76">
        <f>(SUM(D88:D89,D102:D103)/4)^(1/2)</f>
        <v>25.466705855762271</v>
      </c>
      <c r="E76">
        <f>C76*((G48/F48)^2+(G49/F49)^2+(G62/F62)^2+(G63/F63)^2)^(1/2)</f>
        <v>41.091760983769994</v>
      </c>
      <c r="F76">
        <f t="shared" si="15"/>
        <v>48.343416593070856</v>
      </c>
      <c r="K76" s="6">
        <f t="shared" si="16"/>
        <v>5.7956156820271953</v>
      </c>
      <c r="L76" s="7">
        <f t="shared" ref="L76:L78" si="18">F76/C76</f>
        <v>0.14700544811759872</v>
      </c>
      <c r="M76" s="6">
        <f>1/A76*1000</f>
        <v>3.2144005143040819</v>
      </c>
      <c r="P76" s="6">
        <v>5.7956156820271953</v>
      </c>
      <c r="Q76" s="6">
        <v>3.2144005143040819</v>
      </c>
    </row>
    <row r="77" spans="1:17" x14ac:dyDescent="0.2">
      <c r="A77">
        <f t="shared" si="14"/>
        <v>319</v>
      </c>
      <c r="B77">
        <v>46</v>
      </c>
      <c r="C77">
        <f>(F51+F50+F65+F64)/4</f>
        <v>181.43822763888889</v>
      </c>
      <c r="D77">
        <f>(SUM(D90:D91,D104:D105)/4)^(1/2)</f>
        <v>13.354649402936587</v>
      </c>
      <c r="E77">
        <f>C77*((G51/F51)^2+(G50/F50)^2+(G65/F65)^2+(G64/F64)^2)^(1/2)</f>
        <v>24.822420354748726</v>
      </c>
      <c r="F77">
        <f t="shared" si="15"/>
        <v>28.186862417502208</v>
      </c>
      <c r="K77" s="6">
        <f t="shared" si="16"/>
        <v>5.2009152521874933</v>
      </c>
      <c r="L77" s="7">
        <f t="shared" si="18"/>
        <v>0.15535239064174328</v>
      </c>
      <c r="M77" s="6">
        <f t="shared" si="17"/>
        <v>3.134796238244514</v>
      </c>
      <c r="P77" s="6">
        <v>5.2009152521874933</v>
      </c>
      <c r="Q77" s="6">
        <v>3.134796238244514</v>
      </c>
    </row>
    <row r="78" spans="1:17" x14ac:dyDescent="0.2">
      <c r="A78">
        <f t="shared" si="14"/>
        <v>328</v>
      </c>
      <c r="B78">
        <v>55</v>
      </c>
      <c r="C78">
        <f>(F52+F53+F66+F67)/4</f>
        <v>117.91600406250001</v>
      </c>
      <c r="D78">
        <f>(SUM(D92:D93,D106:D107)/4)^(1/2)</f>
        <v>13.767494002317409</v>
      </c>
      <c r="E78">
        <f>C78*((G52/F52)^2+(G53/F53)^2+(G66/F66)^2+(G67/F67)^2)^(1/2)</f>
        <v>18.434498104785433</v>
      </c>
      <c r="F78">
        <f t="shared" si="15"/>
        <v>23.008142286572891</v>
      </c>
      <c r="K78" s="6">
        <f>LN(C78)</f>
        <v>4.7699725410155995</v>
      </c>
      <c r="L78" s="7">
        <f t="shared" si="18"/>
        <v>0.19512315117443849</v>
      </c>
      <c r="M78" s="6">
        <f>1/A78*1000</f>
        <v>3.0487804878048781</v>
      </c>
      <c r="P78" s="6">
        <v>4.7699725410155995</v>
      </c>
      <c r="Q78" s="6">
        <v>3.0487804878048781</v>
      </c>
    </row>
    <row r="84" spans="3:18" x14ac:dyDescent="0.2">
      <c r="C84">
        <v>802.10491200000013</v>
      </c>
      <c r="D84">
        <f>($C$74-C84)^2</f>
        <v>10171.040538564041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3:18" x14ac:dyDescent="0.2">
      <c r="C85">
        <v>868.84437111111117</v>
      </c>
      <c r="D85">
        <f>($C$74-C85)^2</f>
        <v>1163.6365717045283</v>
      </c>
      <c r="I85">
        <v>295.89999999999998</v>
      </c>
      <c r="J85" s="6">
        <v>902.95648877777808</v>
      </c>
      <c r="K85" s="6">
        <v>97.286634295600763</v>
      </c>
      <c r="L85" s="6">
        <v>116.33814526479631</v>
      </c>
      <c r="M85" s="6">
        <v>151.65504691970793</v>
      </c>
      <c r="P85" s="6">
        <f>6.37694*1000</f>
        <v>6376.9400000000005</v>
      </c>
      <c r="Q85" s="6">
        <f>0.23952*1000</f>
        <v>239.52</v>
      </c>
    </row>
    <row r="86" spans="3:18" x14ac:dyDescent="0.2">
      <c r="C86">
        <v>593.43076800000006</v>
      </c>
      <c r="D86">
        <f>($C$75-C86)^2</f>
        <v>100.94434539422008</v>
      </c>
      <c r="I86">
        <v>303.10000000000002</v>
      </c>
      <c r="J86" s="6">
        <v>583.38366168055563</v>
      </c>
      <c r="K86" s="6">
        <v>72.308294480812691</v>
      </c>
      <c r="L86" s="6">
        <v>77.852969311026399</v>
      </c>
      <c r="M86" s="6">
        <v>106.25240835514057</v>
      </c>
    </row>
    <row r="87" spans="3:18" x14ac:dyDescent="0.2">
      <c r="C87">
        <v>605.87576622222218</v>
      </c>
      <c r="D87">
        <f>($C$75-C87)^2</f>
        <v>505.89476671325701</v>
      </c>
      <c r="I87">
        <v>311.10000000000002</v>
      </c>
      <c r="J87" s="6">
        <v>328.85459152777776</v>
      </c>
      <c r="K87" s="6">
        <v>25.466705855762271</v>
      </c>
      <c r="L87" s="6">
        <v>41.091760983769994</v>
      </c>
      <c r="M87" s="6">
        <v>48.343416593070856</v>
      </c>
      <c r="P87">
        <f>1.38*P85</f>
        <v>8800.1772000000001</v>
      </c>
      <c r="Q87">
        <f>1.38*Q85</f>
        <v>330.5376</v>
      </c>
      <c r="R87">
        <f>Q87/16000</f>
        <v>2.0658599999999999E-2</v>
      </c>
    </row>
    <row r="88" spans="3:18" x14ac:dyDescent="0.2">
      <c r="C88">
        <v>310.464</v>
      </c>
      <c r="D88">
        <f>($C$76-C88)^2</f>
        <v>338.21385674157108</v>
      </c>
      <c r="I88">
        <v>319</v>
      </c>
      <c r="J88" s="6">
        <v>181.43822763888889</v>
      </c>
      <c r="K88" s="6">
        <v>13.354649402936587</v>
      </c>
      <c r="L88" s="6">
        <v>24.822420354748726</v>
      </c>
      <c r="M88" s="6">
        <v>28.186862417502208</v>
      </c>
      <c r="P88">
        <f>P87/10000</f>
        <v>0.88001772</v>
      </c>
      <c r="Q88">
        <f>P88/1.6</f>
        <v>0.55001107500000002</v>
      </c>
    </row>
    <row r="89" spans="3:18" x14ac:dyDescent="0.2">
      <c r="C89">
        <v>336.09100000000001</v>
      </c>
      <c r="D89">
        <f>($C$76-C89)^2</f>
        <v>52.365607576849982</v>
      </c>
      <c r="I89">
        <v>328</v>
      </c>
      <c r="J89" s="6">
        <v>117.91600406250001</v>
      </c>
      <c r="K89" s="6">
        <v>13.767494002317409</v>
      </c>
      <c r="L89" s="6">
        <v>18.434498104785433</v>
      </c>
      <c r="M89" s="6">
        <v>23.008142286572891</v>
      </c>
    </row>
    <row r="90" spans="3:18" x14ac:dyDescent="0.2">
      <c r="C90">
        <v>165.59550000000002</v>
      </c>
      <c r="D90">
        <f>($C$77-C90)^2</f>
        <v>250.99201904001345</v>
      </c>
    </row>
    <row r="91" spans="3:18" x14ac:dyDescent="0.2">
      <c r="C91">
        <v>177.13568055555552</v>
      </c>
      <c r="D91">
        <f>($C$77-C91)^2</f>
        <v>18.511911404300452</v>
      </c>
    </row>
    <row r="92" spans="3:18" x14ac:dyDescent="0.2">
      <c r="C92">
        <v>134.20555555555558</v>
      </c>
      <c r="D92">
        <f>($C$78-C92)^2</f>
        <v>265.34948784490894</v>
      </c>
    </row>
    <row r="93" spans="3:18" x14ac:dyDescent="0.2">
      <c r="C93">
        <v>126.03888888888889</v>
      </c>
      <c r="D93">
        <f>($C$78-C93)^2</f>
        <v>65.981257902778765</v>
      </c>
    </row>
    <row r="97" spans="3:4" x14ac:dyDescent="0.2">
      <c r="C97">
        <v>877.12038400000029</v>
      </c>
      <c r="D97">
        <f t="shared" ref="D97:D98" si="19">($C$74-C97)^2</f>
        <v>667.50431008831242</v>
      </c>
    </row>
    <row r="98" spans="3:4" x14ac:dyDescent="0.2">
      <c r="C98">
        <v>1063.7562880000003</v>
      </c>
      <c r="D98">
        <f t="shared" si="19"/>
        <v>25856.575429906967</v>
      </c>
    </row>
    <row r="99" spans="3:4" x14ac:dyDescent="0.2">
      <c r="C99">
        <v>666.55680000000007</v>
      </c>
      <c r="D99">
        <f>($C$75-C99)^2</f>
        <v>6917.7709379054359</v>
      </c>
    </row>
    <row r="101" spans="3:4" x14ac:dyDescent="0.2">
      <c r="C101">
        <v>467.67131250000017</v>
      </c>
      <c r="D101">
        <f t="shared" ref="D101" si="20">($C$75-C101)^2</f>
        <v>13389.347752882795</v>
      </c>
    </row>
    <row r="102" spans="3:4" x14ac:dyDescent="0.2">
      <c r="C102">
        <v>301.70993902777775</v>
      </c>
      <c r="D102">
        <f>($C$76-C102)^2</f>
        <v>736.83215934575662</v>
      </c>
    </row>
    <row r="103" spans="3:4" x14ac:dyDescent="0.2">
      <c r="C103">
        <v>367.15342708333333</v>
      </c>
      <c r="D103">
        <f>($C$76-C103)^2</f>
        <v>1466.8008049114876</v>
      </c>
    </row>
    <row r="104" spans="3:4" x14ac:dyDescent="0.2">
      <c r="C104">
        <v>180.53437500000004</v>
      </c>
      <c r="D104">
        <f>($C$77-C104)^2</f>
        <v>0.81694959282633772</v>
      </c>
    </row>
    <row r="105" spans="3:4" x14ac:dyDescent="0.2">
      <c r="C105">
        <v>202.48735500000004</v>
      </c>
      <c r="D105">
        <f>($C$77-C105)^2</f>
        <v>443.06576266427788</v>
      </c>
    </row>
    <row r="106" spans="3:4" x14ac:dyDescent="0.2">
      <c r="C106">
        <v>113.73665625000002</v>
      </c>
      <c r="D106">
        <f>($C$78-C106)^2</f>
        <v>17.466948137848398</v>
      </c>
    </row>
    <row r="107" spans="3:4" x14ac:dyDescent="0.2">
      <c r="C107">
        <v>97.682915555555567</v>
      </c>
      <c r="D107">
        <f>($C$78-C107)^2</f>
        <v>409.3778705298472</v>
      </c>
    </row>
  </sheetData>
  <mergeCells count="5">
    <mergeCell ref="B2:E2"/>
    <mergeCell ref="B8:E8"/>
    <mergeCell ref="B9:C9"/>
    <mergeCell ref="D9:E9"/>
    <mergeCell ref="B23:E23"/>
  </mergeCells>
  <hyperlinks>
    <hyperlink ref="M24" r:id="rId1" xr:uid="{58178064-6735-C942-87B7-9EC0D6A9FB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2019-02-04T11:24:51Z</dcterms:created>
  <dcterms:modified xsi:type="dcterms:W3CDTF">2019-02-17T23:36:52Z</dcterms:modified>
</cp:coreProperties>
</file>