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4.1/"/>
    </mc:Choice>
  </mc:AlternateContent>
  <xr:revisionPtr revIDLastSave="0" documentId="13_ncr:1_{39F5727E-0824-2B45-A8FC-AF2CB4784F70}" xr6:coauthVersionLast="43" xr6:coauthVersionMax="43" xr10:uidLastSave="{00000000-0000-0000-0000-000000000000}"/>
  <bookViews>
    <workbookView xWindow="0" yWindow="0" windowWidth="33600" windowHeight="21000" xr2:uid="{A6B59C14-FFB9-CC4D-955D-F392D9BD5C3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3" i="1"/>
  <c r="AG3" i="1"/>
  <c r="G70" i="1" l="1"/>
  <c r="AL3" i="1"/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C18" i="1"/>
  <c r="AJ3" i="1"/>
  <c r="AK4" i="1"/>
  <c r="AJ4" i="1" s="1"/>
  <c r="AK5" i="1"/>
  <c r="AK6" i="1"/>
  <c r="AK7" i="1"/>
  <c r="AK8" i="1"/>
  <c r="AJ8" i="1" s="1"/>
  <c r="AK9" i="1"/>
  <c r="AJ9" i="1" s="1"/>
  <c r="AK10" i="1"/>
  <c r="AJ10" i="1" s="1"/>
  <c r="AK11" i="1"/>
  <c r="AJ11" i="1" s="1"/>
  <c r="AK12" i="1"/>
  <c r="AJ12" i="1" s="1"/>
  <c r="AK13" i="1"/>
  <c r="AK14" i="1"/>
  <c r="AK15" i="1"/>
  <c r="AJ15" i="1" s="1"/>
  <c r="AK16" i="1"/>
  <c r="AJ16" i="1" s="1"/>
  <c r="AK17" i="1"/>
  <c r="AJ17" i="1" s="1"/>
  <c r="AK3" i="1"/>
  <c r="AJ14" i="1"/>
  <c r="AJ5" i="1"/>
  <c r="AJ6" i="1"/>
  <c r="AJ7" i="1"/>
  <c r="AJ13" i="1"/>
  <c r="AK44" i="1"/>
  <c r="AK45" i="1"/>
  <c r="AK46" i="1"/>
  <c r="AK47" i="1"/>
  <c r="AK48" i="1"/>
  <c r="AF4" i="1"/>
  <c r="AF12" i="1"/>
  <c r="AG4" i="1"/>
  <c r="AG5" i="1"/>
  <c r="AF5" i="1" s="1"/>
  <c r="AG6" i="1"/>
  <c r="AF6" i="1" s="1"/>
  <c r="AG7" i="1"/>
  <c r="AF7" i="1" s="1"/>
  <c r="AG8" i="1"/>
  <c r="AF8" i="1" s="1"/>
  <c r="AG9" i="1"/>
  <c r="AF9" i="1" s="1"/>
  <c r="AG10" i="1"/>
  <c r="AF10" i="1" s="1"/>
  <c r="AG11" i="1"/>
  <c r="AF11" i="1" s="1"/>
  <c r="AG12" i="1"/>
  <c r="AG13" i="1"/>
  <c r="AF13" i="1" s="1"/>
  <c r="AG14" i="1"/>
  <c r="AF14" i="1" s="1"/>
  <c r="AG15" i="1"/>
  <c r="AF15" i="1" s="1"/>
  <c r="AG16" i="1"/>
  <c r="AF16" i="1" s="1"/>
  <c r="AG17" i="1"/>
  <c r="AF17" i="1" s="1"/>
  <c r="AF3" i="1"/>
  <c r="AU17" i="1" l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3" i="1"/>
  <c r="AV14" i="1"/>
  <c r="AV12" i="1"/>
  <c r="AV7" i="1"/>
  <c r="AV5" i="1"/>
  <c r="AV3" i="1"/>
  <c r="E4" i="1"/>
  <c r="F4" i="1" s="1"/>
  <c r="X3" i="1" l="1"/>
  <c r="AV4" i="1"/>
  <c r="AV11" i="1"/>
  <c r="AV15" i="1"/>
  <c r="AV8" i="1"/>
  <c r="AV9" i="1"/>
  <c r="AV16" i="1"/>
  <c r="AV6" i="1"/>
  <c r="AV10" i="1"/>
  <c r="AV13" i="1"/>
  <c r="AV17" i="1"/>
  <c r="E5" i="1"/>
  <c r="X4" i="1" s="1"/>
  <c r="AK28" i="1" l="1"/>
  <c r="AH4" i="1"/>
  <c r="Y4" i="1"/>
  <c r="AK27" i="1"/>
  <c r="AH3" i="1"/>
  <c r="Y3" i="1"/>
  <c r="O51" i="1"/>
  <c r="O59" i="1"/>
  <c r="O61" i="1"/>
  <c r="O62" i="1"/>
  <c r="P49" i="1"/>
  <c r="O49" i="1" s="1"/>
  <c r="P50" i="1"/>
  <c r="O50" i="1" s="1"/>
  <c r="P51" i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P60" i="1"/>
  <c r="O60" i="1" s="1"/>
  <c r="P61" i="1"/>
  <c r="P62" i="1"/>
  <c r="P48" i="1"/>
  <c r="O48" i="1" s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48" i="1"/>
  <c r="G2" i="1"/>
  <c r="AR4" i="1" l="1"/>
  <c r="AR3" i="1"/>
  <c r="F5" i="1"/>
  <c r="AS3" i="1" l="1"/>
  <c r="AS4" i="1"/>
  <c r="E6" i="1"/>
  <c r="F6" i="1" s="1"/>
  <c r="C33" i="1"/>
  <c r="G33" i="1" s="1"/>
  <c r="C32" i="1"/>
  <c r="G32" i="1" s="1"/>
  <c r="J32" i="1" s="1"/>
  <c r="C31" i="1"/>
  <c r="G31" i="1" s="1"/>
  <c r="J31" i="1" s="1"/>
  <c r="C30" i="1"/>
  <c r="G30" i="1" s="1"/>
  <c r="C29" i="1"/>
  <c r="G29" i="1" s="1"/>
  <c r="G34" i="1"/>
  <c r="G35" i="1"/>
  <c r="G36" i="1"/>
  <c r="H34" i="1"/>
  <c r="H35" i="1"/>
  <c r="H36" i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J23" i="1" s="1"/>
  <c r="C22" i="1"/>
  <c r="C21" i="1"/>
  <c r="G21" i="1" s="1"/>
  <c r="C20" i="1"/>
  <c r="G20" i="1" s="1"/>
  <c r="H4" i="1"/>
  <c r="C19" i="1"/>
  <c r="G19" i="1" s="1"/>
  <c r="G18" i="1"/>
  <c r="J18" i="1" s="1"/>
  <c r="G10" i="1"/>
  <c r="J10" i="1" s="1"/>
  <c r="G22" i="1"/>
  <c r="J22" i="1" s="1"/>
  <c r="C17" i="1"/>
  <c r="G17" i="1" s="1"/>
  <c r="C16" i="1"/>
  <c r="G16" i="1" s="1"/>
  <c r="C15" i="1"/>
  <c r="G15" i="1" s="1"/>
  <c r="J15" i="1" s="1"/>
  <c r="C14" i="1"/>
  <c r="G14" i="1" s="1"/>
  <c r="C13" i="1"/>
  <c r="G13" i="1" s="1"/>
  <c r="C12" i="1"/>
  <c r="G12" i="1" s="1"/>
  <c r="C11" i="1"/>
  <c r="G11" i="1" s="1"/>
  <c r="C10" i="1"/>
  <c r="C9" i="1"/>
  <c r="G9" i="1" s="1"/>
  <c r="C8" i="1"/>
  <c r="G8" i="1" s="1"/>
  <c r="C7" i="1"/>
  <c r="G7" i="1" s="1"/>
  <c r="C5" i="1"/>
  <c r="G5" i="1" s="1"/>
  <c r="C6" i="1"/>
  <c r="G6" i="1" s="1"/>
  <c r="C4" i="1"/>
  <c r="G4" i="1" s="1"/>
  <c r="J13" i="1" l="1"/>
  <c r="J14" i="1"/>
  <c r="J7" i="1"/>
  <c r="J19" i="1"/>
  <c r="J24" i="1"/>
  <c r="J29" i="1"/>
  <c r="J5" i="1"/>
  <c r="J27" i="1"/>
  <c r="J17" i="1"/>
  <c r="J26" i="1"/>
  <c r="J25" i="1"/>
  <c r="J20" i="1"/>
  <c r="J33" i="1"/>
  <c r="J16" i="1"/>
  <c r="J9" i="1"/>
  <c r="J28" i="1"/>
  <c r="J21" i="1"/>
  <c r="J8" i="1"/>
  <c r="J30" i="1"/>
  <c r="J6" i="1"/>
  <c r="J12" i="1"/>
  <c r="J11" i="1"/>
  <c r="E7" i="1"/>
  <c r="F7" i="1" s="1"/>
  <c r="X5" i="1"/>
  <c r="AK29" i="1" l="1"/>
  <c r="Y5" i="1"/>
  <c r="AH5" i="1"/>
  <c r="E8" i="1"/>
  <c r="F8" i="1" s="1"/>
  <c r="X6" i="1"/>
  <c r="H5" i="1"/>
  <c r="K5" i="1" s="1"/>
  <c r="AK30" i="1" l="1"/>
  <c r="AH6" i="1"/>
  <c r="Y6" i="1"/>
  <c r="AR5" i="1"/>
  <c r="AS5" i="1"/>
  <c r="E9" i="1"/>
  <c r="F9" i="1" s="1"/>
  <c r="X7" i="1"/>
  <c r="H6" i="1"/>
  <c r="K6" i="1" s="1"/>
  <c r="AK31" i="1" l="1"/>
  <c r="AH7" i="1"/>
  <c r="Y7" i="1"/>
  <c r="AR6" i="1"/>
  <c r="E10" i="1"/>
  <c r="F10" i="1" s="1"/>
  <c r="X8" i="1"/>
  <c r="H7" i="1"/>
  <c r="K7" i="1" s="1"/>
  <c r="AS6" i="1" l="1"/>
  <c r="AR7" i="1"/>
  <c r="AK32" i="1"/>
  <c r="AH8" i="1"/>
  <c r="AR8" i="1" s="1"/>
  <c r="Y8" i="1"/>
  <c r="AS8" i="1" s="1"/>
  <c r="E11" i="1"/>
  <c r="F11" i="1" s="1"/>
  <c r="X9" i="1"/>
  <c r="H8" i="1"/>
  <c r="K8" i="1" s="1"/>
  <c r="AS7" i="1" l="1"/>
  <c r="AK33" i="1"/>
  <c r="AH9" i="1"/>
  <c r="AR9" i="1" s="1"/>
  <c r="Y9" i="1"/>
  <c r="AS9" i="1" s="1"/>
  <c r="E12" i="1"/>
  <c r="F12" i="1" s="1"/>
  <c r="X10" i="1"/>
  <c r="H9" i="1"/>
  <c r="K9" i="1" s="1"/>
  <c r="AK34" i="1" l="1"/>
  <c r="AH10" i="1"/>
  <c r="AR10" i="1" s="1"/>
  <c r="Y10" i="1"/>
  <c r="AS10" i="1" s="1"/>
  <c r="E13" i="1"/>
  <c r="F13" i="1" s="1"/>
  <c r="X11" i="1"/>
  <c r="H10" i="1"/>
  <c r="K10" i="1" s="1"/>
  <c r="AK35" i="1" l="1"/>
  <c r="AH11" i="1"/>
  <c r="AR11" i="1" s="1"/>
  <c r="Y11" i="1"/>
  <c r="E14" i="1"/>
  <c r="F14" i="1" s="1"/>
  <c r="X12" i="1"/>
  <c r="H11" i="1"/>
  <c r="K11" i="1" s="1"/>
  <c r="AS11" i="1" l="1"/>
  <c r="AK36" i="1"/>
  <c r="AH12" i="1"/>
  <c r="Y12" i="1"/>
  <c r="E15" i="1"/>
  <c r="F15" i="1" s="1"/>
  <c r="X13" i="1"/>
  <c r="H12" i="1"/>
  <c r="K12" i="1" s="1"/>
  <c r="AK37" i="1" l="1"/>
  <c r="Y13" i="1"/>
  <c r="AH13" i="1"/>
  <c r="AR12" i="1"/>
  <c r="E16" i="1"/>
  <c r="F16" i="1" s="1"/>
  <c r="X14" i="1"/>
  <c r="H13" i="1"/>
  <c r="K13" i="1" s="1"/>
  <c r="AK38" i="1" l="1"/>
  <c r="AH14" i="1"/>
  <c r="Y14" i="1"/>
  <c r="AR13" i="1"/>
  <c r="AS12" i="1"/>
  <c r="E17" i="1"/>
  <c r="F17" i="1" s="1"/>
  <c r="X15" i="1"/>
  <c r="H14" i="1"/>
  <c r="K14" i="1" s="1"/>
  <c r="AS13" i="1" l="1"/>
  <c r="AR14" i="1"/>
  <c r="AS14" i="1" s="1"/>
  <c r="AK39" i="1"/>
  <c r="AH15" i="1"/>
  <c r="Y15" i="1"/>
  <c r="E18" i="1"/>
  <c r="X16" i="1"/>
  <c r="H15" i="1"/>
  <c r="K15" i="1" s="1"/>
  <c r="F18" i="1" l="1"/>
  <c r="X17" i="1"/>
  <c r="AK40" i="1"/>
  <c r="AH16" i="1"/>
  <c r="Y16" i="1"/>
  <c r="AR15" i="1"/>
  <c r="E19" i="1"/>
  <c r="H16" i="1"/>
  <c r="K16" i="1" s="1"/>
  <c r="AS15" i="1" l="1"/>
  <c r="F19" i="1"/>
  <c r="AC3" i="1"/>
  <c r="AM3" i="1" s="1"/>
  <c r="AW3" i="1" s="1"/>
  <c r="AR16" i="1"/>
  <c r="AK41" i="1"/>
  <c r="AM34" i="1" s="1"/>
  <c r="AH17" i="1"/>
  <c r="Y17" i="1"/>
  <c r="E20" i="1"/>
  <c r="F20" i="1" s="1"/>
  <c r="H17" i="1"/>
  <c r="K17" i="1" s="1"/>
  <c r="AS16" i="1" l="1"/>
  <c r="AR17" i="1"/>
  <c r="AS17" i="1"/>
  <c r="E21" i="1"/>
  <c r="F21" i="1" s="1"/>
  <c r="AC4" i="1"/>
  <c r="AM4" i="1" s="1"/>
  <c r="AW4" i="1" s="1"/>
  <c r="H18" i="1"/>
  <c r="K18" i="1" s="1"/>
  <c r="E22" i="1" l="1"/>
  <c r="F22" i="1" s="1"/>
  <c r="AC5" i="1"/>
  <c r="AM5" i="1" s="1"/>
  <c r="AW5" i="1" s="1"/>
  <c r="R48" i="1"/>
  <c r="H19" i="1"/>
  <c r="K19" i="1" s="1"/>
  <c r="E23" i="1" l="1"/>
  <c r="F23" i="1" s="1"/>
  <c r="AC6" i="1"/>
  <c r="AM6" i="1" s="1"/>
  <c r="AW6" i="1" s="1"/>
  <c r="H20" i="1"/>
  <c r="K20" i="1" s="1"/>
  <c r="R49" i="1"/>
  <c r="E24" i="1" l="1"/>
  <c r="F24" i="1" s="1"/>
  <c r="AC7" i="1"/>
  <c r="AM7" i="1" s="1"/>
  <c r="AW7" i="1" s="1"/>
  <c r="H21" i="1"/>
  <c r="K21" i="1" s="1"/>
  <c r="R50" i="1"/>
  <c r="E25" i="1" l="1"/>
  <c r="F25" i="1" s="1"/>
  <c r="AC8" i="1"/>
  <c r="AM8" i="1" s="1"/>
  <c r="AW8" i="1" s="1"/>
  <c r="R51" i="1"/>
  <c r="H22" i="1"/>
  <c r="K22" i="1" s="1"/>
  <c r="E26" i="1" l="1"/>
  <c r="F26" i="1" s="1"/>
  <c r="AC9" i="1"/>
  <c r="AM9" i="1" s="1"/>
  <c r="AW9" i="1" s="1"/>
  <c r="H23" i="1"/>
  <c r="K23" i="1" s="1"/>
  <c r="R52" i="1"/>
  <c r="E27" i="1" l="1"/>
  <c r="F27" i="1" s="1"/>
  <c r="AC10" i="1"/>
  <c r="AM10" i="1" s="1"/>
  <c r="AW10" i="1" s="1"/>
  <c r="H24" i="1"/>
  <c r="K24" i="1" s="1"/>
  <c r="R53" i="1"/>
  <c r="E28" i="1" l="1"/>
  <c r="F28" i="1" s="1"/>
  <c r="AC11" i="1"/>
  <c r="AM11" i="1" s="1"/>
  <c r="AW11" i="1" s="1"/>
  <c r="H25" i="1"/>
  <c r="K25" i="1" s="1"/>
  <c r="R54" i="1"/>
  <c r="E29" i="1" l="1"/>
  <c r="F29" i="1" s="1"/>
  <c r="AC12" i="1"/>
  <c r="AM12" i="1" s="1"/>
  <c r="AW12" i="1" s="1"/>
  <c r="H26" i="1"/>
  <c r="K26" i="1" s="1"/>
  <c r="R55" i="1"/>
  <c r="E30" i="1" l="1"/>
  <c r="F30" i="1" s="1"/>
  <c r="AC13" i="1"/>
  <c r="AM13" i="1" s="1"/>
  <c r="AW13" i="1" s="1"/>
  <c r="R56" i="1"/>
  <c r="H27" i="1"/>
  <c r="K27" i="1" s="1"/>
  <c r="E31" i="1" l="1"/>
  <c r="F31" i="1" s="1"/>
  <c r="AC14" i="1"/>
  <c r="AM14" i="1" s="1"/>
  <c r="AW14" i="1" s="1"/>
  <c r="R57" i="1"/>
  <c r="H28" i="1"/>
  <c r="K28" i="1" s="1"/>
  <c r="E32" i="1" l="1"/>
  <c r="F32" i="1" s="1"/>
  <c r="AC15" i="1"/>
  <c r="AM15" i="1" s="1"/>
  <c r="AW15" i="1" s="1"/>
  <c r="R58" i="1"/>
  <c r="H29" i="1"/>
  <c r="K29" i="1" s="1"/>
  <c r="E33" i="1" l="1"/>
  <c r="AC16" i="1"/>
  <c r="AM16" i="1" s="1"/>
  <c r="AW16" i="1" s="1"/>
  <c r="R59" i="1"/>
  <c r="H30" i="1"/>
  <c r="K30" i="1" s="1"/>
  <c r="AC17" i="1" l="1"/>
  <c r="AM17" i="1" s="1"/>
  <c r="AW17" i="1" s="1"/>
  <c r="F33" i="1"/>
  <c r="R60" i="1"/>
  <c r="H31" i="1"/>
  <c r="K31" i="1" s="1"/>
  <c r="R61" i="1" l="1"/>
  <c r="H32" i="1"/>
  <c r="K32" i="1" s="1"/>
  <c r="R62" i="1" l="1"/>
  <c r="E34" i="1"/>
  <c r="H33" i="1"/>
  <c r="K33" i="1" s="1"/>
  <c r="E35" i="1" l="1"/>
  <c r="F34" i="1"/>
  <c r="E36" i="1" l="1"/>
  <c r="F36" i="1" s="1"/>
  <c r="F35" i="1"/>
</calcChain>
</file>

<file path=xl/sharedStrings.xml><?xml version="1.0" encoding="utf-8"?>
<sst xmlns="http://schemas.openxmlformats.org/spreadsheetml/2006/main" count="17" uniqueCount="9">
  <si>
    <t xml:space="preserve">Температура </t>
  </si>
  <si>
    <t>Давлнеие</t>
  </si>
  <si>
    <t>h1, мм</t>
  </si>
  <si>
    <t>h0</t>
  </si>
  <si>
    <t>мм</t>
  </si>
  <si>
    <t>a</t>
  </si>
  <si>
    <t>b</t>
  </si>
  <si>
    <t>d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</si>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</sst>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096419197600294"/>
          <c:y val="2.2222215741552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Лист1!$G$4:$G$18</c:f>
              <c:numCache>
                <c:formatCode>General</c:formatCode>
                <c:ptCount val="15"/>
                <c:pt idx="0">
                  <c:v>3.3566058002148227E-3</c:v>
                </c:pt>
                <c:pt idx="1">
                  <c:v>3.3470562640157981E-3</c:v>
                </c:pt>
                <c:pt idx="2">
                  <c:v>3.3353345340537657E-3</c:v>
                </c:pt>
                <c:pt idx="3">
                  <c:v>3.3230319343368888E-3</c:v>
                </c:pt>
                <c:pt idx="4">
                  <c:v>3.3120259662835754E-3</c:v>
                </c:pt>
                <c:pt idx="5">
                  <c:v>3.3008747318039283E-3</c:v>
                </c:pt>
                <c:pt idx="6">
                  <c:v>3.2893654813986382E-3</c:v>
                </c:pt>
                <c:pt idx="7">
                  <c:v>3.2790110502672392E-3</c:v>
                </c:pt>
                <c:pt idx="8">
                  <c:v>3.2685079261317211E-3</c:v>
                </c:pt>
                <c:pt idx="9">
                  <c:v>3.2567985670086306E-3</c:v>
                </c:pt>
                <c:pt idx="10">
                  <c:v>3.2371888252241757E-3</c:v>
                </c:pt>
                <c:pt idx="11">
                  <c:v>3.2260145815859085E-3</c:v>
                </c:pt>
                <c:pt idx="12">
                  <c:v>3.2149172158816909E-3</c:v>
                </c:pt>
                <c:pt idx="13">
                  <c:v>3.2046146450889277E-3</c:v>
                </c:pt>
                <c:pt idx="14">
                  <c:v>3.194377894904967E-3</c:v>
                </c:pt>
              </c:numCache>
            </c:numRef>
          </c:xVal>
          <c:yVal>
            <c:numRef>
              <c:f>Лист1!$H$4:$H$18</c:f>
              <c:numCache>
                <c:formatCode>General</c:formatCode>
                <c:ptCount val="15"/>
                <c:pt idx="0">
                  <c:v>7.9885659753474716</c:v>
                </c:pt>
                <c:pt idx="1">
                  <c:v>8.0152342224296333</c:v>
                </c:pt>
                <c:pt idx="2">
                  <c:v>8.0830568187683944</c:v>
                </c:pt>
                <c:pt idx="3">
                  <c:v>8.1427166551747305</c:v>
                </c:pt>
                <c:pt idx="4">
                  <c:v>8.1880074143548942</c:v>
                </c:pt>
                <c:pt idx="5">
                  <c:v>8.2488490736111384</c:v>
                </c:pt>
                <c:pt idx="6">
                  <c:v>8.3192298703729382</c:v>
                </c:pt>
                <c:pt idx="7">
                  <c:v>8.3666321092675222</c:v>
                </c:pt>
                <c:pt idx="8">
                  <c:v>8.4177710707587092</c:v>
                </c:pt>
                <c:pt idx="9">
                  <c:v>8.4912504415297629</c:v>
                </c:pt>
                <c:pt idx="10">
                  <c:v>8.577353140583174</c:v>
                </c:pt>
                <c:pt idx="11">
                  <c:v>8.63562204870715</c:v>
                </c:pt>
                <c:pt idx="12">
                  <c:v>8.7149388035357376</c:v>
                </c:pt>
                <c:pt idx="13">
                  <c:v>8.7575891908861081</c:v>
                </c:pt>
                <c:pt idx="14">
                  <c:v>8.8143995970663767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9-DD4A-BD56-A2B520E1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09263"/>
        <c:axId val="1014090911"/>
      </c:scatterChart>
      <c:valAx>
        <c:axId val="10141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90911"/>
        <c:crosses val="autoZero"/>
        <c:crossBetween val="midCat"/>
      </c:valAx>
      <c:valAx>
        <c:axId val="10140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10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728613183767952"/>
          <c:y val="1.069660142862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28720142544726"/>
                  <c:y val="-3.3242129583101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Лист1!$G$4:$G$18</c:f>
              <c:numCache>
                <c:formatCode>General</c:formatCode>
                <c:ptCount val="15"/>
                <c:pt idx="0">
                  <c:v>3.3566058002148227E-3</c:v>
                </c:pt>
                <c:pt idx="1">
                  <c:v>3.3470562640157981E-3</c:v>
                </c:pt>
                <c:pt idx="2">
                  <c:v>3.3353345340537657E-3</c:v>
                </c:pt>
                <c:pt idx="3">
                  <c:v>3.3230319343368888E-3</c:v>
                </c:pt>
                <c:pt idx="4">
                  <c:v>3.3120259662835754E-3</c:v>
                </c:pt>
                <c:pt idx="5">
                  <c:v>3.3008747318039283E-3</c:v>
                </c:pt>
                <c:pt idx="6">
                  <c:v>3.2893654813986382E-3</c:v>
                </c:pt>
                <c:pt idx="7">
                  <c:v>3.2790110502672392E-3</c:v>
                </c:pt>
                <c:pt idx="8">
                  <c:v>3.2685079261317211E-3</c:v>
                </c:pt>
                <c:pt idx="9">
                  <c:v>3.2567985670086306E-3</c:v>
                </c:pt>
                <c:pt idx="10">
                  <c:v>3.2371888252241757E-3</c:v>
                </c:pt>
                <c:pt idx="11">
                  <c:v>3.2260145815859085E-3</c:v>
                </c:pt>
                <c:pt idx="12">
                  <c:v>3.2149172158816909E-3</c:v>
                </c:pt>
                <c:pt idx="13">
                  <c:v>3.2046146450889277E-3</c:v>
                </c:pt>
                <c:pt idx="14">
                  <c:v>3.194377894904967E-3</c:v>
                </c:pt>
              </c:numCache>
            </c:numRef>
          </c:xVal>
          <c:yVal>
            <c:numRef>
              <c:f>Лист1!$H$4:$H$18</c:f>
              <c:numCache>
                <c:formatCode>General</c:formatCode>
                <c:ptCount val="15"/>
                <c:pt idx="0">
                  <c:v>7.9885659753474716</c:v>
                </c:pt>
                <c:pt idx="1">
                  <c:v>8.0152342224296333</c:v>
                </c:pt>
                <c:pt idx="2">
                  <c:v>8.0830568187683944</c:v>
                </c:pt>
                <c:pt idx="3">
                  <c:v>8.1427166551747305</c:v>
                </c:pt>
                <c:pt idx="4">
                  <c:v>8.1880074143548942</c:v>
                </c:pt>
                <c:pt idx="5">
                  <c:v>8.2488490736111384</c:v>
                </c:pt>
                <c:pt idx="6">
                  <c:v>8.3192298703729382</c:v>
                </c:pt>
                <c:pt idx="7">
                  <c:v>8.3666321092675222</c:v>
                </c:pt>
                <c:pt idx="8">
                  <c:v>8.4177710707587092</c:v>
                </c:pt>
                <c:pt idx="9">
                  <c:v>8.4912504415297629</c:v>
                </c:pt>
                <c:pt idx="10">
                  <c:v>8.577353140583174</c:v>
                </c:pt>
                <c:pt idx="11">
                  <c:v>8.63562204870715</c:v>
                </c:pt>
                <c:pt idx="12">
                  <c:v>8.7149388035357376</c:v>
                </c:pt>
                <c:pt idx="13">
                  <c:v>8.7575891908861081</c:v>
                </c:pt>
                <c:pt idx="14">
                  <c:v>8.8143995970663767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F-DF4D-9CCA-D6C11C67C4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874201173603881E-2"/>
                  <c:y val="-6.89716598367366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Лист1!$G$19:$G$33</c:f>
              <c:numCache>
                <c:formatCode>General</c:formatCode>
                <c:ptCount val="15"/>
                <c:pt idx="0">
                  <c:v>3.2110975531436645E-3</c:v>
                </c:pt>
                <c:pt idx="1">
                  <c:v>3.2195750160978749E-3</c:v>
                </c:pt>
                <c:pt idx="2">
                  <c:v>3.2294526077829809E-3</c:v>
                </c:pt>
                <c:pt idx="3">
                  <c:v>3.2382371037207344E-3</c:v>
                </c:pt>
                <c:pt idx="4">
                  <c:v>3.2520325203252032E-3</c:v>
                </c:pt>
                <c:pt idx="5">
                  <c:v>3.2620041753653444E-3</c:v>
                </c:pt>
                <c:pt idx="6">
                  <c:v>3.2732152793689242E-3</c:v>
                </c:pt>
                <c:pt idx="7">
                  <c:v>3.2840722495894909E-3</c:v>
                </c:pt>
                <c:pt idx="8">
                  <c:v>3.2933737320511134E-3</c:v>
                </c:pt>
                <c:pt idx="9">
                  <c:v>3.3039283708329202E-3</c:v>
                </c:pt>
                <c:pt idx="10">
                  <c:v>3.3145508783559829E-3</c:v>
                </c:pt>
                <c:pt idx="11">
                  <c:v>3.3270120105133578E-3</c:v>
                </c:pt>
                <c:pt idx="12">
                  <c:v>3.3381179690890276E-3</c:v>
                </c:pt>
                <c:pt idx="13">
                  <c:v>3.3489618218352306E-3</c:v>
                </c:pt>
                <c:pt idx="14">
                  <c:v>3.3596505963379812E-3</c:v>
                </c:pt>
              </c:numCache>
            </c:numRef>
          </c:xVal>
          <c:yVal>
            <c:numRef>
              <c:f>Лист1!$H$19:$H$33</c:f>
              <c:numCache>
                <c:formatCode>General</c:formatCode>
                <c:ptCount val="15"/>
                <c:pt idx="0">
                  <c:v>8.8143995970663767</c:v>
                </c:pt>
                <c:pt idx="1">
                  <c:v>8.7782510829500655</c:v>
                </c:pt>
                <c:pt idx="2">
                  <c:v>8.7575891908861081</c:v>
                </c:pt>
                <c:pt idx="3">
                  <c:v>8.6951361762395578</c:v>
                </c:pt>
                <c:pt idx="4">
                  <c:v>8.6403279397445623</c:v>
                </c:pt>
                <c:pt idx="5">
                  <c:v>8.5873034714363428</c:v>
                </c:pt>
                <c:pt idx="6">
                  <c:v>8.5286879686018935</c:v>
                </c:pt>
                <c:pt idx="7">
                  <c:v>8.4802914277400436</c:v>
                </c:pt>
                <c:pt idx="8">
                  <c:v>8.4294330105065534</c:v>
                </c:pt>
                <c:pt idx="9">
                  <c:v>8.3758487643724457</c:v>
                </c:pt>
                <c:pt idx="10">
                  <c:v>8.3256815056544262</c:v>
                </c:pt>
                <c:pt idx="11">
                  <c:v>8.2996213989845629</c:v>
                </c:pt>
                <c:pt idx="12">
                  <c:v>8.2242432628089386</c:v>
                </c:pt>
                <c:pt idx="13">
                  <c:v>8.1656184194614152</c:v>
                </c:pt>
                <c:pt idx="14">
                  <c:v>8.1310660379547546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F-DF4D-9CCA-D6C11C67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00831"/>
        <c:axId val="972769823"/>
      </c:scatterChart>
      <c:valAx>
        <c:axId val="85180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69823"/>
        <c:crosses val="autoZero"/>
        <c:crossBetween val="midCat"/>
      </c:valAx>
      <c:valAx>
        <c:axId val="9727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80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096419197600294"/>
          <c:y val="2.2222215741552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Лист1!$J$5:$J$33</c:f>
              <c:numCache>
                <c:formatCode>General</c:formatCode>
                <c:ptCount val="29"/>
                <c:pt idx="0">
                  <c:v>-9.5495361990246067E-6</c:v>
                </c:pt>
                <c:pt idx="1">
                  <c:v>-1.1721729962032353E-5</c:v>
                </c:pt>
                <c:pt idx="2">
                  <c:v>-1.2302599716876913E-5</c:v>
                </c:pt>
                <c:pt idx="3">
                  <c:v>-1.1005968053313421E-5</c:v>
                </c:pt>
                <c:pt idx="4">
                  <c:v>-1.1151234479647113E-5</c:v>
                </c:pt>
                <c:pt idx="5">
                  <c:v>-1.1509250405290078E-5</c:v>
                </c:pt>
                <c:pt idx="6">
                  <c:v>-1.035443113139899E-5</c:v>
                </c:pt>
                <c:pt idx="7">
                  <c:v>-1.0503124135518085E-5</c:v>
                </c:pt>
                <c:pt idx="8">
                  <c:v>-1.1709359123090578E-5</c:v>
                </c:pt>
                <c:pt idx="9">
                  <c:v>-1.96097417844549E-5</c:v>
                </c:pt>
                <c:pt idx="10">
                  <c:v>-1.1174243638267193E-5</c:v>
                </c:pt>
                <c:pt idx="11">
                  <c:v>-1.109736570421762E-5</c:v>
                </c:pt>
                <c:pt idx="12">
                  <c:v>-1.0302570792763109E-5</c:v>
                </c:pt>
                <c:pt idx="13">
                  <c:v>-1.0236750183960797E-5</c:v>
                </c:pt>
                <c:pt idx="14">
                  <c:v>1.6719658238697598E-5</c:v>
                </c:pt>
                <c:pt idx="15">
                  <c:v>8.4774629542103477E-6</c:v>
                </c:pt>
                <c:pt idx="16">
                  <c:v>9.8775916851060082E-6</c:v>
                </c:pt>
                <c:pt idx="17">
                  <c:v>8.7844959377534997E-6</c:v>
                </c:pt>
                <c:pt idx="18">
                  <c:v>1.3795416604468844E-5</c:v>
                </c:pt>
                <c:pt idx="19">
                  <c:v>9.9716550401411641E-6</c:v>
                </c:pt>
                <c:pt idx="20">
                  <c:v>1.121110400357974E-5</c:v>
                </c:pt>
                <c:pt idx="21">
                  <c:v>1.0856970220566708E-5</c:v>
                </c:pt>
                <c:pt idx="22">
                  <c:v>9.30148246162249E-6</c:v>
                </c:pt>
                <c:pt idx="23">
                  <c:v>1.0554638781806822E-5</c:v>
                </c:pt>
                <c:pt idx="24">
                  <c:v>1.0622507523062701E-5</c:v>
                </c:pt>
                <c:pt idx="25">
                  <c:v>1.2461132157374957E-5</c:v>
                </c:pt>
                <c:pt idx="26">
                  <c:v>1.1105958575669764E-5</c:v>
                </c:pt>
                <c:pt idx="27">
                  <c:v>1.0843852746203041E-5</c:v>
                </c:pt>
                <c:pt idx="28">
                  <c:v>1.0688774502750579E-5</c:v>
                </c:pt>
              </c:numCache>
            </c:numRef>
          </c:xVal>
          <c:yVal>
            <c:numRef>
              <c:f>Лист1!$K$5:$K$33</c:f>
              <c:numCache>
                <c:formatCode>General</c:formatCode>
                <c:ptCount val="29"/>
                <c:pt idx="0">
                  <c:v>2.6668247082161756E-2</c:v>
                </c:pt>
                <c:pt idx="1">
                  <c:v>6.7822596338761088E-2</c:v>
                </c:pt>
                <c:pt idx="2">
                  <c:v>5.9659836406336098E-2</c:v>
                </c:pt>
                <c:pt idx="3">
                  <c:v>4.5290759180163676E-2</c:v>
                </c:pt>
                <c:pt idx="4">
                  <c:v>6.0841659256244185E-2</c:v>
                </c:pt>
                <c:pt idx="5">
                  <c:v>7.0380796761799758E-2</c:v>
                </c:pt>
                <c:pt idx="6">
                  <c:v>4.7402238894584059E-2</c:v>
                </c:pt>
                <c:pt idx="7">
                  <c:v>5.1138961491187018E-2</c:v>
                </c:pt>
                <c:pt idx="8">
                  <c:v>7.3479370771053709E-2</c:v>
                </c:pt>
                <c:pt idx="9">
                  <c:v>8.6102699053411058E-2</c:v>
                </c:pt>
                <c:pt idx="10">
                  <c:v>5.8268908123976004E-2</c:v>
                </c:pt>
                <c:pt idx="11">
                  <c:v>7.9316754828587577E-2</c:v>
                </c:pt>
                <c:pt idx="12">
                  <c:v>4.2650387350370522E-2</c:v>
                </c:pt>
                <c:pt idx="13">
                  <c:v>5.6810406180268558E-2</c:v>
                </c:pt>
                <c:pt idx="14">
                  <c:v>0</c:v>
                </c:pt>
                <c:pt idx="15">
                  <c:v>-3.6148514116311148E-2</c:v>
                </c:pt>
                <c:pt idx="16">
                  <c:v>-2.066189206395741E-2</c:v>
                </c:pt>
                <c:pt idx="17">
                  <c:v>-6.2453014646550287E-2</c:v>
                </c:pt>
                <c:pt idx="18">
                  <c:v>-5.4808236494995555E-2</c:v>
                </c:pt>
                <c:pt idx="19">
                  <c:v>-5.3024468308219497E-2</c:v>
                </c:pt>
                <c:pt idx="20">
                  <c:v>-5.8615502834449273E-2</c:v>
                </c:pt>
                <c:pt idx="21">
                  <c:v>-4.8396540861849857E-2</c:v>
                </c:pt>
                <c:pt idx="22">
                  <c:v>-5.0858417233490272E-2</c:v>
                </c:pt>
                <c:pt idx="23">
                  <c:v>-5.3584246134107616E-2</c:v>
                </c:pt>
                <c:pt idx="24">
                  <c:v>-5.0167258718019525E-2</c:v>
                </c:pt>
                <c:pt idx="25">
                  <c:v>-2.6060106669863359E-2</c:v>
                </c:pt>
                <c:pt idx="26">
                  <c:v>-7.5378136175624277E-2</c:v>
                </c:pt>
                <c:pt idx="27">
                  <c:v>-5.8624843347523381E-2</c:v>
                </c:pt>
                <c:pt idx="28">
                  <c:v>-3.4552381506660623E-2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E24A-A42B-D2CB29FA8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09263"/>
        <c:axId val="1014090911"/>
      </c:scatterChart>
      <c:valAx>
        <c:axId val="10141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090911"/>
        <c:crosses val="autoZero"/>
        <c:crossBetween val="midCat"/>
      </c:valAx>
      <c:valAx>
        <c:axId val="10140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10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577854243571442E-2"/>
          <c:y val="8.572505111764353E-2"/>
          <c:w val="0.90261490244467057"/>
          <c:h val="0.816012287938975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17500496487013"/>
                  <c:y val="-0.63681691327709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Лист1!$N$48:$N$62</c:f>
              <c:numCache>
                <c:formatCode>General</c:formatCode>
                <c:ptCount val="15"/>
                <c:pt idx="0">
                  <c:v>3.3566058002148227E-3</c:v>
                </c:pt>
                <c:pt idx="1">
                  <c:v>3.3470562640157981E-3</c:v>
                </c:pt>
                <c:pt idx="2">
                  <c:v>3.3353345340537657E-3</c:v>
                </c:pt>
                <c:pt idx="3">
                  <c:v>3.3230319343368888E-3</c:v>
                </c:pt>
                <c:pt idx="4">
                  <c:v>3.3120259662835754E-3</c:v>
                </c:pt>
                <c:pt idx="5">
                  <c:v>3.3008747318039283E-3</c:v>
                </c:pt>
                <c:pt idx="6">
                  <c:v>3.2893654813986382E-3</c:v>
                </c:pt>
                <c:pt idx="7">
                  <c:v>3.2790110502672392E-3</c:v>
                </c:pt>
                <c:pt idx="8">
                  <c:v>3.2685079261317211E-3</c:v>
                </c:pt>
                <c:pt idx="9">
                  <c:v>3.2567985670086306E-3</c:v>
                </c:pt>
                <c:pt idx="10">
                  <c:v>3.2371888252241757E-3</c:v>
                </c:pt>
                <c:pt idx="11">
                  <c:v>3.2260145815859085E-3</c:v>
                </c:pt>
                <c:pt idx="12">
                  <c:v>3.2149172158816909E-3</c:v>
                </c:pt>
                <c:pt idx="13">
                  <c:v>3.2046146450889277E-3</c:v>
                </c:pt>
                <c:pt idx="14">
                  <c:v>3.194377894904967E-3</c:v>
                </c:pt>
              </c:numCache>
            </c:numRef>
          </c:xVal>
          <c:yVal>
            <c:numRef>
              <c:f>Лист1!$O$48:$O$62</c:f>
              <c:numCache>
                <c:formatCode>General</c:formatCode>
                <c:ptCount val="15"/>
                <c:pt idx="0">
                  <c:v>9.2251572577597027</c:v>
                </c:pt>
                <c:pt idx="1">
                  <c:v>9.2212098842130743</c:v>
                </c:pt>
                <c:pt idx="2">
                  <c:v>9.2106067364980042</c:v>
                </c:pt>
                <c:pt idx="3">
                  <c:v>9.2005631301422461</c:v>
                </c:pt>
                <c:pt idx="4">
                  <c:v>9.1924549776138242</c:v>
                </c:pt>
                <c:pt idx="5">
                  <c:v>9.1808547110597463</c:v>
                </c:pt>
                <c:pt idx="6">
                  <c:v>9.1663366544727101</c:v>
                </c:pt>
                <c:pt idx="7">
                  <c:v>9.1558360329616431</c:v>
                </c:pt>
                <c:pt idx="8">
                  <c:v>9.1438004894502978</c:v>
                </c:pt>
                <c:pt idx="9">
                  <c:v>9.1251083564381457</c:v>
                </c:pt>
                <c:pt idx="10">
                  <c:v>9.1008691969004811</c:v>
                </c:pt>
                <c:pt idx="11">
                  <c:v>9.0828642093868677</c:v>
                </c:pt>
                <c:pt idx="12">
                  <c:v>9.0560118096621061</c:v>
                </c:pt>
                <c:pt idx="13">
                  <c:v>9.0403375075686636</c:v>
                </c:pt>
                <c:pt idx="14">
                  <c:v>9.0179723581090823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B-7D4C-8595-3474D708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38464"/>
        <c:axId val="649840144"/>
      </c:scatterChart>
      <c:valAx>
        <c:axId val="6498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840144"/>
        <c:crosses val="autoZero"/>
        <c:crossBetween val="midCat"/>
      </c:valAx>
      <c:valAx>
        <c:axId val="649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8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114360704911879"/>
                  <c:y val="-0.58718411552346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Лист1!$AG$3:$AG$17</c:f>
              <c:numCache>
                <c:formatCode>General</c:formatCode>
                <c:ptCount val="15"/>
                <c:pt idx="0">
                  <c:v>3.3566058002148229</c:v>
                </c:pt>
                <c:pt idx="1">
                  <c:v>3.3470562640157979</c:v>
                </c:pt>
                <c:pt idx="2">
                  <c:v>3.3353345340537657</c:v>
                </c:pt>
                <c:pt idx="3">
                  <c:v>3.323031934336889</c:v>
                </c:pt>
                <c:pt idx="4">
                  <c:v>3.3120259662835756</c:v>
                </c:pt>
                <c:pt idx="5">
                  <c:v>3.3008747318039284</c:v>
                </c:pt>
                <c:pt idx="6">
                  <c:v>3.2893654813986384</c:v>
                </c:pt>
                <c:pt idx="7">
                  <c:v>3.2790110502672394</c:v>
                </c:pt>
                <c:pt idx="8">
                  <c:v>3.2685079261317211</c:v>
                </c:pt>
                <c:pt idx="9">
                  <c:v>3.2567985670086306</c:v>
                </c:pt>
                <c:pt idx="10">
                  <c:v>3.2371888252241758</c:v>
                </c:pt>
                <c:pt idx="11">
                  <c:v>3.2260145815859085</c:v>
                </c:pt>
                <c:pt idx="12">
                  <c:v>3.214917215881691</c:v>
                </c:pt>
                <c:pt idx="13">
                  <c:v>3.2046146450889279</c:v>
                </c:pt>
                <c:pt idx="14">
                  <c:v>3.1943778949049668</c:v>
                </c:pt>
              </c:numCache>
            </c:numRef>
          </c:xVal>
          <c:yVal>
            <c:numRef>
              <c:f>Лист1!$AH$3:$AH$17</c:f>
              <c:numCache>
                <c:formatCode>General</c:formatCode>
                <c:ptCount val="15"/>
                <c:pt idx="0">
                  <c:v>7.9925444672967663</c:v>
                </c:pt>
                <c:pt idx="1">
                  <c:v>8.0192127143789289</c:v>
                </c:pt>
                <c:pt idx="2">
                  <c:v>8.08703531071769</c:v>
                </c:pt>
                <c:pt idx="3">
                  <c:v>8.1466951471240261</c:v>
                </c:pt>
                <c:pt idx="4">
                  <c:v>8.191985906304188</c:v>
                </c:pt>
                <c:pt idx="5">
                  <c:v>8.252827565560434</c:v>
                </c:pt>
                <c:pt idx="6">
                  <c:v>8.3232083623222319</c:v>
                </c:pt>
                <c:pt idx="7">
                  <c:v>8.370610601216816</c:v>
                </c:pt>
                <c:pt idx="8">
                  <c:v>8.421749562708003</c:v>
                </c:pt>
                <c:pt idx="9">
                  <c:v>8.4952289334790567</c:v>
                </c:pt>
                <c:pt idx="10">
                  <c:v>8.5813316325324696</c:v>
                </c:pt>
                <c:pt idx="11">
                  <c:v>8.6396005406564456</c:v>
                </c:pt>
                <c:pt idx="12">
                  <c:v>8.7189172954850331</c:v>
                </c:pt>
                <c:pt idx="13">
                  <c:v>8.7615676828354019</c:v>
                </c:pt>
                <c:pt idx="14">
                  <c:v>8.8183780890156704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B-9747-A1B8-9F580E00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73776"/>
        <c:axId val="649764032"/>
      </c:scatterChart>
      <c:valAx>
        <c:axId val="6474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764032"/>
        <c:crosses val="autoZero"/>
        <c:crossBetween val="midCat"/>
      </c:valAx>
      <c:valAx>
        <c:axId val="6497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4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120227</xdr:colOff>
      <xdr:row>0</xdr:row>
      <xdr:rowOff>201505</xdr:rowOff>
    </xdr:from>
    <xdr:to>
      <xdr:col>18</xdr:col>
      <xdr:colOff>469053</xdr:colOff>
      <xdr:row>17</xdr:row>
      <xdr:rowOff>176106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F0DF6A9-ECDC-E143-BEC9-2E4768A8B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160301</xdr:colOff>
      <xdr:row>18</xdr:row>
      <xdr:rowOff>143792</xdr:rowOff>
    </xdr:from>
    <xdr:to>
      <xdr:col>19</xdr:col>
      <xdr:colOff>306117</xdr:colOff>
      <xdr:row>36</xdr:row>
      <xdr:rowOff>48071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FB9F103-FAC3-2241-89BE-8BCDAF2ED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8</xdr:col>
      <xdr:colOff>206586</xdr:colOff>
      <xdr:row>60</xdr:row>
      <xdr:rowOff>177801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AFA88FC-087B-3F4A-898C-90418C9FC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8942</xdr:colOff>
      <xdr:row>44</xdr:row>
      <xdr:rowOff>135972</xdr:rowOff>
    </xdr:from>
    <xdr:to>
      <xdr:col>29</xdr:col>
      <xdr:colOff>54662</xdr:colOff>
      <xdr:row>66</xdr:row>
      <xdr:rowOff>80092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0678C90-4999-B64F-A358-F65A27EC8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604520</xdr:colOff>
      <xdr:row>20</xdr:row>
      <xdr:rowOff>5080</xdr:rowOff>
    </xdr:from>
    <xdr:to>
      <xdr:col>32</xdr:col>
      <xdr:colOff>528320</xdr:colOff>
      <xdr:row>40</xdr:row>
      <xdr:rowOff>162560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3F4B31E-206B-E64B-A1FD-76041CC08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A343-4707-AB46-B3C2-9AF9629BFFBE}">
  <dimension ref="B1:AW70"/>
  <sheetViews>
    <sheetView tabSelected="1" zoomScale="125" zoomScaleNormal="70" workbookViewId="0">
      <selection activeCell="AL23" sqref="AL23"/>
    </sheetView>
  </sheetViews>
  <sheetFormatPr baseColWidth="10" defaultColWidth="11" defaultRowHeight="16" x14ac:dyDescent="0.2"/>
  <cols>
    <col min="3" max="3" width="12.6640625" bestFit="1" customWidth="1"/>
    <col min="10" max="10" width="13.1640625" bestFit="1" customWidth="1"/>
  </cols>
  <sheetData>
    <row r="1" spans="2:49" x14ac:dyDescent="0.2">
      <c r="F1" t="s">
        <v>3</v>
      </c>
      <c r="G1">
        <v>92</v>
      </c>
      <c r="H1">
        <v>1</v>
      </c>
      <c r="I1" t="s">
        <v>4</v>
      </c>
    </row>
    <row r="2" spans="2:49" x14ac:dyDescent="0.2">
      <c r="C2" t="s">
        <v>0</v>
      </c>
      <c r="D2" t="s">
        <v>1</v>
      </c>
      <c r="G2">
        <f>13600*9.8*G1*10^(-3)</f>
        <v>12261.76</v>
      </c>
      <c r="W2" t="s">
        <v>5</v>
      </c>
      <c r="X2" t="s">
        <v>6</v>
      </c>
      <c r="Y2" t="s">
        <v>7</v>
      </c>
      <c r="AA2" t="s">
        <v>7</v>
      </c>
      <c r="AB2" t="s">
        <v>7</v>
      </c>
      <c r="AC2" t="s">
        <v>7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</row>
    <row r="3" spans="2:49" x14ac:dyDescent="0.2">
      <c r="D3" t="s">
        <v>2</v>
      </c>
      <c r="W3">
        <v>297.92</v>
      </c>
      <c r="X3" s="3">
        <f>13600*9.8*E4*10^(-3)</f>
        <v>2958.8159999999998</v>
      </c>
      <c r="Y3" s="2">
        <f>X3*(1/E4)</f>
        <v>133.28000000000003</v>
      </c>
      <c r="Z3" s="2"/>
      <c r="AA3" s="2">
        <v>311.42</v>
      </c>
      <c r="AB3" s="3">
        <v>4454.8840000000018</v>
      </c>
      <c r="AC3" s="2">
        <f>AB3*(1/E19)</f>
        <v>87.867534516765303</v>
      </c>
      <c r="AF3">
        <f>AG3*(0.5/W3)</f>
        <v>5.6334012490178954E-3</v>
      </c>
      <c r="AG3">
        <f>1/W3*1000</f>
        <v>3.3566058002148229</v>
      </c>
      <c r="AH3">
        <f>LN(X3)</f>
        <v>7.9925444672967663</v>
      </c>
      <c r="AI3">
        <f>(Y3/X3)</f>
        <v>4.5045045045045057E-2</v>
      </c>
      <c r="AJ3">
        <f t="shared" ref="AJ3:AJ17" si="0">AK3*(0.5/AA3)</f>
        <v>5.1555737479026149E-3</v>
      </c>
      <c r="AK3">
        <f t="shared" ref="AK3:AK17" si="1">1/AA3*1000</f>
        <v>3.2110975531436647</v>
      </c>
      <c r="AL3">
        <f>H19</f>
        <v>8.8143995970663767</v>
      </c>
      <c r="AM3">
        <f>AL3*(AC3/AB3)</f>
        <v>0.17385403544509614</v>
      </c>
      <c r="AQ3" s="2">
        <f>AG3*1000</f>
        <v>3356.6058002148229</v>
      </c>
      <c r="AR3" s="2">
        <f>AH3</f>
        <v>7.9925444672967663</v>
      </c>
      <c r="AS3" s="2">
        <f>AR3*(AI3/AH3)</f>
        <v>4.5045045045045057E-2</v>
      </c>
      <c r="AU3" s="2">
        <f t="shared" ref="AU3:AU17" si="2">AK3*1000</f>
        <v>3211.0975531436648</v>
      </c>
      <c r="AV3" s="2">
        <f>AL3</f>
        <v>8.8143995970663767</v>
      </c>
      <c r="AW3" s="2">
        <f>AV3*(AM3/AL3)</f>
        <v>0.17385403544509614</v>
      </c>
    </row>
    <row r="4" spans="2:49" x14ac:dyDescent="0.2">
      <c r="B4">
        <v>24.92</v>
      </c>
      <c r="C4">
        <f>B4+273</f>
        <v>297.92</v>
      </c>
      <c r="D4">
        <v>76.150000000000006</v>
      </c>
      <c r="E4">
        <f>(G1-D4)+6.35</f>
        <v>22.199999999999996</v>
      </c>
      <c r="F4">
        <f>LN(E4*13546*9.8*10^(-3))</f>
        <v>7.9885659753474716</v>
      </c>
      <c r="G4">
        <f>IF(NOT(ISBLANK(B4)), 1/C4, "")</f>
        <v>3.3566058002148227E-3</v>
      </c>
      <c r="H4">
        <f>IF(NOT(ISBLANK(B4)), F4, "")</f>
        <v>7.9885659753474716</v>
      </c>
      <c r="W4">
        <v>298.77</v>
      </c>
      <c r="X4" s="3">
        <f>13600*9.8*E5*10^(-3)</f>
        <v>3038.7840000000024</v>
      </c>
      <c r="Y4" s="2">
        <f t="shared" ref="Y4:Y16" si="3">X4*(1/E5)</f>
        <v>133.28</v>
      </c>
      <c r="Z4" s="2"/>
      <c r="AA4" s="2">
        <v>310.60000000000002</v>
      </c>
      <c r="AB4" s="3">
        <v>4214.9800000000023</v>
      </c>
      <c r="AC4" s="2">
        <f t="shared" ref="AC4:AC17" si="4">AB4*(1/E20)</f>
        <v>86.195910020449915</v>
      </c>
      <c r="AF4">
        <f t="shared" ref="AF4:AF17" si="5">AG4*(0.5/W4)</f>
        <v>5.6013928172436956E-3</v>
      </c>
      <c r="AG4">
        <f t="shared" ref="AG4:AG17" si="6">1/W4*1000</f>
        <v>3.3470562640157979</v>
      </c>
      <c r="AH4">
        <f t="shared" ref="AH4:AH17" si="7">LN(X4)</f>
        <v>8.0192127143789289</v>
      </c>
      <c r="AI4">
        <f t="shared" ref="AI4:AI17" si="8">(Y4/X4)</f>
        <v>4.385964912280698E-2</v>
      </c>
      <c r="AJ4">
        <f t="shared" si="0"/>
        <v>5.1828316421408159E-3</v>
      </c>
      <c r="AK4">
        <f t="shared" si="1"/>
        <v>3.2195750160978749</v>
      </c>
      <c r="AL4">
        <f t="shared" ref="AL4:AL17" si="9">H20</f>
        <v>8.7782510829500655</v>
      </c>
      <c r="AM4">
        <f t="shared" ref="AM4:AM17" si="10">AL4*(AC4/AB4)</f>
        <v>0.17951433707464343</v>
      </c>
      <c r="AQ4" s="2">
        <f t="shared" ref="AQ4:AQ17" si="11">AG4*1000</f>
        <v>3347.0562640157978</v>
      </c>
      <c r="AR4" s="2">
        <f t="shared" ref="AR4:AR17" si="12">AH4</f>
        <v>8.0192127143789289</v>
      </c>
      <c r="AS4" s="2">
        <f t="shared" ref="AS4:AS17" si="13">AR4*(AI4/AH4)</f>
        <v>4.385964912280698E-2</v>
      </c>
      <c r="AU4" s="2">
        <f t="shared" si="2"/>
        <v>3219.5750160978751</v>
      </c>
      <c r="AV4" s="2">
        <f t="shared" ref="AV4:AV17" si="14">AL4</f>
        <v>8.7782510829500655</v>
      </c>
      <c r="AW4" s="2">
        <f t="shared" ref="AW4:AW17" si="15">AV4*(AM4/AL4)</f>
        <v>0.17951433707464343</v>
      </c>
    </row>
    <row r="5" spans="2:49" x14ac:dyDescent="0.2">
      <c r="B5">
        <v>25.77</v>
      </c>
      <c r="C5">
        <f t="shared" ref="C5:C33" si="16">B5+273</f>
        <v>298.77</v>
      </c>
      <c r="D5">
        <v>75.849999999999994</v>
      </c>
      <c r="E5">
        <f>E4+2*(D4-D5)</f>
        <v>22.800000000000018</v>
      </c>
      <c r="F5">
        <f t="shared" ref="F5:F33" si="17">LN(E5*13546*9.8*10^(-3))</f>
        <v>8.0152342224296333</v>
      </c>
      <c r="G5">
        <f t="shared" ref="G5:G36" si="18">IF(NOT(ISBLANK(B5)), 1/C5, "")</f>
        <v>3.3470562640157981E-3</v>
      </c>
      <c r="H5">
        <f t="shared" ref="H5:H36" si="19">IF(NOT(ISBLANK(B5)), F5, "")</f>
        <v>8.0152342224296333</v>
      </c>
      <c r="J5">
        <f>G5-G4</f>
        <v>-9.5495361990246067E-6</v>
      </c>
      <c r="K5">
        <f>H5-H4</f>
        <v>2.6668247082161756E-2</v>
      </c>
      <c r="W5">
        <v>299.82</v>
      </c>
      <c r="X5" s="3">
        <f t="shared" ref="X5:X16" si="20">13600*9.8*E6*10^(-3)</f>
        <v>3252.032000000002</v>
      </c>
      <c r="Y5" s="2">
        <f t="shared" si="3"/>
        <v>133.28</v>
      </c>
      <c r="Z5" s="2"/>
      <c r="AA5" s="2">
        <v>309.64999999999998</v>
      </c>
      <c r="AB5" s="3">
        <v>4081.7000000000021</v>
      </c>
      <c r="AC5" s="2">
        <f t="shared" si="4"/>
        <v>85.212943632567857</v>
      </c>
      <c r="AF5">
        <f t="shared" si="5"/>
        <v>5.562228227025825E-3</v>
      </c>
      <c r="AG5">
        <f t="shared" si="6"/>
        <v>3.3353345340537657</v>
      </c>
      <c r="AH5">
        <f t="shared" si="7"/>
        <v>8.08703531071769</v>
      </c>
      <c r="AI5">
        <f t="shared" si="8"/>
        <v>4.0983606557377025E-2</v>
      </c>
      <c r="AJ5">
        <f t="shared" si="0"/>
        <v>5.2146820729581482E-3</v>
      </c>
      <c r="AK5">
        <f t="shared" si="1"/>
        <v>3.229452607782981</v>
      </c>
      <c r="AL5">
        <f t="shared" si="9"/>
        <v>8.7575891908861081</v>
      </c>
      <c r="AM5">
        <f t="shared" si="10"/>
        <v>0.18283067204355125</v>
      </c>
      <c r="AQ5" s="2">
        <f t="shared" si="11"/>
        <v>3335.3345340537658</v>
      </c>
      <c r="AR5" s="2">
        <f t="shared" si="12"/>
        <v>8.08703531071769</v>
      </c>
      <c r="AS5" s="2">
        <f t="shared" si="13"/>
        <v>4.0983606557377025E-2</v>
      </c>
      <c r="AU5" s="2">
        <f t="shared" si="2"/>
        <v>3229.452607782981</v>
      </c>
      <c r="AV5" s="2">
        <f t="shared" si="14"/>
        <v>8.7575891908861081</v>
      </c>
      <c r="AW5" s="2">
        <f t="shared" si="15"/>
        <v>0.18283067204355125</v>
      </c>
    </row>
    <row r="6" spans="2:49" x14ac:dyDescent="0.2">
      <c r="B6">
        <v>26.82</v>
      </c>
      <c r="C6">
        <f t="shared" si="16"/>
        <v>299.82</v>
      </c>
      <c r="D6">
        <v>75.05</v>
      </c>
      <c r="E6">
        <f t="shared" ref="E6:E33" si="21">E5+2*(D5-D6)</f>
        <v>24.400000000000013</v>
      </c>
      <c r="F6">
        <f t="shared" si="17"/>
        <v>8.0830568187683944</v>
      </c>
      <c r="G6">
        <f t="shared" si="18"/>
        <v>3.3353345340537657E-3</v>
      </c>
      <c r="H6">
        <f t="shared" si="19"/>
        <v>8.0830568187683944</v>
      </c>
      <c r="J6">
        <f t="shared" ref="J6:J33" si="22">G6-G5</f>
        <v>-1.1721729962032353E-5</v>
      </c>
      <c r="K6">
        <f t="shared" ref="K6:K33" si="23">H6-H5</f>
        <v>6.7822596338761088E-2</v>
      </c>
      <c r="W6">
        <v>300.93</v>
      </c>
      <c r="X6" s="3">
        <f t="shared" si="20"/>
        <v>3451.952000000002</v>
      </c>
      <c r="Y6" s="2">
        <f t="shared" si="3"/>
        <v>133.28</v>
      </c>
      <c r="Z6" s="2"/>
      <c r="AA6" s="2">
        <v>308.81</v>
      </c>
      <c r="AB6" s="3">
        <v>3695.188000000001</v>
      </c>
      <c r="AC6" s="2">
        <f t="shared" si="4"/>
        <v>82.115288888888898</v>
      </c>
      <c r="AF6">
        <f t="shared" si="5"/>
        <v>5.521270618311383E-3</v>
      </c>
      <c r="AG6">
        <f t="shared" si="6"/>
        <v>3.323031934336889</v>
      </c>
      <c r="AH6">
        <f t="shared" si="7"/>
        <v>8.1466951471240261</v>
      </c>
      <c r="AI6">
        <f t="shared" si="8"/>
        <v>3.8610038610038588E-2</v>
      </c>
      <c r="AJ6">
        <f t="shared" si="0"/>
        <v>5.2430897699568251E-3</v>
      </c>
      <c r="AK6">
        <f t="shared" si="1"/>
        <v>3.2382371037207345</v>
      </c>
      <c r="AL6">
        <f t="shared" si="9"/>
        <v>8.6951361762395578</v>
      </c>
      <c r="AM6">
        <f t="shared" si="10"/>
        <v>0.19322524836087904</v>
      </c>
      <c r="AQ6" s="2">
        <f t="shared" si="11"/>
        <v>3323.0319343368892</v>
      </c>
      <c r="AR6" s="2">
        <f t="shared" si="12"/>
        <v>8.1466951471240261</v>
      </c>
      <c r="AS6" s="2">
        <f t="shared" si="13"/>
        <v>3.8610038610038588E-2</v>
      </c>
      <c r="AU6" s="2">
        <f t="shared" si="2"/>
        <v>3238.2371037207345</v>
      </c>
      <c r="AV6" s="2">
        <f t="shared" si="14"/>
        <v>8.6951361762395578</v>
      </c>
      <c r="AW6" s="2">
        <f t="shared" si="15"/>
        <v>0.19322524836087904</v>
      </c>
    </row>
    <row r="7" spans="2:49" x14ac:dyDescent="0.2">
      <c r="B7">
        <v>27.93</v>
      </c>
      <c r="C7">
        <f t="shared" si="16"/>
        <v>300.93</v>
      </c>
      <c r="D7">
        <v>74.3</v>
      </c>
      <c r="E7">
        <f t="shared" si="21"/>
        <v>25.900000000000013</v>
      </c>
      <c r="F7">
        <f t="shared" si="17"/>
        <v>8.1427166551747305</v>
      </c>
      <c r="G7">
        <f t="shared" si="18"/>
        <v>3.3230319343368888E-3</v>
      </c>
      <c r="H7">
        <f t="shared" si="19"/>
        <v>8.1427166551747305</v>
      </c>
      <c r="J7">
        <f t="shared" si="22"/>
        <v>-1.2302599716876913E-5</v>
      </c>
      <c r="K7">
        <f t="shared" si="23"/>
        <v>5.9659836406336098E-2</v>
      </c>
      <c r="W7">
        <v>301.93</v>
      </c>
      <c r="X7" s="3">
        <f t="shared" si="20"/>
        <v>3611.8879999999999</v>
      </c>
      <c r="Y7" s="2">
        <f t="shared" si="3"/>
        <v>133.28</v>
      </c>
      <c r="Z7" s="2"/>
      <c r="AA7" s="2">
        <v>307.5</v>
      </c>
      <c r="AB7" s="3">
        <v>3375.3160000000007</v>
      </c>
      <c r="AC7" s="2">
        <f t="shared" si="4"/>
        <v>79.232769953051658</v>
      </c>
      <c r="AF7">
        <f t="shared" si="5"/>
        <v>5.4847580006683258E-3</v>
      </c>
      <c r="AG7">
        <f t="shared" si="6"/>
        <v>3.3120259662835756</v>
      </c>
      <c r="AH7">
        <f t="shared" si="7"/>
        <v>8.191985906304188</v>
      </c>
      <c r="AI7">
        <f t="shared" si="8"/>
        <v>3.6900369003690037E-2</v>
      </c>
      <c r="AJ7">
        <f t="shared" si="0"/>
        <v>5.2878577566263466E-3</v>
      </c>
      <c r="AK7">
        <f t="shared" si="1"/>
        <v>3.2520325203252032</v>
      </c>
      <c r="AL7">
        <f t="shared" si="9"/>
        <v>8.6403279397445623</v>
      </c>
      <c r="AM7">
        <f t="shared" si="10"/>
        <v>0.20282459952452023</v>
      </c>
      <c r="AQ7" s="2">
        <f t="shared" si="11"/>
        <v>3312.0259662835756</v>
      </c>
      <c r="AR7" s="2">
        <f t="shared" si="12"/>
        <v>8.191985906304188</v>
      </c>
      <c r="AS7" s="2">
        <f t="shared" si="13"/>
        <v>3.6900369003690037E-2</v>
      </c>
      <c r="AU7" s="2">
        <f t="shared" si="2"/>
        <v>3252.0325203252032</v>
      </c>
      <c r="AV7" s="2">
        <f t="shared" si="14"/>
        <v>8.6403279397445623</v>
      </c>
      <c r="AW7" s="2">
        <f t="shared" si="15"/>
        <v>0.20282459952452023</v>
      </c>
    </row>
    <row r="8" spans="2:49" x14ac:dyDescent="0.2">
      <c r="B8">
        <v>28.93</v>
      </c>
      <c r="C8">
        <f t="shared" si="16"/>
        <v>301.93</v>
      </c>
      <c r="D8">
        <v>73.7</v>
      </c>
      <c r="E8">
        <f t="shared" si="21"/>
        <v>27.1</v>
      </c>
      <c r="F8">
        <f t="shared" si="17"/>
        <v>8.1880074143548942</v>
      </c>
      <c r="G8">
        <f t="shared" si="18"/>
        <v>3.3120259662835754E-3</v>
      </c>
      <c r="H8">
        <f t="shared" si="19"/>
        <v>8.1880074143548942</v>
      </c>
      <c r="J8">
        <f t="shared" si="22"/>
        <v>-1.1005968053313421E-5</v>
      </c>
      <c r="K8">
        <f t="shared" si="23"/>
        <v>4.5290759180163676E-2</v>
      </c>
      <c r="W8">
        <v>302.95</v>
      </c>
      <c r="X8" s="3">
        <f t="shared" si="20"/>
        <v>3838.4640000000022</v>
      </c>
      <c r="Y8" s="2">
        <f t="shared" si="3"/>
        <v>133.28</v>
      </c>
      <c r="Z8" s="2"/>
      <c r="AA8" s="2">
        <v>306.56</v>
      </c>
      <c r="AB8" s="3">
        <v>3082.1000000000017</v>
      </c>
      <c r="AC8" s="2">
        <f t="shared" si="4"/>
        <v>76.28960396039605</v>
      </c>
      <c r="AF8">
        <f t="shared" si="5"/>
        <v>5.4478869975308278E-3</v>
      </c>
      <c r="AG8">
        <f t="shared" si="6"/>
        <v>3.3008747318039284</v>
      </c>
      <c r="AH8">
        <f t="shared" si="7"/>
        <v>8.252827565560434</v>
      </c>
      <c r="AI8">
        <f t="shared" si="8"/>
        <v>3.4722222222222203E-2</v>
      </c>
      <c r="AJ8">
        <f t="shared" si="0"/>
        <v>5.3203356200504709E-3</v>
      </c>
      <c r="AK8">
        <f t="shared" si="1"/>
        <v>3.2620041753653446</v>
      </c>
      <c r="AL8">
        <f t="shared" si="9"/>
        <v>8.5873034714363428</v>
      </c>
      <c r="AM8">
        <f t="shared" si="10"/>
        <v>0.21255701661971138</v>
      </c>
      <c r="AQ8" s="2">
        <f t="shared" si="11"/>
        <v>3300.8747318039286</v>
      </c>
      <c r="AR8" s="2">
        <f t="shared" si="12"/>
        <v>8.252827565560434</v>
      </c>
      <c r="AS8" s="2">
        <f t="shared" si="13"/>
        <v>3.4722222222222203E-2</v>
      </c>
      <c r="AU8" s="2">
        <f t="shared" si="2"/>
        <v>3262.0041753653445</v>
      </c>
      <c r="AV8" s="2">
        <f t="shared" si="14"/>
        <v>8.5873034714363428</v>
      </c>
      <c r="AW8" s="2">
        <f t="shared" si="15"/>
        <v>0.21255701661971138</v>
      </c>
    </row>
    <row r="9" spans="2:49" x14ac:dyDescent="0.2">
      <c r="B9">
        <v>29.95</v>
      </c>
      <c r="C9">
        <f t="shared" si="16"/>
        <v>302.95</v>
      </c>
      <c r="D9">
        <v>72.849999999999994</v>
      </c>
      <c r="E9">
        <f t="shared" si="21"/>
        <v>28.800000000000018</v>
      </c>
      <c r="F9">
        <f t="shared" si="17"/>
        <v>8.2488490736111384</v>
      </c>
      <c r="G9">
        <f t="shared" si="18"/>
        <v>3.3008747318039283E-3</v>
      </c>
      <c r="H9">
        <f t="shared" si="19"/>
        <v>8.2488490736111384</v>
      </c>
      <c r="J9">
        <f t="shared" si="22"/>
        <v>-1.1151234479647113E-5</v>
      </c>
      <c r="K9">
        <f t="shared" si="23"/>
        <v>6.0841659256244185E-2</v>
      </c>
      <c r="W9">
        <v>304.01</v>
      </c>
      <c r="X9" s="3">
        <f t="shared" si="20"/>
        <v>4118.3520000000017</v>
      </c>
      <c r="Y9" s="2">
        <f t="shared" si="3"/>
        <v>133.27999999999997</v>
      </c>
      <c r="Z9" s="2"/>
      <c r="AA9" s="2">
        <v>305.51</v>
      </c>
      <c r="AB9" s="3">
        <v>2775.5560000000005</v>
      </c>
      <c r="AC9" s="2">
        <f t="shared" si="4"/>
        <v>72.84923884514437</v>
      </c>
      <c r="AF9">
        <f t="shared" si="5"/>
        <v>5.4099626351084475E-3</v>
      </c>
      <c r="AG9">
        <f t="shared" si="6"/>
        <v>3.2893654813986384</v>
      </c>
      <c r="AH9">
        <f t="shared" si="7"/>
        <v>8.3232083623222319</v>
      </c>
      <c r="AI9">
        <f t="shared" si="8"/>
        <v>3.236245954692555E-2</v>
      </c>
      <c r="AJ9">
        <f t="shared" si="0"/>
        <v>5.3569691325470918E-3</v>
      </c>
      <c r="AK9">
        <f t="shared" si="1"/>
        <v>3.273215279368924</v>
      </c>
      <c r="AL9">
        <f t="shared" si="9"/>
        <v>8.5286879686018935</v>
      </c>
      <c r="AM9">
        <f t="shared" si="10"/>
        <v>0.22385007791606018</v>
      </c>
      <c r="AQ9" s="2">
        <f t="shared" si="11"/>
        <v>3289.3654813986382</v>
      </c>
      <c r="AR9" s="2">
        <f t="shared" si="12"/>
        <v>8.3232083623222319</v>
      </c>
      <c r="AS9" s="2">
        <f t="shared" si="13"/>
        <v>3.236245954692555E-2</v>
      </c>
      <c r="AU9" s="2">
        <f t="shared" si="2"/>
        <v>3273.2152793689238</v>
      </c>
      <c r="AV9" s="2">
        <f t="shared" si="14"/>
        <v>8.5286879686018935</v>
      </c>
      <c r="AW9" s="2">
        <f t="shared" si="15"/>
        <v>0.22385007791606018</v>
      </c>
    </row>
    <row r="10" spans="2:49" x14ac:dyDescent="0.2">
      <c r="B10">
        <v>31.01</v>
      </c>
      <c r="C10">
        <f t="shared" si="16"/>
        <v>304.01</v>
      </c>
      <c r="D10">
        <v>71.8</v>
      </c>
      <c r="E10">
        <f t="shared" si="21"/>
        <v>30.900000000000013</v>
      </c>
      <c r="F10">
        <f t="shared" si="17"/>
        <v>8.3192298703729382</v>
      </c>
      <c r="G10">
        <f t="shared" si="18"/>
        <v>3.2893654813986382E-3</v>
      </c>
      <c r="H10">
        <f t="shared" si="19"/>
        <v>8.3192298703729382</v>
      </c>
      <c r="J10">
        <f t="shared" si="22"/>
        <v>-1.1509250405290078E-5</v>
      </c>
      <c r="K10">
        <f t="shared" si="23"/>
        <v>7.0380796761799758E-2</v>
      </c>
      <c r="W10">
        <v>304.97000000000003</v>
      </c>
      <c r="X10" s="3">
        <f t="shared" si="20"/>
        <v>4318.2720000000018</v>
      </c>
      <c r="Y10" s="2">
        <f t="shared" si="3"/>
        <v>133.28</v>
      </c>
      <c r="Z10" s="2"/>
      <c r="AA10" s="2">
        <v>304.5</v>
      </c>
      <c r="AB10" s="3">
        <v>2535.6520000000028</v>
      </c>
      <c r="AC10" s="2">
        <f t="shared" si="4"/>
        <v>69.852672176308587</v>
      </c>
      <c r="AF10">
        <f t="shared" si="5"/>
        <v>5.3759567338873323E-3</v>
      </c>
      <c r="AG10">
        <f t="shared" si="6"/>
        <v>3.2790110502672394</v>
      </c>
      <c r="AH10">
        <f t="shared" si="7"/>
        <v>8.370610601216816</v>
      </c>
      <c r="AI10">
        <f t="shared" si="8"/>
        <v>3.0864197530864185E-2</v>
      </c>
      <c r="AJ10">
        <f t="shared" si="0"/>
        <v>5.3925652702618895E-3</v>
      </c>
      <c r="AK10">
        <f t="shared" si="1"/>
        <v>3.284072249589491</v>
      </c>
      <c r="AL10">
        <f t="shared" si="9"/>
        <v>8.4802914277400436</v>
      </c>
      <c r="AM10">
        <f t="shared" si="10"/>
        <v>0.23361684373939504</v>
      </c>
      <c r="AQ10" s="2">
        <f t="shared" si="11"/>
        <v>3279.0110502672392</v>
      </c>
      <c r="AR10" s="2">
        <f t="shared" si="12"/>
        <v>8.370610601216816</v>
      </c>
      <c r="AS10" s="2">
        <f t="shared" si="13"/>
        <v>3.0864197530864185E-2</v>
      </c>
      <c r="AU10" s="2">
        <f t="shared" si="2"/>
        <v>3284.0722495894911</v>
      </c>
      <c r="AV10" s="2">
        <f t="shared" si="14"/>
        <v>8.4802914277400436</v>
      </c>
      <c r="AW10" s="2">
        <f t="shared" si="15"/>
        <v>0.23361684373939504</v>
      </c>
    </row>
    <row r="11" spans="2:49" x14ac:dyDescent="0.2">
      <c r="B11">
        <v>31.97</v>
      </c>
      <c r="C11">
        <f t="shared" si="16"/>
        <v>304.97000000000003</v>
      </c>
      <c r="D11">
        <v>71.05</v>
      </c>
      <c r="E11">
        <f t="shared" si="21"/>
        <v>32.400000000000013</v>
      </c>
      <c r="F11">
        <f t="shared" si="17"/>
        <v>8.3666321092675222</v>
      </c>
      <c r="G11">
        <f t="shared" si="18"/>
        <v>3.2790110502672392E-3</v>
      </c>
      <c r="H11">
        <f t="shared" si="19"/>
        <v>8.3666321092675222</v>
      </c>
      <c r="J11">
        <f t="shared" si="22"/>
        <v>-1.035443113139899E-5</v>
      </c>
      <c r="K11">
        <f t="shared" si="23"/>
        <v>4.7402238894584059E-2</v>
      </c>
      <c r="W11">
        <v>305.95</v>
      </c>
      <c r="X11" s="3">
        <f t="shared" si="20"/>
        <v>4544.848</v>
      </c>
      <c r="Y11" s="2">
        <f t="shared" si="3"/>
        <v>133.28</v>
      </c>
      <c r="Z11" s="2"/>
      <c r="AA11" s="2">
        <v>303.64</v>
      </c>
      <c r="AB11" s="3">
        <v>2295.748000000001</v>
      </c>
      <c r="AC11" s="2">
        <f t="shared" si="4"/>
        <v>66.543420289855092</v>
      </c>
      <c r="AF11">
        <f t="shared" si="5"/>
        <v>5.341572031592942E-3</v>
      </c>
      <c r="AG11">
        <f t="shared" si="6"/>
        <v>3.2685079261317211</v>
      </c>
      <c r="AH11">
        <f t="shared" si="7"/>
        <v>8.421749562708003</v>
      </c>
      <c r="AI11">
        <f t="shared" si="8"/>
        <v>2.932551319648094E-2</v>
      </c>
      <c r="AJ11">
        <f t="shared" si="0"/>
        <v>5.4231552694821395E-3</v>
      </c>
      <c r="AK11">
        <f t="shared" si="1"/>
        <v>3.2933737320511134</v>
      </c>
      <c r="AL11">
        <f t="shared" si="9"/>
        <v>8.4294330105065534</v>
      </c>
      <c r="AM11">
        <f t="shared" si="10"/>
        <v>0.24433139160888559</v>
      </c>
      <c r="AQ11" s="2">
        <f t="shared" si="11"/>
        <v>3268.507926131721</v>
      </c>
      <c r="AR11" s="2">
        <f t="shared" si="12"/>
        <v>8.421749562708003</v>
      </c>
      <c r="AS11" s="2">
        <f t="shared" si="13"/>
        <v>2.932551319648094E-2</v>
      </c>
      <c r="AU11" s="2">
        <f t="shared" si="2"/>
        <v>3293.3737320511132</v>
      </c>
      <c r="AV11" s="2">
        <f t="shared" si="14"/>
        <v>8.4294330105065534</v>
      </c>
      <c r="AW11" s="2">
        <f t="shared" si="15"/>
        <v>0.24433139160888559</v>
      </c>
    </row>
    <row r="12" spans="2:49" x14ac:dyDescent="0.2">
      <c r="B12">
        <v>32.950000000000003</v>
      </c>
      <c r="C12">
        <f t="shared" si="16"/>
        <v>305.95</v>
      </c>
      <c r="D12">
        <v>70.2</v>
      </c>
      <c r="E12">
        <f t="shared" si="21"/>
        <v>34.1</v>
      </c>
      <c r="F12">
        <f t="shared" si="17"/>
        <v>8.4177710707587092</v>
      </c>
      <c r="G12">
        <f t="shared" si="18"/>
        <v>3.2685079261317211E-3</v>
      </c>
      <c r="H12">
        <f t="shared" si="19"/>
        <v>8.4177710707587092</v>
      </c>
      <c r="J12">
        <f t="shared" si="22"/>
        <v>-1.0503124135518085E-5</v>
      </c>
      <c r="K12">
        <f t="shared" si="23"/>
        <v>5.1138961491187018E-2</v>
      </c>
      <c r="W12">
        <v>307.05</v>
      </c>
      <c r="X12" s="3">
        <f t="shared" si="20"/>
        <v>4891.3759999999993</v>
      </c>
      <c r="Y12" s="2">
        <f t="shared" si="3"/>
        <v>133.28</v>
      </c>
      <c r="Z12" s="2"/>
      <c r="AA12" s="2">
        <v>302.67</v>
      </c>
      <c r="AB12" s="3">
        <v>2055.8439999999996</v>
      </c>
      <c r="AC12" s="2">
        <f t="shared" si="4"/>
        <v>62.869847094801216</v>
      </c>
      <c r="AF12">
        <f t="shared" si="5"/>
        <v>5.3033684530347349E-3</v>
      </c>
      <c r="AG12">
        <f t="shared" si="6"/>
        <v>3.2567985670086306</v>
      </c>
      <c r="AH12">
        <f t="shared" si="7"/>
        <v>8.4952289334790567</v>
      </c>
      <c r="AI12">
        <f t="shared" si="8"/>
        <v>2.7247956403269758E-2</v>
      </c>
      <c r="AJ12">
        <f t="shared" si="0"/>
        <v>5.4579713397973377E-3</v>
      </c>
      <c r="AK12">
        <f t="shared" si="1"/>
        <v>3.3039283708329203</v>
      </c>
      <c r="AL12">
        <f t="shared" si="9"/>
        <v>8.3758487643724457</v>
      </c>
      <c r="AM12">
        <f t="shared" si="10"/>
        <v>0.25614216404808704</v>
      </c>
      <c r="AQ12" s="2">
        <f t="shared" si="11"/>
        <v>3256.7985670086305</v>
      </c>
      <c r="AR12" s="2">
        <f t="shared" si="12"/>
        <v>8.4952289334790567</v>
      </c>
      <c r="AS12" s="2">
        <f t="shared" si="13"/>
        <v>2.7247956403269758E-2</v>
      </c>
      <c r="AU12" s="2">
        <f t="shared" si="2"/>
        <v>3303.9283708329203</v>
      </c>
      <c r="AV12" s="2">
        <f t="shared" si="14"/>
        <v>8.3758487643724457</v>
      </c>
      <c r="AW12" s="2">
        <f t="shared" si="15"/>
        <v>0.25614216404808704</v>
      </c>
    </row>
    <row r="13" spans="2:49" x14ac:dyDescent="0.2">
      <c r="B13">
        <v>34.049999999999997</v>
      </c>
      <c r="C13">
        <f t="shared" si="16"/>
        <v>307.05</v>
      </c>
      <c r="D13">
        <v>68.900000000000006</v>
      </c>
      <c r="E13">
        <f t="shared" si="21"/>
        <v>36.699999999999996</v>
      </c>
      <c r="F13">
        <f t="shared" si="17"/>
        <v>8.4912504415297629</v>
      </c>
      <c r="G13">
        <f t="shared" si="18"/>
        <v>3.2567985670086306E-3</v>
      </c>
      <c r="H13">
        <f t="shared" si="19"/>
        <v>8.4912504415297629</v>
      </c>
      <c r="J13">
        <f t="shared" si="22"/>
        <v>-1.1709359123090578E-5</v>
      </c>
      <c r="K13">
        <f t="shared" si="23"/>
        <v>7.3479370771053709E-2</v>
      </c>
      <c r="W13">
        <v>308.90999999999997</v>
      </c>
      <c r="X13" s="3">
        <f t="shared" si="20"/>
        <v>5331.2000000000007</v>
      </c>
      <c r="Y13" s="2">
        <f t="shared" si="3"/>
        <v>133.28</v>
      </c>
      <c r="Z13" s="2"/>
      <c r="AA13" s="2">
        <v>301.7</v>
      </c>
      <c r="AB13" s="3">
        <v>1842.5960000000005</v>
      </c>
      <c r="AC13" s="2">
        <f t="shared" si="4"/>
        <v>59.247459807073966</v>
      </c>
      <c r="AF13">
        <f t="shared" si="5"/>
        <v>5.2396957450781398E-3</v>
      </c>
      <c r="AG13">
        <f t="shared" si="6"/>
        <v>3.2371888252241758</v>
      </c>
      <c r="AH13">
        <f t="shared" si="7"/>
        <v>8.5813316325324696</v>
      </c>
      <c r="AI13">
        <f t="shared" si="8"/>
        <v>2.4999999999999998E-2</v>
      </c>
      <c r="AJ13">
        <f t="shared" si="0"/>
        <v>5.4931237626052089E-3</v>
      </c>
      <c r="AK13">
        <f t="shared" si="1"/>
        <v>3.3145508783559827</v>
      </c>
      <c r="AL13">
        <f t="shared" si="9"/>
        <v>8.3256815056544262</v>
      </c>
      <c r="AM13">
        <f t="shared" si="10"/>
        <v>0.26770680082490117</v>
      </c>
      <c r="AQ13" s="2">
        <f t="shared" si="11"/>
        <v>3237.1888252241756</v>
      </c>
      <c r="AR13" s="2">
        <f t="shared" si="12"/>
        <v>8.5813316325324696</v>
      </c>
      <c r="AS13" s="2">
        <f t="shared" si="13"/>
        <v>2.4999999999999998E-2</v>
      </c>
      <c r="AU13" s="2">
        <f t="shared" si="2"/>
        <v>3314.5508783559826</v>
      </c>
      <c r="AV13" s="2">
        <f t="shared" si="14"/>
        <v>8.3256815056544262</v>
      </c>
      <c r="AW13" s="2">
        <f t="shared" si="15"/>
        <v>0.26770680082490117</v>
      </c>
    </row>
    <row r="14" spans="2:49" x14ac:dyDescent="0.2">
      <c r="B14">
        <v>35.909999999999997</v>
      </c>
      <c r="C14">
        <f t="shared" si="16"/>
        <v>308.90999999999997</v>
      </c>
      <c r="D14">
        <v>67.25</v>
      </c>
      <c r="E14">
        <f t="shared" si="21"/>
        <v>40.000000000000007</v>
      </c>
      <c r="F14">
        <f t="shared" si="17"/>
        <v>8.577353140583174</v>
      </c>
      <c r="G14">
        <f t="shared" si="18"/>
        <v>3.2371888252241757E-3</v>
      </c>
      <c r="H14">
        <f t="shared" si="19"/>
        <v>8.577353140583174</v>
      </c>
      <c r="J14">
        <f t="shared" si="22"/>
        <v>-1.96097417844549E-5</v>
      </c>
      <c r="K14">
        <f t="shared" si="23"/>
        <v>8.6102699053411058E-2</v>
      </c>
      <c r="W14">
        <v>309.98</v>
      </c>
      <c r="X14" s="3">
        <f t="shared" si="20"/>
        <v>5651.0720000000019</v>
      </c>
      <c r="Y14" s="2">
        <f t="shared" si="3"/>
        <v>133.28</v>
      </c>
      <c r="Z14" s="2"/>
      <c r="AA14" s="2">
        <v>300.57</v>
      </c>
      <c r="AB14" s="3">
        <v>1735.9720000000027</v>
      </c>
      <c r="AC14" s="2">
        <f t="shared" si="4"/>
        <v>57.292805280528114</v>
      </c>
      <c r="AF14">
        <f t="shared" si="5"/>
        <v>5.2035850403024525E-3</v>
      </c>
      <c r="AG14">
        <f t="shared" si="6"/>
        <v>3.2260145815859085</v>
      </c>
      <c r="AH14">
        <f t="shared" si="7"/>
        <v>8.6396005406564456</v>
      </c>
      <c r="AI14">
        <f t="shared" si="8"/>
        <v>2.358490566037735E-2</v>
      </c>
      <c r="AJ14">
        <f t="shared" si="0"/>
        <v>5.5345044590500679E-3</v>
      </c>
      <c r="AK14">
        <f t="shared" si="1"/>
        <v>3.327012010513358</v>
      </c>
      <c r="AL14">
        <f t="shared" si="9"/>
        <v>8.2996213989845629</v>
      </c>
      <c r="AM14">
        <f t="shared" si="10"/>
        <v>0.27391489765625604</v>
      </c>
      <c r="AQ14" s="2">
        <f t="shared" si="11"/>
        <v>3226.0145815859087</v>
      </c>
      <c r="AR14" s="2">
        <f t="shared" si="12"/>
        <v>8.6396005406564456</v>
      </c>
      <c r="AS14" s="2">
        <f t="shared" si="13"/>
        <v>2.358490566037735E-2</v>
      </c>
      <c r="AU14" s="2">
        <f t="shared" si="2"/>
        <v>3327.0120105133578</v>
      </c>
      <c r="AV14" s="2">
        <f t="shared" si="14"/>
        <v>8.2996213989845629</v>
      </c>
      <c r="AW14" s="2">
        <f t="shared" si="15"/>
        <v>0.27391489765625604</v>
      </c>
    </row>
    <row r="15" spans="2:49" x14ac:dyDescent="0.2">
      <c r="B15">
        <v>36.979999999999997</v>
      </c>
      <c r="C15">
        <f t="shared" si="16"/>
        <v>309.98</v>
      </c>
      <c r="D15">
        <v>66.05</v>
      </c>
      <c r="E15">
        <f t="shared" si="21"/>
        <v>42.400000000000013</v>
      </c>
      <c r="F15">
        <f t="shared" si="17"/>
        <v>8.63562204870715</v>
      </c>
      <c r="G15">
        <f t="shared" si="18"/>
        <v>3.2260145815859085E-3</v>
      </c>
      <c r="H15">
        <f t="shared" si="19"/>
        <v>8.63562204870715</v>
      </c>
      <c r="J15">
        <f t="shared" si="22"/>
        <v>-1.1174243638267193E-5</v>
      </c>
      <c r="K15">
        <f t="shared" si="23"/>
        <v>5.8268908123976004E-2</v>
      </c>
      <c r="W15">
        <v>311.05</v>
      </c>
      <c r="X15" s="3">
        <f t="shared" si="20"/>
        <v>6117.5520000000024</v>
      </c>
      <c r="Y15" s="2">
        <f t="shared" si="3"/>
        <v>133.28000000000003</v>
      </c>
      <c r="Z15" s="2"/>
      <c r="AA15" s="2">
        <v>299.57</v>
      </c>
      <c r="AB15" s="3">
        <v>1442.7560000000005</v>
      </c>
      <c r="AC15" s="2">
        <f t="shared" si="4"/>
        <v>51.34362989323845</v>
      </c>
      <c r="AF15">
        <f t="shared" si="5"/>
        <v>5.1678463524862418E-3</v>
      </c>
      <c r="AG15">
        <f t="shared" si="6"/>
        <v>3.214917215881691</v>
      </c>
      <c r="AH15">
        <f t="shared" si="7"/>
        <v>8.7189172954850331</v>
      </c>
      <c r="AI15">
        <f t="shared" si="8"/>
        <v>2.1786492374727667E-2</v>
      </c>
      <c r="AJ15">
        <f t="shared" si="0"/>
        <v>5.5715157877775272E-3</v>
      </c>
      <c r="AK15">
        <f t="shared" si="1"/>
        <v>3.3381179690890277</v>
      </c>
      <c r="AL15">
        <f t="shared" si="9"/>
        <v>8.2242432628089386</v>
      </c>
      <c r="AM15">
        <f t="shared" si="10"/>
        <v>0.29267769618537143</v>
      </c>
      <c r="AQ15" s="2">
        <f t="shared" si="11"/>
        <v>3214.9172158816909</v>
      </c>
      <c r="AR15" s="2">
        <f t="shared" si="12"/>
        <v>8.7189172954850331</v>
      </c>
      <c r="AS15" s="2">
        <f t="shared" si="13"/>
        <v>2.1786492374727667E-2</v>
      </c>
      <c r="AU15" s="2">
        <f t="shared" si="2"/>
        <v>3338.1179690890276</v>
      </c>
      <c r="AV15" s="2">
        <f t="shared" si="14"/>
        <v>8.2242432628089386</v>
      </c>
      <c r="AW15" s="2">
        <f t="shared" si="15"/>
        <v>0.29267769618537143</v>
      </c>
    </row>
    <row r="16" spans="2:49" x14ac:dyDescent="0.2">
      <c r="B16">
        <v>38.049999999999997</v>
      </c>
      <c r="C16">
        <f t="shared" si="16"/>
        <v>311.05</v>
      </c>
      <c r="D16">
        <v>64.3</v>
      </c>
      <c r="E16">
        <f t="shared" si="21"/>
        <v>45.900000000000013</v>
      </c>
      <c r="F16">
        <f t="shared" si="17"/>
        <v>8.7149388035357376</v>
      </c>
      <c r="G16">
        <f t="shared" si="18"/>
        <v>3.2149172158816909E-3</v>
      </c>
      <c r="H16">
        <f t="shared" si="19"/>
        <v>8.7149388035357376</v>
      </c>
      <c r="J16">
        <f t="shared" si="22"/>
        <v>-1.109736570421762E-5</v>
      </c>
      <c r="K16">
        <f t="shared" si="23"/>
        <v>7.9316754828587577E-2</v>
      </c>
      <c r="W16">
        <v>312.05</v>
      </c>
      <c r="X16" s="3">
        <f t="shared" si="20"/>
        <v>6384.1120000000019</v>
      </c>
      <c r="Y16" s="2">
        <f t="shared" si="3"/>
        <v>133.28</v>
      </c>
      <c r="Z16" s="2"/>
      <c r="AA16" s="2">
        <v>298.60000000000002</v>
      </c>
      <c r="AB16" s="3">
        <v>1229.5080000000012</v>
      </c>
      <c r="AC16" s="2">
        <f t="shared" si="4"/>
        <v>46.396528301886825</v>
      </c>
      <c r="AF16">
        <f t="shared" si="5"/>
        <v>5.1347775117592176E-3</v>
      </c>
      <c r="AG16">
        <f t="shared" si="6"/>
        <v>3.2046146450889279</v>
      </c>
      <c r="AH16">
        <f t="shared" si="7"/>
        <v>8.7615676828354019</v>
      </c>
      <c r="AI16">
        <f t="shared" si="8"/>
        <v>2.0876826722338197E-2</v>
      </c>
      <c r="AJ16">
        <f t="shared" si="0"/>
        <v>5.6077726420549739E-3</v>
      </c>
      <c r="AK16">
        <f t="shared" si="1"/>
        <v>3.3489618218352306</v>
      </c>
      <c r="AL16">
        <f t="shared" si="9"/>
        <v>8.1656184194614152</v>
      </c>
      <c r="AM16">
        <f t="shared" si="10"/>
        <v>0.30813654413061936</v>
      </c>
      <c r="AQ16" s="2">
        <f t="shared" si="11"/>
        <v>3204.6146450889278</v>
      </c>
      <c r="AR16" s="2">
        <f t="shared" si="12"/>
        <v>8.7615676828354019</v>
      </c>
      <c r="AS16" s="2">
        <f t="shared" si="13"/>
        <v>2.0876826722338197E-2</v>
      </c>
      <c r="AU16" s="2">
        <f t="shared" si="2"/>
        <v>3348.9618218352307</v>
      </c>
      <c r="AV16" s="2">
        <f t="shared" si="14"/>
        <v>8.1656184194614152</v>
      </c>
      <c r="AW16" s="2">
        <f t="shared" si="15"/>
        <v>0.30813654413061936</v>
      </c>
    </row>
    <row r="17" spans="2:49" x14ac:dyDescent="0.2">
      <c r="B17">
        <v>39.049999999999997</v>
      </c>
      <c r="C17">
        <f t="shared" si="16"/>
        <v>312.05</v>
      </c>
      <c r="D17">
        <v>63.3</v>
      </c>
      <c r="E17">
        <f t="shared" si="21"/>
        <v>47.900000000000013</v>
      </c>
      <c r="F17">
        <f t="shared" si="17"/>
        <v>8.7575891908861081</v>
      </c>
      <c r="G17">
        <f t="shared" si="18"/>
        <v>3.2046146450889277E-3</v>
      </c>
      <c r="H17">
        <f t="shared" si="19"/>
        <v>8.7575891908861081</v>
      </c>
      <c r="J17">
        <f t="shared" si="22"/>
        <v>-1.0302570792763109E-5</v>
      </c>
      <c r="K17">
        <f t="shared" si="23"/>
        <v>4.2650387350370522E-2</v>
      </c>
      <c r="W17">
        <v>313.05</v>
      </c>
      <c r="X17" s="3">
        <f>13600*9.8*E18*10^(-3)</f>
        <v>6757.2960000000012</v>
      </c>
      <c r="Y17" s="2">
        <f>X17*(1/E18)</f>
        <v>133.28</v>
      </c>
      <c r="Z17" s="2"/>
      <c r="AA17" s="2">
        <v>297.64999999999998</v>
      </c>
      <c r="AB17" s="3">
        <v>1109.5560000000005</v>
      </c>
      <c r="AC17" s="2">
        <f t="shared" si="4"/>
        <v>43.342031250000019</v>
      </c>
      <c r="AF17">
        <f t="shared" si="5"/>
        <v>5.1020250677287441E-3</v>
      </c>
      <c r="AG17">
        <f t="shared" si="6"/>
        <v>3.1943778949049668</v>
      </c>
      <c r="AH17">
        <f t="shared" si="7"/>
        <v>8.8183780890156704</v>
      </c>
      <c r="AI17">
        <f t="shared" si="8"/>
        <v>1.9723865877712028E-2</v>
      </c>
      <c r="AJ17">
        <f t="shared" si="0"/>
        <v>5.6436260647370765E-3</v>
      </c>
      <c r="AK17">
        <f t="shared" si="1"/>
        <v>3.359650596337981</v>
      </c>
      <c r="AL17">
        <f t="shared" si="9"/>
        <v>8.1310660379547546</v>
      </c>
      <c r="AM17">
        <f t="shared" si="10"/>
        <v>0.31761976710760759</v>
      </c>
      <c r="AQ17" s="2">
        <f t="shared" si="11"/>
        <v>3194.377894904967</v>
      </c>
      <c r="AR17" s="2">
        <f t="shared" si="12"/>
        <v>8.8183780890156704</v>
      </c>
      <c r="AS17" s="2">
        <f t="shared" si="13"/>
        <v>1.9723865877712028E-2</v>
      </c>
      <c r="AU17" s="2">
        <f t="shared" si="2"/>
        <v>3359.6505963379809</v>
      </c>
      <c r="AV17" s="2">
        <f t="shared" si="14"/>
        <v>8.1310660379547546</v>
      </c>
      <c r="AW17" s="2">
        <f t="shared" si="15"/>
        <v>0.31761976710760759</v>
      </c>
    </row>
    <row r="18" spans="2:49" x14ac:dyDescent="0.2">
      <c r="B18">
        <v>40.049999999999997</v>
      </c>
      <c r="C18">
        <f>B18+273</f>
        <v>313.05</v>
      </c>
      <c r="D18">
        <v>61.9</v>
      </c>
      <c r="E18">
        <f t="shared" si="21"/>
        <v>50.70000000000001</v>
      </c>
      <c r="F18">
        <f t="shared" si="17"/>
        <v>8.8143995970663767</v>
      </c>
      <c r="G18">
        <f t="shared" si="18"/>
        <v>3.194377894904967E-3</v>
      </c>
      <c r="H18">
        <f t="shared" si="19"/>
        <v>8.8143995970663767</v>
      </c>
      <c r="J18">
        <f t="shared" si="22"/>
        <v>-1.0236750183960797E-5</v>
      </c>
      <c r="K18">
        <f t="shared" si="23"/>
        <v>5.6810406180268558E-2</v>
      </c>
    </row>
    <row r="19" spans="2:49" x14ac:dyDescent="0.2">
      <c r="B19">
        <v>38.42</v>
      </c>
      <c r="C19">
        <f t="shared" si="16"/>
        <v>311.42</v>
      </c>
      <c r="D19">
        <v>61.9</v>
      </c>
      <c r="E19">
        <f t="shared" si="21"/>
        <v>50.70000000000001</v>
      </c>
      <c r="F19">
        <f t="shared" si="17"/>
        <v>8.8143995970663767</v>
      </c>
      <c r="G19">
        <f t="shared" si="18"/>
        <v>3.2110975531436645E-3</v>
      </c>
      <c r="H19">
        <f t="shared" si="19"/>
        <v>8.8143995970663767</v>
      </c>
      <c r="J19">
        <f t="shared" si="22"/>
        <v>1.6719658238697598E-5</v>
      </c>
      <c r="K19">
        <f t="shared" si="23"/>
        <v>0</v>
      </c>
    </row>
    <row r="20" spans="2:49" x14ac:dyDescent="0.2">
      <c r="B20">
        <v>37.6</v>
      </c>
      <c r="C20">
        <f t="shared" si="16"/>
        <v>310.60000000000002</v>
      </c>
      <c r="D20">
        <v>62.8</v>
      </c>
      <c r="E20">
        <f t="shared" si="21"/>
        <v>48.900000000000013</v>
      </c>
      <c r="F20">
        <f t="shared" si="17"/>
        <v>8.7782510829500655</v>
      </c>
      <c r="G20">
        <f t="shared" si="18"/>
        <v>3.2195750160978749E-3</v>
      </c>
      <c r="H20">
        <f t="shared" si="19"/>
        <v>8.7782510829500655</v>
      </c>
      <c r="J20">
        <f t="shared" si="22"/>
        <v>8.4774629542103477E-6</v>
      </c>
      <c r="K20">
        <f t="shared" si="23"/>
        <v>-3.6148514116311148E-2</v>
      </c>
    </row>
    <row r="21" spans="2:49" x14ac:dyDescent="0.2">
      <c r="B21">
        <v>36.65</v>
      </c>
      <c r="C21">
        <f t="shared" si="16"/>
        <v>309.64999999999998</v>
      </c>
      <c r="D21">
        <v>63.3</v>
      </c>
      <c r="E21">
        <f t="shared" si="21"/>
        <v>47.900000000000013</v>
      </c>
      <c r="F21">
        <f t="shared" si="17"/>
        <v>8.7575891908861081</v>
      </c>
      <c r="G21">
        <f t="shared" si="18"/>
        <v>3.2294526077829809E-3</v>
      </c>
      <c r="H21">
        <f t="shared" si="19"/>
        <v>8.7575891908861081</v>
      </c>
      <c r="J21">
        <f t="shared" si="22"/>
        <v>9.8775916851060082E-6</v>
      </c>
      <c r="K21">
        <f t="shared" si="23"/>
        <v>-2.066189206395741E-2</v>
      </c>
    </row>
    <row r="22" spans="2:49" x14ac:dyDescent="0.2">
      <c r="B22">
        <v>35.81</v>
      </c>
      <c r="C22">
        <f t="shared" si="16"/>
        <v>308.81</v>
      </c>
      <c r="D22">
        <v>64.75</v>
      </c>
      <c r="E22">
        <f t="shared" si="21"/>
        <v>45.000000000000007</v>
      </c>
      <c r="F22">
        <f t="shared" si="17"/>
        <v>8.6951361762395578</v>
      </c>
      <c r="G22">
        <f t="shared" si="18"/>
        <v>3.2382371037207344E-3</v>
      </c>
      <c r="H22">
        <f t="shared" si="19"/>
        <v>8.6951361762395578</v>
      </c>
      <c r="J22">
        <f t="shared" si="22"/>
        <v>8.7844959377534997E-6</v>
      </c>
      <c r="K22">
        <f t="shared" si="23"/>
        <v>-6.2453014646550287E-2</v>
      </c>
    </row>
    <row r="23" spans="2:49" x14ac:dyDescent="0.2">
      <c r="B23">
        <v>34.5</v>
      </c>
      <c r="C23">
        <f t="shared" si="16"/>
        <v>307.5</v>
      </c>
      <c r="D23">
        <v>65.95</v>
      </c>
      <c r="E23">
        <f t="shared" si="21"/>
        <v>42.6</v>
      </c>
      <c r="F23">
        <f t="shared" si="17"/>
        <v>8.6403279397445623</v>
      </c>
      <c r="G23">
        <f t="shared" si="18"/>
        <v>3.2520325203252032E-3</v>
      </c>
      <c r="H23">
        <f t="shared" si="19"/>
        <v>8.6403279397445623</v>
      </c>
      <c r="J23">
        <f t="shared" si="22"/>
        <v>1.3795416604468844E-5</v>
      </c>
      <c r="K23">
        <f t="shared" si="23"/>
        <v>-5.4808236494995555E-2</v>
      </c>
    </row>
    <row r="24" spans="2:49" x14ac:dyDescent="0.2">
      <c r="B24">
        <v>33.56</v>
      </c>
      <c r="C24">
        <f t="shared" si="16"/>
        <v>306.56</v>
      </c>
      <c r="D24">
        <v>67.05</v>
      </c>
      <c r="E24">
        <f t="shared" si="21"/>
        <v>40.400000000000013</v>
      </c>
      <c r="F24">
        <f t="shared" si="17"/>
        <v>8.5873034714363428</v>
      </c>
      <c r="G24">
        <f t="shared" si="18"/>
        <v>3.2620041753653444E-3</v>
      </c>
      <c r="H24">
        <f t="shared" si="19"/>
        <v>8.5873034714363428</v>
      </c>
      <c r="J24">
        <f t="shared" si="22"/>
        <v>9.9716550401411641E-6</v>
      </c>
      <c r="K24">
        <f t="shared" si="23"/>
        <v>-5.3024468308219497E-2</v>
      </c>
    </row>
    <row r="25" spans="2:49" x14ac:dyDescent="0.2">
      <c r="B25">
        <v>32.51</v>
      </c>
      <c r="C25">
        <f t="shared" si="16"/>
        <v>305.51</v>
      </c>
      <c r="D25">
        <v>68.2</v>
      </c>
      <c r="E25">
        <f t="shared" si="21"/>
        <v>38.1</v>
      </c>
      <c r="F25">
        <f t="shared" si="17"/>
        <v>8.5286879686018935</v>
      </c>
      <c r="G25">
        <f t="shared" si="18"/>
        <v>3.2732152793689242E-3</v>
      </c>
      <c r="H25">
        <f t="shared" si="19"/>
        <v>8.5286879686018935</v>
      </c>
      <c r="J25">
        <f t="shared" si="22"/>
        <v>1.121110400357974E-5</v>
      </c>
      <c r="K25">
        <f t="shared" si="23"/>
        <v>-5.8615502834449273E-2</v>
      </c>
    </row>
    <row r="26" spans="2:49" x14ac:dyDescent="0.2">
      <c r="B26">
        <v>31.5</v>
      </c>
      <c r="C26">
        <f t="shared" si="16"/>
        <v>304.5</v>
      </c>
      <c r="D26">
        <v>69.099999999999994</v>
      </c>
      <c r="E26">
        <f t="shared" si="21"/>
        <v>36.300000000000018</v>
      </c>
      <c r="F26">
        <f t="shared" si="17"/>
        <v>8.4802914277400436</v>
      </c>
      <c r="G26">
        <f t="shared" si="18"/>
        <v>3.2840722495894909E-3</v>
      </c>
      <c r="H26">
        <f t="shared" si="19"/>
        <v>8.4802914277400436</v>
      </c>
      <c r="J26">
        <f t="shared" si="22"/>
        <v>1.0856970220566708E-5</v>
      </c>
      <c r="K26">
        <f t="shared" si="23"/>
        <v>-4.8396540861849857E-2</v>
      </c>
    </row>
    <row r="27" spans="2:49" x14ac:dyDescent="0.2">
      <c r="B27">
        <v>30.64</v>
      </c>
      <c r="C27">
        <f t="shared" si="16"/>
        <v>303.64</v>
      </c>
      <c r="D27">
        <v>70</v>
      </c>
      <c r="E27">
        <f t="shared" si="21"/>
        <v>34.500000000000007</v>
      </c>
      <c r="F27">
        <f t="shared" si="17"/>
        <v>8.4294330105065534</v>
      </c>
      <c r="G27">
        <f t="shared" si="18"/>
        <v>3.2933737320511134E-3</v>
      </c>
      <c r="H27">
        <f t="shared" si="19"/>
        <v>8.4294330105065534</v>
      </c>
      <c r="J27">
        <f t="shared" si="22"/>
        <v>9.30148246162249E-6</v>
      </c>
      <c r="K27">
        <f t="shared" si="23"/>
        <v>-5.0858417233490272E-2</v>
      </c>
      <c r="AK27">
        <f>(8.31*W3^2)/X3</f>
        <v>249.27710015898253</v>
      </c>
    </row>
    <row r="28" spans="2:49" x14ac:dyDescent="0.2">
      <c r="B28">
        <v>29.67</v>
      </c>
      <c r="C28">
        <f t="shared" si="16"/>
        <v>302.67</v>
      </c>
      <c r="D28">
        <v>70.900000000000006</v>
      </c>
      <c r="E28">
        <f t="shared" si="21"/>
        <v>32.699999999999996</v>
      </c>
      <c r="F28">
        <f t="shared" si="17"/>
        <v>8.3758487643724457</v>
      </c>
      <c r="G28">
        <f t="shared" si="18"/>
        <v>3.3039283708329202E-3</v>
      </c>
      <c r="H28">
        <f t="shared" si="19"/>
        <v>8.3758487643724457</v>
      </c>
      <c r="J28">
        <f t="shared" si="22"/>
        <v>1.0554638781806822E-5</v>
      </c>
      <c r="K28">
        <f t="shared" si="23"/>
        <v>-5.3584246134107616E-2</v>
      </c>
      <c r="AK28">
        <f t="shared" ref="AK28:AK48" si="24">(8.31*W4^2)/X4</f>
        <v>244.10415225267715</v>
      </c>
    </row>
    <row r="29" spans="2:49" x14ac:dyDescent="0.2">
      <c r="B29">
        <v>28.7</v>
      </c>
      <c r="C29">
        <f t="shared" si="16"/>
        <v>301.7</v>
      </c>
      <c r="D29">
        <v>71.7</v>
      </c>
      <c r="E29">
        <f t="shared" si="21"/>
        <v>31.1</v>
      </c>
      <c r="F29">
        <f t="shared" si="17"/>
        <v>8.3256815056544262</v>
      </c>
      <c r="G29">
        <f t="shared" si="18"/>
        <v>3.3145508783559829E-3</v>
      </c>
      <c r="H29">
        <f t="shared" si="19"/>
        <v>8.3256815056544262</v>
      </c>
      <c r="J29">
        <f t="shared" si="22"/>
        <v>1.0622507523062701E-5</v>
      </c>
      <c r="K29">
        <f t="shared" si="23"/>
        <v>-5.0167258718019525E-2</v>
      </c>
      <c r="AK29">
        <f t="shared" si="24"/>
        <v>229.70339444507297</v>
      </c>
    </row>
    <row r="30" spans="2:49" x14ac:dyDescent="0.2">
      <c r="B30">
        <v>27.57</v>
      </c>
      <c r="C30">
        <f t="shared" si="16"/>
        <v>300.57</v>
      </c>
      <c r="D30">
        <v>72.099999999999994</v>
      </c>
      <c r="E30">
        <f t="shared" si="21"/>
        <v>30.300000000000018</v>
      </c>
      <c r="F30">
        <f t="shared" si="17"/>
        <v>8.2996213989845629</v>
      </c>
      <c r="G30">
        <f t="shared" si="18"/>
        <v>3.3270120105133578E-3</v>
      </c>
      <c r="H30">
        <f t="shared" si="19"/>
        <v>8.2996213989845629</v>
      </c>
      <c r="J30">
        <f t="shared" si="22"/>
        <v>1.2461132157374957E-5</v>
      </c>
      <c r="K30">
        <f t="shared" si="23"/>
        <v>-2.6060106669863359E-2</v>
      </c>
      <c r="AK30">
        <f t="shared" si="24"/>
        <v>218.00539732852587</v>
      </c>
    </row>
    <row r="31" spans="2:49" x14ac:dyDescent="0.2">
      <c r="B31">
        <v>26.57</v>
      </c>
      <c r="C31">
        <f t="shared" si="16"/>
        <v>299.57</v>
      </c>
      <c r="D31">
        <v>73.2</v>
      </c>
      <c r="E31">
        <f t="shared" si="21"/>
        <v>28.1</v>
      </c>
      <c r="F31">
        <f t="shared" si="17"/>
        <v>8.2242432628089386</v>
      </c>
      <c r="G31">
        <f t="shared" si="18"/>
        <v>3.3381179690890276E-3</v>
      </c>
      <c r="H31">
        <f t="shared" si="19"/>
        <v>8.2242432628089386</v>
      </c>
      <c r="J31">
        <f t="shared" si="22"/>
        <v>1.1105958575669764E-5</v>
      </c>
      <c r="K31">
        <f t="shared" si="23"/>
        <v>-7.5378136175624277E-2</v>
      </c>
      <c r="AK31">
        <f t="shared" si="24"/>
        <v>209.73904338091327</v>
      </c>
    </row>
    <row r="32" spans="2:49" x14ac:dyDescent="0.2">
      <c r="B32">
        <v>25.6</v>
      </c>
      <c r="C32">
        <f t="shared" si="16"/>
        <v>298.60000000000002</v>
      </c>
      <c r="D32">
        <v>74</v>
      </c>
      <c r="E32">
        <f t="shared" si="21"/>
        <v>26.500000000000007</v>
      </c>
      <c r="F32">
        <f t="shared" si="17"/>
        <v>8.1656184194614152</v>
      </c>
      <c r="G32">
        <f t="shared" si="18"/>
        <v>3.3489618218352306E-3</v>
      </c>
      <c r="H32">
        <f t="shared" si="19"/>
        <v>8.1656184194614152</v>
      </c>
      <c r="J32">
        <f t="shared" si="22"/>
        <v>1.0843852746203041E-5</v>
      </c>
      <c r="K32">
        <f t="shared" si="23"/>
        <v>-5.8624843347523381E-2</v>
      </c>
      <c r="AK32">
        <f t="shared" si="24"/>
        <v>198.6943261093499</v>
      </c>
    </row>
    <row r="33" spans="2:39" x14ac:dyDescent="0.2">
      <c r="B33">
        <v>24.65</v>
      </c>
      <c r="C33">
        <f t="shared" si="16"/>
        <v>297.64999999999998</v>
      </c>
      <c r="D33">
        <v>74.45</v>
      </c>
      <c r="E33">
        <f t="shared" si="21"/>
        <v>25.6</v>
      </c>
      <c r="F33">
        <f t="shared" si="17"/>
        <v>8.1310660379547546</v>
      </c>
      <c r="G33">
        <f t="shared" si="18"/>
        <v>3.3596505963379812E-3</v>
      </c>
      <c r="H33">
        <f t="shared" si="19"/>
        <v>8.1310660379547546</v>
      </c>
      <c r="J33">
        <f t="shared" si="22"/>
        <v>1.0688774502750579E-5</v>
      </c>
      <c r="K33">
        <f t="shared" si="23"/>
        <v>-3.4552381506660623E-2</v>
      </c>
      <c r="AK33">
        <f t="shared" si="24"/>
        <v>186.48903387350077</v>
      </c>
    </row>
    <row r="34" spans="2:39" x14ac:dyDescent="0.2">
      <c r="E34">
        <f t="shared" ref="E34:E36" si="25">E33+2*(D33-D34)</f>
        <v>174.5</v>
      </c>
      <c r="F34">
        <f t="shared" ref="F34:F36" si="26">LOG(E34)</f>
        <v>2.2417954312951989</v>
      </c>
      <c r="G34" t="str">
        <f t="shared" si="18"/>
        <v/>
      </c>
      <c r="H34" t="str">
        <f t="shared" si="19"/>
        <v/>
      </c>
      <c r="AK34">
        <f t="shared" si="24"/>
        <v>178.98031538518183</v>
      </c>
      <c r="AM34">
        <f>SUM(AK27:AK41)/15</f>
        <v>181.00375132413686</v>
      </c>
    </row>
    <row r="35" spans="2:39" x14ac:dyDescent="0.2">
      <c r="E35">
        <f t="shared" si="25"/>
        <v>174.5</v>
      </c>
      <c r="F35">
        <f t="shared" si="26"/>
        <v>2.2417954312951989</v>
      </c>
      <c r="G35" t="str">
        <f t="shared" si="18"/>
        <v/>
      </c>
      <c r="H35" t="str">
        <f t="shared" si="19"/>
        <v/>
      </c>
      <c r="AK35">
        <f t="shared" si="24"/>
        <v>171.15223540479244</v>
      </c>
    </row>
    <row r="36" spans="2:39" x14ac:dyDescent="0.2">
      <c r="E36">
        <f t="shared" si="25"/>
        <v>174.5</v>
      </c>
      <c r="F36">
        <f t="shared" si="26"/>
        <v>2.2417954312951989</v>
      </c>
      <c r="G36" t="str">
        <f t="shared" si="18"/>
        <v/>
      </c>
      <c r="H36" t="str">
        <f t="shared" si="19"/>
        <v/>
      </c>
      <c r="AK36">
        <f t="shared" si="24"/>
        <v>160.17258288363035</v>
      </c>
    </row>
    <row r="37" spans="2:39" x14ac:dyDescent="0.2">
      <c r="AK37">
        <f t="shared" si="24"/>
        <v>148.74418050551466</v>
      </c>
    </row>
    <row r="38" spans="2:39" x14ac:dyDescent="0.2">
      <c r="AK38">
        <f t="shared" si="24"/>
        <v>141.29849333436204</v>
      </c>
    </row>
    <row r="39" spans="2:39" x14ac:dyDescent="0.2">
      <c r="AK39">
        <f t="shared" si="24"/>
        <v>131.42674909424551</v>
      </c>
    </row>
    <row r="40" spans="2:39" x14ac:dyDescent="0.2">
      <c r="AK40">
        <f t="shared" si="24"/>
        <v>126.75027204644904</v>
      </c>
    </row>
    <row r="41" spans="2:39" x14ac:dyDescent="0.2">
      <c r="F41" s="1"/>
      <c r="AK41">
        <f t="shared" si="24"/>
        <v>120.51899365885407</v>
      </c>
    </row>
    <row r="44" spans="2:39" x14ac:dyDescent="0.2">
      <c r="AK44" t="e">
        <f t="shared" si="24"/>
        <v>#DIV/0!</v>
      </c>
    </row>
    <row r="45" spans="2:39" x14ac:dyDescent="0.2">
      <c r="AK45" t="e">
        <f t="shared" si="24"/>
        <v>#DIV/0!</v>
      </c>
    </row>
    <row r="46" spans="2:39" x14ac:dyDescent="0.2">
      <c r="AK46" t="e">
        <f t="shared" si="24"/>
        <v>#DIV/0!</v>
      </c>
    </row>
    <row r="47" spans="2:39" x14ac:dyDescent="0.2">
      <c r="AK47" t="e">
        <f t="shared" si="24"/>
        <v>#DIV/0!</v>
      </c>
    </row>
    <row r="48" spans="2:39" x14ac:dyDescent="0.2">
      <c r="M48">
        <v>297.92</v>
      </c>
      <c r="N48">
        <f>1/M48</f>
        <v>3.3566058002148227E-3</v>
      </c>
      <c r="O48">
        <f>LN(P48)</f>
        <v>9.2251572577597027</v>
      </c>
      <c r="P48">
        <f>13600*9.8*10^(-3)*D4</f>
        <v>10149.272000000001</v>
      </c>
      <c r="Q48">
        <v>311.42</v>
      </c>
      <c r="R48">
        <f>13546*9.8*E19*10^(-3)</f>
        <v>6730.4655600000024</v>
      </c>
      <c r="AK48" t="e">
        <f t="shared" si="24"/>
        <v>#DIV/0!</v>
      </c>
    </row>
    <row r="49" spans="13:18" x14ac:dyDescent="0.2">
      <c r="M49">
        <v>298.77</v>
      </c>
      <c r="N49">
        <f t="shared" ref="N49:N62" si="27">1/M49</f>
        <v>3.3470562640157981E-3</v>
      </c>
      <c r="O49">
        <f t="shared" ref="O49:O62" si="28">LN(P49)</f>
        <v>9.2212098842130743</v>
      </c>
      <c r="P49">
        <f t="shared" ref="P49:P62" si="29">13600*9.8*10^(-3)*D5</f>
        <v>10109.287999999999</v>
      </c>
      <c r="Q49">
        <v>310.60000000000002</v>
      </c>
      <c r="R49">
        <f t="shared" ref="R49:R62" si="30">13546*9.8*E20*10^(-3)</f>
        <v>6491.5141200000035</v>
      </c>
    </row>
    <row r="50" spans="13:18" x14ac:dyDescent="0.2">
      <c r="M50">
        <v>299.82</v>
      </c>
      <c r="N50">
        <f t="shared" si="27"/>
        <v>3.3353345340537657E-3</v>
      </c>
      <c r="O50">
        <f t="shared" si="28"/>
        <v>9.2106067364980042</v>
      </c>
      <c r="P50">
        <f t="shared" si="29"/>
        <v>10002.663999999999</v>
      </c>
      <c r="Q50">
        <v>309.64999999999998</v>
      </c>
      <c r="R50">
        <f t="shared" si="30"/>
        <v>6358.7633200000018</v>
      </c>
    </row>
    <row r="51" spans="13:18" x14ac:dyDescent="0.2">
      <c r="M51">
        <v>300.93</v>
      </c>
      <c r="N51">
        <f t="shared" si="27"/>
        <v>3.3230319343368888E-3</v>
      </c>
      <c r="O51">
        <f t="shared" si="28"/>
        <v>9.2005631301422461</v>
      </c>
      <c r="P51">
        <f t="shared" si="29"/>
        <v>9902.7039999999997</v>
      </c>
      <c r="Q51">
        <v>308.81</v>
      </c>
      <c r="R51">
        <f t="shared" si="30"/>
        <v>5973.7860000000019</v>
      </c>
    </row>
    <row r="52" spans="13:18" x14ac:dyDescent="0.2">
      <c r="M52">
        <v>301.93</v>
      </c>
      <c r="N52">
        <f t="shared" si="27"/>
        <v>3.3120259662835754E-3</v>
      </c>
      <c r="O52">
        <f t="shared" si="28"/>
        <v>9.1924549776138242</v>
      </c>
      <c r="P52">
        <f t="shared" si="29"/>
        <v>9822.7360000000008</v>
      </c>
      <c r="Q52">
        <v>307.5</v>
      </c>
      <c r="R52">
        <f t="shared" si="30"/>
        <v>5655.1840800000009</v>
      </c>
    </row>
    <row r="53" spans="13:18" x14ac:dyDescent="0.2">
      <c r="M53">
        <v>302.95</v>
      </c>
      <c r="N53">
        <f t="shared" si="27"/>
        <v>3.3008747318039283E-3</v>
      </c>
      <c r="O53">
        <f t="shared" si="28"/>
        <v>9.1808547110597463</v>
      </c>
      <c r="P53">
        <f t="shared" si="29"/>
        <v>9709.4479999999985</v>
      </c>
      <c r="Q53">
        <v>306.56</v>
      </c>
      <c r="R53">
        <f t="shared" si="30"/>
        <v>5363.1323200000024</v>
      </c>
    </row>
    <row r="54" spans="13:18" x14ac:dyDescent="0.2">
      <c r="M54">
        <v>304.01</v>
      </c>
      <c r="N54">
        <f t="shared" si="27"/>
        <v>3.2893654813986382E-3</v>
      </c>
      <c r="O54">
        <f t="shared" si="28"/>
        <v>9.1663366544727101</v>
      </c>
      <c r="P54">
        <f t="shared" si="29"/>
        <v>9569.503999999999</v>
      </c>
      <c r="Q54">
        <v>305.51</v>
      </c>
      <c r="R54">
        <f t="shared" si="30"/>
        <v>5057.8054800000009</v>
      </c>
    </row>
    <row r="55" spans="13:18" x14ac:dyDescent="0.2">
      <c r="M55">
        <v>304.97000000000003</v>
      </c>
      <c r="N55">
        <f t="shared" si="27"/>
        <v>3.2790110502672392E-3</v>
      </c>
      <c r="O55">
        <f t="shared" si="28"/>
        <v>9.1558360329616431</v>
      </c>
      <c r="P55">
        <f t="shared" si="29"/>
        <v>9469.5439999999999</v>
      </c>
      <c r="Q55">
        <v>304.5</v>
      </c>
      <c r="R55">
        <f t="shared" si="30"/>
        <v>4818.8540400000029</v>
      </c>
    </row>
    <row r="56" spans="13:18" x14ac:dyDescent="0.2">
      <c r="M56">
        <v>305.95</v>
      </c>
      <c r="N56">
        <f t="shared" si="27"/>
        <v>3.2685079261317211E-3</v>
      </c>
      <c r="O56">
        <f t="shared" si="28"/>
        <v>9.1438004894502978</v>
      </c>
      <c r="P56">
        <f t="shared" si="29"/>
        <v>9356.2560000000012</v>
      </c>
      <c r="Q56">
        <v>303.64</v>
      </c>
      <c r="R56">
        <f t="shared" si="30"/>
        <v>4579.9026000000013</v>
      </c>
    </row>
    <row r="57" spans="13:18" x14ac:dyDescent="0.2">
      <c r="M57">
        <v>307.05</v>
      </c>
      <c r="N57">
        <f t="shared" si="27"/>
        <v>3.2567985670086306E-3</v>
      </c>
      <c r="O57">
        <f t="shared" si="28"/>
        <v>9.1251083564381457</v>
      </c>
      <c r="P57">
        <f t="shared" si="29"/>
        <v>9182.9920000000002</v>
      </c>
      <c r="Q57">
        <v>302.67</v>
      </c>
      <c r="R57">
        <f t="shared" si="30"/>
        <v>4340.9511600000005</v>
      </c>
    </row>
    <row r="58" spans="13:18" x14ac:dyDescent="0.2">
      <c r="M58">
        <v>308.90999999999997</v>
      </c>
      <c r="N58">
        <f t="shared" si="27"/>
        <v>3.2371888252241757E-3</v>
      </c>
      <c r="O58">
        <f t="shared" si="28"/>
        <v>9.1008691969004811</v>
      </c>
      <c r="P58">
        <f t="shared" si="29"/>
        <v>8963.08</v>
      </c>
      <c r="Q58">
        <v>301.7</v>
      </c>
      <c r="R58">
        <f t="shared" si="30"/>
        <v>4128.5498800000005</v>
      </c>
    </row>
    <row r="59" spans="13:18" x14ac:dyDescent="0.2">
      <c r="M59">
        <v>309.98</v>
      </c>
      <c r="N59">
        <f t="shared" si="27"/>
        <v>3.2260145815859085E-3</v>
      </c>
      <c r="O59">
        <f t="shared" si="28"/>
        <v>9.0828642093868677</v>
      </c>
      <c r="P59">
        <f t="shared" si="29"/>
        <v>8803.1440000000002</v>
      </c>
      <c r="Q59">
        <v>300.57</v>
      </c>
      <c r="R59">
        <f t="shared" si="30"/>
        <v>4022.3492400000032</v>
      </c>
    </row>
    <row r="60" spans="13:18" x14ac:dyDescent="0.2">
      <c r="M60">
        <v>311.05</v>
      </c>
      <c r="N60">
        <f t="shared" si="27"/>
        <v>3.2149172158816909E-3</v>
      </c>
      <c r="O60">
        <f t="shared" si="28"/>
        <v>9.0560118096621061</v>
      </c>
      <c r="P60">
        <f t="shared" si="29"/>
        <v>8569.9040000000005</v>
      </c>
      <c r="Q60">
        <v>299.57</v>
      </c>
      <c r="R60">
        <f t="shared" si="30"/>
        <v>3730.2974800000006</v>
      </c>
    </row>
    <row r="61" spans="13:18" x14ac:dyDescent="0.2">
      <c r="M61">
        <v>312.05</v>
      </c>
      <c r="N61">
        <f t="shared" si="27"/>
        <v>3.2046146450889277E-3</v>
      </c>
      <c r="O61">
        <f t="shared" si="28"/>
        <v>9.0403375075686636</v>
      </c>
      <c r="P61">
        <f t="shared" si="29"/>
        <v>8436.6239999999998</v>
      </c>
      <c r="Q61">
        <v>298.60000000000002</v>
      </c>
      <c r="R61">
        <f t="shared" si="30"/>
        <v>3517.8962000000015</v>
      </c>
    </row>
    <row r="62" spans="13:18" x14ac:dyDescent="0.2">
      <c r="M62">
        <v>313.05</v>
      </c>
      <c r="N62">
        <f t="shared" si="27"/>
        <v>3.194377894904967E-3</v>
      </c>
      <c r="O62">
        <f t="shared" si="28"/>
        <v>9.0179723581090823</v>
      </c>
      <c r="P62">
        <f t="shared" si="29"/>
        <v>8250.0319999999992</v>
      </c>
      <c r="Q62">
        <v>297.64999999999998</v>
      </c>
      <c r="R62">
        <f t="shared" si="30"/>
        <v>3398.4204800000007</v>
      </c>
    </row>
    <row r="70" spans="7:7" x14ac:dyDescent="0.2">
      <c r="G70">
        <f>8</f>
        <v>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2019-03-25T11:09:42Z</dcterms:created>
  <dcterms:modified xsi:type="dcterms:W3CDTF">2019-04-01T12:13:51Z</dcterms:modified>
</cp:coreProperties>
</file>