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5.1/"/>
    </mc:Choice>
  </mc:AlternateContent>
  <xr:revisionPtr revIDLastSave="0" documentId="13_ncr:1_{B85DDBB5-F2AE-0641-BBA4-CE185C28583D}" xr6:coauthVersionLast="43" xr6:coauthVersionMax="43" xr10:uidLastSave="{00000000-0000-0000-0000-000000000000}"/>
  <bookViews>
    <workbookView xWindow="0" yWindow="460" windowWidth="33600" windowHeight="18960" xr2:uid="{FA11697D-A910-9D47-8A7B-332FA6840A1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G65" i="1" l="1"/>
  <c r="G66" i="1"/>
  <c r="G67" i="1"/>
  <c r="G68" i="1"/>
  <c r="G69" i="1"/>
  <c r="G70" i="1"/>
  <c r="E65" i="1"/>
  <c r="E66" i="1"/>
  <c r="E67" i="1"/>
  <c r="E68" i="1"/>
  <c r="E69" i="1"/>
  <c r="E70" i="1"/>
  <c r="D64" i="1"/>
  <c r="F65" i="1"/>
  <c r="F64" i="1"/>
  <c r="F66" i="1"/>
  <c r="F67" i="1"/>
  <c r="F68" i="1"/>
  <c r="F69" i="1"/>
  <c r="F70" i="1"/>
  <c r="D65" i="1"/>
  <c r="D66" i="1"/>
  <c r="D67" i="1"/>
  <c r="D68" i="1"/>
  <c r="D69" i="1"/>
  <c r="D70" i="1"/>
  <c r="E52" i="1" l="1"/>
  <c r="E51" i="1"/>
  <c r="E50" i="1"/>
  <c r="E49" i="1"/>
  <c r="E48" i="1"/>
  <c r="E47" i="1"/>
  <c r="E46" i="1"/>
  <c r="E64" i="1" s="1"/>
  <c r="D47" i="1"/>
  <c r="D48" i="1"/>
  <c r="D49" i="1"/>
  <c r="D50" i="1"/>
  <c r="D51" i="1"/>
  <c r="D52" i="1"/>
  <c r="W64" i="1"/>
  <c r="W65" i="1" s="1"/>
  <c r="X64" i="1"/>
  <c r="X65" i="1"/>
  <c r="X66" i="1"/>
  <c r="X67" i="1"/>
  <c r="X63" i="1"/>
  <c r="AE57" i="1"/>
  <c r="AE58" i="1" s="1"/>
  <c r="AA57" i="1"/>
  <c r="AA58" i="1" s="1"/>
  <c r="W57" i="1"/>
  <c r="W58" i="1" s="1"/>
  <c r="AF57" i="1"/>
  <c r="AF58" i="1"/>
  <c r="AF59" i="1"/>
  <c r="AF60" i="1"/>
  <c r="AF56" i="1"/>
  <c r="AB57" i="1"/>
  <c r="AB58" i="1"/>
  <c r="AB59" i="1"/>
  <c r="AB60" i="1"/>
  <c r="AB56" i="1"/>
  <c r="X57" i="1"/>
  <c r="X58" i="1"/>
  <c r="X59" i="1"/>
  <c r="X60" i="1"/>
  <c r="X56" i="1"/>
  <c r="AF48" i="1"/>
  <c r="AE48" i="1" s="1"/>
  <c r="AE49" i="1" s="1"/>
  <c r="AF49" i="1"/>
  <c r="AF50" i="1"/>
  <c r="AF51" i="1"/>
  <c r="AF47" i="1"/>
  <c r="AB47" i="1"/>
  <c r="AB49" i="1"/>
  <c r="AB50" i="1"/>
  <c r="AB51" i="1"/>
  <c r="AB48" i="1"/>
  <c r="W49" i="1"/>
  <c r="W48" i="1"/>
  <c r="X48" i="1"/>
  <c r="X49" i="1"/>
  <c r="X50" i="1"/>
  <c r="X51" i="1"/>
  <c r="X47" i="1"/>
  <c r="W63" i="1"/>
  <c r="AE56" i="1"/>
  <c r="AA56" i="1"/>
  <c r="W56" i="1"/>
  <c r="AE47" i="1"/>
  <c r="AA47" i="1"/>
  <c r="W47" i="1"/>
  <c r="K32" i="1"/>
  <c r="K31" i="1"/>
  <c r="J31" i="1"/>
  <c r="O26" i="1"/>
  <c r="O25" i="1"/>
  <c r="M24" i="1"/>
  <c r="M25" i="1"/>
  <c r="M26" i="1"/>
  <c r="M27" i="1"/>
  <c r="M23" i="1"/>
  <c r="H26" i="1"/>
  <c r="H25" i="1"/>
  <c r="F24" i="1"/>
  <c r="F25" i="1"/>
  <c r="F26" i="1"/>
  <c r="F27" i="1"/>
  <c r="F23" i="1"/>
  <c r="N10" i="1"/>
  <c r="L10" i="1"/>
  <c r="L9" i="1"/>
  <c r="N9" i="1"/>
  <c r="M12" i="1"/>
  <c r="K12" i="1"/>
  <c r="I6" i="1"/>
  <c r="J9" i="1"/>
  <c r="I7" i="1" s="1"/>
  <c r="H16" i="1"/>
  <c r="G64" i="1" l="1"/>
  <c r="AA48" i="1"/>
  <c r="AA49" i="1" s="1"/>
  <c r="I14" i="1"/>
  <c r="I12" i="1"/>
  <c r="I10" i="1"/>
  <c r="I9" i="1"/>
  <c r="I8" i="1"/>
  <c r="I13" i="1"/>
  <c r="I11" i="1"/>
  <c r="I15" i="1"/>
  <c r="AO39" i="1"/>
  <c r="AP39" i="1"/>
  <c r="AQ39" i="1"/>
  <c r="AR39" i="1"/>
  <c r="AN39" i="1"/>
  <c r="C52" i="1"/>
  <c r="C51" i="1"/>
  <c r="AI39" i="1"/>
  <c r="AJ39" i="1"/>
  <c r="AK39" i="1"/>
  <c r="AL39" i="1"/>
  <c r="AH39" i="1"/>
  <c r="C50" i="1"/>
  <c r="C49" i="1"/>
  <c r="AC39" i="1"/>
  <c r="AD39" i="1"/>
  <c r="AE39" i="1"/>
  <c r="AF39" i="1"/>
  <c r="AB39" i="1"/>
  <c r="C48" i="1"/>
  <c r="C47" i="1"/>
  <c r="Z39" i="1"/>
  <c r="Y39" i="1"/>
  <c r="W39" i="1"/>
  <c r="X39" i="1"/>
  <c r="V39" i="1"/>
  <c r="C46" i="1"/>
  <c r="Q39" i="1"/>
  <c r="R39" i="1"/>
  <c r="S39" i="1"/>
  <c r="T39" i="1"/>
  <c r="P39" i="1"/>
  <c r="K39" i="1"/>
  <c r="L39" i="1"/>
  <c r="M39" i="1"/>
  <c r="N39" i="1"/>
  <c r="J39" i="1"/>
  <c r="E39" i="1"/>
  <c r="F39" i="1"/>
  <c r="G39" i="1"/>
  <c r="H39" i="1"/>
  <c r="D39" i="1"/>
  <c r="J32" i="1"/>
  <c r="L27" i="1"/>
  <c r="L24" i="1"/>
  <c r="L25" i="1"/>
  <c r="L26" i="1"/>
  <c r="L23" i="1"/>
  <c r="N25" i="1" s="1"/>
  <c r="E27" i="1"/>
  <c r="E24" i="1"/>
  <c r="E25" i="1"/>
  <c r="E26" i="1"/>
  <c r="E23" i="1"/>
  <c r="G25" i="1" s="1"/>
  <c r="H7" i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<sst xmlns="http://schemas.openxmlformats.org/spreadsheetml/2006/main" count="62" uniqueCount="30">
  <si>
    <t>Радиус трубки</t>
  </si>
  <si>
    <t>Микроскопом</t>
  </si>
  <si>
    <t>мм</t>
  </si>
  <si>
    <t>Спирт</t>
  </si>
  <si>
    <t>10^-3</t>
  </si>
  <si>
    <t>H/м</t>
  </si>
  <si>
    <t>Плотность</t>
  </si>
  <si>
    <t>кг/м^3</t>
  </si>
  <si>
    <t>м</t>
  </si>
  <si>
    <t>Радиус иглы</t>
  </si>
  <si>
    <t>Вода</t>
  </si>
  <si>
    <t xml:space="preserve">Игла </t>
  </si>
  <si>
    <t>сверху</t>
  </si>
  <si>
    <t>h1</t>
  </si>
  <si>
    <t>см</t>
  </si>
  <si>
    <t>t = 26,5</t>
  </si>
  <si>
    <t>Игла</t>
  </si>
  <si>
    <t>снизу</t>
  </si>
  <si>
    <t>h2</t>
  </si>
  <si>
    <t>dh</t>
  </si>
  <si>
    <t>По давлению</t>
  </si>
  <si>
    <t>По линейке</t>
  </si>
  <si>
    <t>T</t>
  </si>
  <si>
    <t>P</t>
  </si>
  <si>
    <t>sigma</t>
  </si>
  <si>
    <t>в</t>
  </si>
  <si>
    <t>ва</t>
  </si>
  <si>
    <t>а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</si>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</sst>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Лист1!$C$46:$C$52</c:f>
              <c:numCache>
                <c:formatCode>0.00000</c:formatCode>
                <c:ptCount val="7"/>
                <c:pt idx="0">
                  <c:v>299.60000000000002</c:v>
                </c:pt>
                <c:pt idx="1">
                  <c:v>305.39999999999998</c:v>
                </c:pt>
                <c:pt idx="2">
                  <c:v>310.3</c:v>
                </c:pt>
                <c:pt idx="3">
                  <c:v>315.3</c:v>
                </c:pt>
                <c:pt idx="4">
                  <c:v>320.2</c:v>
                </c:pt>
                <c:pt idx="5">
                  <c:v>325.2</c:v>
                </c:pt>
                <c:pt idx="6">
                  <c:v>330</c:v>
                </c:pt>
              </c:numCache>
            </c:numRef>
          </c:xVal>
          <c:yVal>
            <c:numRef>
              <c:f>Лист1!$D$46:$D$52</c:f>
              <c:numCache>
                <c:formatCode>0.00000</c:formatCode>
                <c:ptCount val="7"/>
                <c:pt idx="0">
                  <c:v>64.441306800000035</c:v>
                </c:pt>
                <c:pt idx="1">
                  <c:v>62.981266400000031</c:v>
                </c:pt>
                <c:pt idx="2">
                  <c:v>61.938380400000021</c:v>
                </c:pt>
                <c:pt idx="3">
                  <c:v>60.061185600000023</c:v>
                </c:pt>
                <c:pt idx="4">
                  <c:v>58.392568000000004</c:v>
                </c:pt>
                <c:pt idx="5">
                  <c:v>56.515373199999971</c:v>
                </c:pt>
                <c:pt idx="6">
                  <c:v>54.012446799999999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1-374E-94D5-7FF22F27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68751"/>
        <c:axId val="544770431"/>
      </c:scatterChart>
      <c:valAx>
        <c:axId val="5447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770431"/>
        <c:crosses val="autoZero"/>
        <c:crossBetween val="midCat"/>
      </c:valAx>
      <c:valAx>
        <c:axId val="5447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76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63304</xdr:colOff>
      <xdr:row>42</xdr:row>
      <xdr:rowOff>158252</xdr:rowOff>
    </xdr:from>
    <xdr:to>
      <xdr:col>19</xdr:col>
      <xdr:colOff>295905</xdr:colOff>
      <xdr:row>69</xdr:row>
      <xdr:rowOff>14822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6144D9-4BF7-A342-911F-53406AEA0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2FF7-29AD-4548-BE4B-2CC0C9B1C413}">
  <dimension ref="B3:AR95"/>
  <sheetViews>
    <sheetView tabSelected="1" topLeftCell="A21" zoomScale="81" workbookViewId="0">
      <selection activeCell="D46" sqref="D46"/>
    </sheetView>
  </sheetViews>
  <sheetFormatPr baseColWidth="10" defaultRowHeight="16" x14ac:dyDescent="0.2"/>
  <cols>
    <col min="12" max="12" width="12.5" bestFit="1" customWidth="1"/>
  </cols>
  <sheetData>
    <row r="3" spans="2:28" x14ac:dyDescent="0.2">
      <c r="B3" t="s">
        <v>0</v>
      </c>
      <c r="F3" t="s">
        <v>3</v>
      </c>
      <c r="I3">
        <v>21.875</v>
      </c>
      <c r="J3" t="s">
        <v>4</v>
      </c>
      <c r="K3" t="s">
        <v>5</v>
      </c>
    </row>
    <row r="4" spans="2:28" x14ac:dyDescent="0.2">
      <c r="F4" t="s">
        <v>6</v>
      </c>
      <c r="H4">
        <v>802.22</v>
      </c>
      <c r="I4" t="s">
        <v>7</v>
      </c>
      <c r="R4" t="s">
        <v>25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</row>
    <row r="5" spans="2:28" x14ac:dyDescent="0.2">
      <c r="B5" t="s">
        <v>1</v>
      </c>
      <c r="R5" t="s">
        <v>26</v>
      </c>
      <c r="S5" s="2">
        <v>70.595360000000014</v>
      </c>
      <c r="T5" s="2">
        <v>70.595360000000014</v>
      </c>
      <c r="U5" s="2">
        <v>70.595360000000014</v>
      </c>
      <c r="V5" s="2">
        <v>72.19980000000001</v>
      </c>
      <c r="W5" s="2">
        <v>68.990920000000003</v>
      </c>
      <c r="X5" s="2">
        <v>70.595360000000014</v>
      </c>
      <c r="Y5" s="2">
        <v>70.595360000000014</v>
      </c>
      <c r="Z5" s="2">
        <v>68.990920000000003</v>
      </c>
      <c r="AA5" s="2">
        <v>70.595360000000014</v>
      </c>
      <c r="AB5" s="2">
        <v>72.19980000000001</v>
      </c>
    </row>
    <row r="6" spans="2:28" x14ac:dyDescent="0.2">
      <c r="B6">
        <v>1.3</v>
      </c>
      <c r="C6">
        <v>0.05</v>
      </c>
      <c r="D6" t="s">
        <v>2</v>
      </c>
      <c r="F6">
        <v>1</v>
      </c>
      <c r="G6">
        <v>44</v>
      </c>
      <c r="H6">
        <f>($H$4*G6*10^(-3)*10*0.2)</f>
        <v>70.595360000000014</v>
      </c>
      <c r="I6">
        <f>((H6-$J$9)/10)^2</f>
        <v>0</v>
      </c>
    </row>
    <row r="7" spans="2:28" x14ac:dyDescent="0.2">
      <c r="F7">
        <v>2</v>
      </c>
      <c r="G7">
        <v>44</v>
      </c>
      <c r="H7">
        <f t="shared" ref="H7:H16" si="0">($H$4*G7*10^(-3)*10*0.2)</f>
        <v>70.595360000000014</v>
      </c>
      <c r="I7">
        <f t="shared" ref="I7:I15" si="1">(H7-$J$9)^2</f>
        <v>0</v>
      </c>
      <c r="W7" t="s">
        <v>26</v>
      </c>
      <c r="X7">
        <v>6</v>
      </c>
      <c r="Y7">
        <v>7</v>
      </c>
      <c r="Z7">
        <v>8</v>
      </c>
      <c r="AA7">
        <v>9</v>
      </c>
      <c r="AB7">
        <v>10</v>
      </c>
    </row>
    <row r="8" spans="2:28" x14ac:dyDescent="0.2">
      <c r="F8">
        <v>3</v>
      </c>
      <c r="G8">
        <v>44</v>
      </c>
      <c r="H8">
        <f t="shared" si="0"/>
        <v>70.595360000000014</v>
      </c>
      <c r="I8">
        <f t="shared" si="1"/>
        <v>0</v>
      </c>
      <c r="L8" t="s">
        <v>9</v>
      </c>
      <c r="W8" t="s">
        <v>27</v>
      </c>
      <c r="X8" s="2">
        <v>70.595360000000014</v>
      </c>
      <c r="Y8" s="2">
        <v>70.595360000000014</v>
      </c>
      <c r="Z8" s="2">
        <v>68.990920000000003</v>
      </c>
      <c r="AA8" s="2">
        <v>70.595360000000014</v>
      </c>
      <c r="AB8" s="2">
        <v>72.19980000000001</v>
      </c>
    </row>
    <row r="9" spans="2:28" x14ac:dyDescent="0.2">
      <c r="F9">
        <v>4</v>
      </c>
      <c r="G9">
        <v>45</v>
      </c>
      <c r="H9">
        <f t="shared" si="0"/>
        <v>72.19980000000001</v>
      </c>
      <c r="I9">
        <f t="shared" si="1"/>
        <v>2.5742277135999898</v>
      </c>
      <c r="J9">
        <f>SUM(H6:H15)/10</f>
        <v>70.595360000000014</v>
      </c>
      <c r="L9">
        <f>(2*I3*10^(-3))/J9</f>
        <v>6.1972911534129149E-4</v>
      </c>
      <c r="M9" t="s">
        <v>8</v>
      </c>
      <c r="N9">
        <f>L9*1000*2</f>
        <v>1.239458230682583</v>
      </c>
    </row>
    <row r="10" spans="2:28" x14ac:dyDescent="0.2">
      <c r="F10">
        <v>5</v>
      </c>
      <c r="G10">
        <v>43</v>
      </c>
      <c r="H10">
        <f t="shared" si="0"/>
        <v>68.990920000000003</v>
      </c>
      <c r="I10">
        <f t="shared" si="1"/>
        <v>2.5742277136000351</v>
      </c>
      <c r="L10">
        <f>L9*(M12/J9)</f>
        <v>1.6665304046676485E-5</v>
      </c>
      <c r="N10">
        <f>N9*(M12/J9)</f>
        <v>3.3330608093352969E-2</v>
      </c>
    </row>
    <row r="11" spans="2:28" x14ac:dyDescent="0.2">
      <c r="F11">
        <v>6</v>
      </c>
      <c r="G11">
        <v>44</v>
      </c>
      <c r="H11">
        <f t="shared" si="0"/>
        <v>70.595360000000014</v>
      </c>
      <c r="I11">
        <f t="shared" si="1"/>
        <v>0</v>
      </c>
    </row>
    <row r="12" spans="2:28" x14ac:dyDescent="0.2">
      <c r="F12">
        <v>7</v>
      </c>
      <c r="G12">
        <v>44</v>
      </c>
      <c r="H12">
        <f t="shared" si="0"/>
        <v>70.595360000000014</v>
      </c>
      <c r="I12">
        <f t="shared" si="1"/>
        <v>0</v>
      </c>
      <c r="K12">
        <f>(SUM(I6:I15)/10)^(1/2)</f>
        <v>1.0147369538161133</v>
      </c>
      <c r="M12">
        <f>(K12^2+H16^2)^(1/2)</f>
        <v>1.8983990094392709</v>
      </c>
    </row>
    <row r="13" spans="2:28" x14ac:dyDescent="0.2">
      <c r="F13">
        <v>8</v>
      </c>
      <c r="G13">
        <v>43</v>
      </c>
      <c r="H13">
        <f t="shared" si="0"/>
        <v>68.990920000000003</v>
      </c>
      <c r="I13">
        <f t="shared" si="1"/>
        <v>2.5742277136000351</v>
      </c>
    </row>
    <row r="14" spans="2:28" x14ac:dyDescent="0.2">
      <c r="F14">
        <v>9</v>
      </c>
      <c r="G14">
        <v>44</v>
      </c>
      <c r="H14">
        <f t="shared" si="0"/>
        <v>70.595360000000014</v>
      </c>
      <c r="I14">
        <f t="shared" si="1"/>
        <v>0</v>
      </c>
    </row>
    <row r="15" spans="2:28" x14ac:dyDescent="0.2">
      <c r="F15">
        <v>10</v>
      </c>
      <c r="G15">
        <v>45</v>
      </c>
      <c r="H15">
        <f t="shared" si="0"/>
        <v>72.19980000000001</v>
      </c>
      <c r="I15">
        <f t="shared" si="1"/>
        <v>2.5742277135999898</v>
      </c>
    </row>
    <row r="16" spans="2:28" x14ac:dyDescent="0.2">
      <c r="G16">
        <v>1</v>
      </c>
      <c r="H16">
        <f t="shared" si="0"/>
        <v>1.6044400000000001</v>
      </c>
      <c r="O16" t="s">
        <v>13</v>
      </c>
      <c r="P16">
        <v>6</v>
      </c>
      <c r="Q16" t="s">
        <v>14</v>
      </c>
    </row>
    <row r="17" spans="3:26" x14ac:dyDescent="0.2">
      <c r="O17" t="s">
        <v>18</v>
      </c>
      <c r="P17">
        <v>7.3</v>
      </c>
      <c r="Q17" t="s">
        <v>14</v>
      </c>
    </row>
    <row r="18" spans="3:26" x14ac:dyDescent="0.2">
      <c r="U18" t="s">
        <v>28</v>
      </c>
      <c r="V18">
        <v>1</v>
      </c>
      <c r="W18">
        <v>2</v>
      </c>
      <c r="X18">
        <v>3</v>
      </c>
      <c r="Y18">
        <v>4</v>
      </c>
      <c r="Z18">
        <v>5</v>
      </c>
    </row>
    <row r="19" spans="3:26" x14ac:dyDescent="0.2">
      <c r="C19" t="s">
        <v>10</v>
      </c>
      <c r="D19" t="s">
        <v>15</v>
      </c>
      <c r="U19" t="s">
        <v>29</v>
      </c>
      <c r="V19">
        <v>210.18164000000002</v>
      </c>
      <c r="W19">
        <v>211.78608000000006</v>
      </c>
      <c r="X19">
        <v>211.78608000000006</v>
      </c>
      <c r="Y19">
        <v>211.78608000000006</v>
      </c>
      <c r="Z19">
        <v>213.39052000000004</v>
      </c>
    </row>
    <row r="21" spans="3:26" x14ac:dyDescent="0.2">
      <c r="C21" t="s">
        <v>11</v>
      </c>
      <c r="D21" t="s">
        <v>12</v>
      </c>
      <c r="J21" t="s">
        <v>16</v>
      </c>
      <c r="K21" t="s">
        <v>17</v>
      </c>
    </row>
    <row r="22" spans="3:26" x14ac:dyDescent="0.2">
      <c r="D22" t="s">
        <v>2</v>
      </c>
      <c r="K22" t="s">
        <v>2</v>
      </c>
    </row>
    <row r="23" spans="3:26" x14ac:dyDescent="0.2">
      <c r="C23">
        <v>1</v>
      </c>
      <c r="D23">
        <v>131</v>
      </c>
      <c r="E23">
        <f>($H$4*D23*10^(-3)*10*0.2)</f>
        <v>210.18164000000002</v>
      </c>
      <c r="F23">
        <f>(E23-$G$25)^2</f>
        <v>2.5742277136000351</v>
      </c>
      <c r="J23">
        <v>1</v>
      </c>
      <c r="K23">
        <v>194</v>
      </c>
      <c r="L23">
        <f>($H$4*K23*10^(-3)*10*0.2)</f>
        <v>311.26135999999997</v>
      </c>
      <c r="M23">
        <f>(L23-$N$25)^2</f>
        <v>0.102969108544016</v>
      </c>
    </row>
    <row r="24" spans="3:26" x14ac:dyDescent="0.2">
      <c r="C24">
        <v>2</v>
      </c>
      <c r="D24">
        <v>132</v>
      </c>
      <c r="E24">
        <f t="shared" ref="E24:E27" si="2">($H$4*D24*10^(-3)*10*0.2)</f>
        <v>211.78608000000006</v>
      </c>
      <c r="F24">
        <f t="shared" ref="F24:F27" si="3">(E24-$G$25)^2</f>
        <v>8.0779356694631609E-28</v>
      </c>
      <c r="J24">
        <v>2</v>
      </c>
      <c r="K24">
        <v>194</v>
      </c>
      <c r="L24">
        <f>($H$4*K24*10^(-3)*10*0.2)</f>
        <v>311.26135999999997</v>
      </c>
      <c r="M24">
        <f t="shared" ref="M24:M27" si="4">(L24-$N$25)^2</f>
        <v>0.102969108544016</v>
      </c>
      <c r="U24" t="s">
        <v>28</v>
      </c>
      <c r="V24">
        <v>1</v>
      </c>
      <c r="W24">
        <v>2</v>
      </c>
      <c r="X24">
        <v>3</v>
      </c>
      <c r="Y24">
        <v>4</v>
      </c>
      <c r="Z24">
        <v>5</v>
      </c>
    </row>
    <row r="25" spans="3:26" x14ac:dyDescent="0.2">
      <c r="C25">
        <v>3</v>
      </c>
      <c r="D25">
        <v>132</v>
      </c>
      <c r="E25">
        <f t="shared" si="2"/>
        <v>211.78608000000006</v>
      </c>
      <c r="F25">
        <f t="shared" si="3"/>
        <v>8.0779356694631609E-28</v>
      </c>
      <c r="G25">
        <f>SUM(E23:E27)/5</f>
        <v>211.78608000000003</v>
      </c>
      <c r="H25">
        <f>(SUM(F23:F27)/5)^(1/2)</f>
        <v>1.0147369538161179</v>
      </c>
      <c r="J25">
        <v>3</v>
      </c>
      <c r="K25">
        <v>194</v>
      </c>
      <c r="L25">
        <f>($H$4*K25*10^(-3)*10*0.2)</f>
        <v>311.26135999999997</v>
      </c>
      <c r="M25">
        <f t="shared" si="4"/>
        <v>0.102969108544016</v>
      </c>
      <c r="N25">
        <f>SUM(L23:L27)/5</f>
        <v>310.94047199999994</v>
      </c>
      <c r="O25">
        <f>(SUM(M23:M27)/5)^(1/2)</f>
        <v>0.64177599999998158</v>
      </c>
      <c r="U25" t="s">
        <v>27</v>
      </c>
      <c r="V25" s="1">
        <v>311.26135999999997</v>
      </c>
      <c r="W25" s="1">
        <v>311.26135999999997</v>
      </c>
      <c r="X25" s="1">
        <v>311.26135999999997</v>
      </c>
      <c r="Y25" s="1">
        <v>311.26135999999997</v>
      </c>
      <c r="Z25" s="1">
        <v>309.65692000000001</v>
      </c>
    </row>
    <row r="26" spans="3:26" x14ac:dyDescent="0.2">
      <c r="C26">
        <v>4</v>
      </c>
      <c r="D26">
        <v>132</v>
      </c>
      <c r="E26">
        <f t="shared" si="2"/>
        <v>211.78608000000006</v>
      </c>
      <c r="F26">
        <f t="shared" si="3"/>
        <v>8.0779356694631609E-28</v>
      </c>
      <c r="H26">
        <f>(H25^2+H16^2)^(1/2)</f>
        <v>1.8983990094392735</v>
      </c>
      <c r="J26">
        <v>4</v>
      </c>
      <c r="K26">
        <v>194</v>
      </c>
      <c r="L26">
        <f>($H$4*K26*10^(-3)*10*0.2)</f>
        <v>311.26135999999997</v>
      </c>
      <c r="M26">
        <f t="shared" si="4"/>
        <v>0.102969108544016</v>
      </c>
      <c r="O26">
        <f>(O25^2+H16^2)^(1/2)</f>
        <v>1.72803476463177</v>
      </c>
      <c r="Q26">
        <v>311.26135999999997</v>
      </c>
    </row>
    <row r="27" spans="3:26" x14ac:dyDescent="0.2">
      <c r="C27">
        <v>5</v>
      </c>
      <c r="D27">
        <v>133</v>
      </c>
      <c r="E27">
        <f t="shared" si="2"/>
        <v>213.39052000000004</v>
      </c>
      <c r="F27">
        <f t="shared" si="3"/>
        <v>2.5742277136000351</v>
      </c>
      <c r="J27">
        <v>5</v>
      </c>
      <c r="K27">
        <v>193</v>
      </c>
      <c r="L27">
        <f>($H$4*K27*10^(-3)*10*0.2)</f>
        <v>309.65692000000001</v>
      </c>
      <c r="M27">
        <f t="shared" si="4"/>
        <v>1.6475057367038182</v>
      </c>
      <c r="Q27">
        <v>311.26135999999997</v>
      </c>
    </row>
    <row r="28" spans="3:26" x14ac:dyDescent="0.2">
      <c r="Q28">
        <v>311.26135999999997</v>
      </c>
    </row>
    <row r="29" spans="3:26" x14ac:dyDescent="0.2">
      <c r="Q29">
        <v>311.26135999999997</v>
      </c>
    </row>
    <row r="30" spans="3:26" x14ac:dyDescent="0.2">
      <c r="Q30">
        <v>309.65692000000001</v>
      </c>
    </row>
    <row r="31" spans="3:26" x14ac:dyDescent="0.2">
      <c r="G31" t="s">
        <v>20</v>
      </c>
      <c r="I31" t="s">
        <v>19</v>
      </c>
      <c r="J31">
        <f>((N25-G25)*100)/(H4*10)</f>
        <v>1.2359999999999989</v>
      </c>
      <c r="K31">
        <f>J31*((H26/G25)^2+(O26/N25)^2)^(1/2)</f>
        <v>1.3035795320301167E-2</v>
      </c>
    </row>
    <row r="32" spans="3:26" x14ac:dyDescent="0.2">
      <c r="G32" t="s">
        <v>21</v>
      </c>
      <c r="I32" t="s">
        <v>19</v>
      </c>
      <c r="J32">
        <f>P17-P16</f>
        <v>1.2999999999999998</v>
      </c>
      <c r="K32">
        <f>J32*((0.1/P16)^2+(0.1/P17)^2)^(1/2)</f>
        <v>2.8045982149660205E-2</v>
      </c>
    </row>
    <row r="37" spans="3:44" x14ac:dyDescent="0.2">
      <c r="C37" t="s">
        <v>22</v>
      </c>
      <c r="D37">
        <v>26.6</v>
      </c>
      <c r="J37">
        <v>32.4</v>
      </c>
      <c r="P37">
        <v>37.299999999999997</v>
      </c>
      <c r="V37">
        <v>42.3</v>
      </c>
      <c r="AB37">
        <v>47.2</v>
      </c>
      <c r="AH37">
        <v>52.2</v>
      </c>
      <c r="AN37">
        <v>57</v>
      </c>
    </row>
    <row r="38" spans="3:44" x14ac:dyDescent="0.2">
      <c r="C38" t="s">
        <v>23</v>
      </c>
      <c r="D38">
        <v>194</v>
      </c>
      <c r="E38">
        <v>194</v>
      </c>
      <c r="F38">
        <v>194</v>
      </c>
      <c r="G38">
        <v>194</v>
      </c>
      <c r="H38">
        <v>193</v>
      </c>
      <c r="J38">
        <v>193</v>
      </c>
      <c r="K38">
        <v>192</v>
      </c>
      <c r="L38">
        <v>192</v>
      </c>
      <c r="M38">
        <v>192</v>
      </c>
      <c r="N38">
        <v>193</v>
      </c>
      <c r="P38">
        <v>191</v>
      </c>
      <c r="Q38">
        <v>191</v>
      </c>
      <c r="R38">
        <v>192</v>
      </c>
      <c r="S38">
        <v>192</v>
      </c>
      <c r="T38">
        <v>191</v>
      </c>
      <c r="V38">
        <v>189</v>
      </c>
      <c r="W38">
        <v>190</v>
      </c>
      <c r="X38">
        <v>189</v>
      </c>
      <c r="Y38">
        <v>190</v>
      </c>
      <c r="Z38">
        <v>190</v>
      </c>
      <c r="AB38">
        <v>188</v>
      </c>
      <c r="AC38">
        <v>188</v>
      </c>
      <c r="AD38">
        <v>189</v>
      </c>
      <c r="AE38">
        <v>187</v>
      </c>
      <c r="AF38">
        <v>188</v>
      </c>
      <c r="AH38">
        <v>186</v>
      </c>
      <c r="AI38">
        <v>186</v>
      </c>
      <c r="AJ38">
        <v>186</v>
      </c>
      <c r="AK38">
        <v>187</v>
      </c>
      <c r="AL38">
        <v>186</v>
      </c>
      <c r="AN38">
        <v>184</v>
      </c>
      <c r="AO38">
        <v>183</v>
      </c>
      <c r="AP38">
        <v>185</v>
      </c>
      <c r="AQ38">
        <v>184</v>
      </c>
      <c r="AR38">
        <v>183</v>
      </c>
    </row>
    <row r="39" spans="3:44" x14ac:dyDescent="0.2">
      <c r="D39">
        <f>($H$4*10^(-3)*10*0.2*D38)</f>
        <v>311.26136000000002</v>
      </c>
      <c r="E39">
        <f t="shared" ref="E39:J39" si="5">($H$4*10^(-3)*10*0.2*E38)</f>
        <v>311.26136000000002</v>
      </c>
      <c r="F39">
        <f t="shared" si="5"/>
        <v>311.26136000000002</v>
      </c>
      <c r="G39">
        <f t="shared" si="5"/>
        <v>311.26136000000002</v>
      </c>
      <c r="H39">
        <f t="shared" si="5"/>
        <v>309.65692000000001</v>
      </c>
      <c r="J39">
        <f t="shared" si="5"/>
        <v>309.65692000000001</v>
      </c>
      <c r="K39">
        <f t="shared" ref="K39" si="6">($H$4*10^(-3)*10*0.2*K38)</f>
        <v>308.05248</v>
      </c>
      <c r="L39">
        <f t="shared" ref="L39" si="7">($H$4*10^(-3)*10*0.2*L38)</f>
        <v>308.05248</v>
      </c>
      <c r="M39">
        <f t="shared" ref="M39" si="8">($H$4*10^(-3)*10*0.2*M38)</f>
        <v>308.05248</v>
      </c>
      <c r="N39">
        <f t="shared" ref="N39:P39" si="9">($H$4*10^(-3)*10*0.2*N38)</f>
        <v>309.65692000000001</v>
      </c>
      <c r="P39">
        <f t="shared" si="9"/>
        <v>306.44803999999999</v>
      </c>
      <c r="Q39">
        <f t="shared" ref="Q39" si="10">($H$4*10^(-3)*10*0.2*Q38)</f>
        <v>306.44803999999999</v>
      </c>
      <c r="R39">
        <f t="shared" ref="R39" si="11">($H$4*10^(-3)*10*0.2*R38)</f>
        <v>308.05248</v>
      </c>
      <c r="S39">
        <f t="shared" ref="S39" si="12">($H$4*10^(-3)*10*0.2*S38)</f>
        <v>308.05248</v>
      </c>
      <c r="T39">
        <f t="shared" ref="T39:V39" si="13">($H$4*10^(-3)*10*0.2*T38)</f>
        <v>306.44803999999999</v>
      </c>
      <c r="V39">
        <f t="shared" si="13"/>
        <v>303.23916000000003</v>
      </c>
      <c r="W39">
        <f t="shared" ref="W39" si="14">($H$4*10^(-3)*10*0.2*W38)</f>
        <v>304.84360000000004</v>
      </c>
      <c r="X39">
        <f t="shared" ref="X39:AB39" si="15">($H$4*10^(-3)*10*0.2*X38)</f>
        <v>303.23916000000003</v>
      </c>
      <c r="Y39">
        <f t="shared" si="15"/>
        <v>304.84360000000004</v>
      </c>
      <c r="Z39">
        <f t="shared" si="15"/>
        <v>304.84360000000004</v>
      </c>
      <c r="AB39">
        <f t="shared" si="15"/>
        <v>301.63472000000002</v>
      </c>
      <c r="AC39">
        <f t="shared" ref="AC39" si="16">($H$4*10^(-3)*10*0.2*AC38)</f>
        <v>301.63472000000002</v>
      </c>
      <c r="AD39">
        <f t="shared" ref="AD39" si="17">($H$4*10^(-3)*10*0.2*AD38)</f>
        <v>303.23916000000003</v>
      </c>
      <c r="AE39">
        <f t="shared" ref="AE39" si="18">($H$4*10^(-3)*10*0.2*AE38)</f>
        <v>300.03028</v>
      </c>
      <c r="AF39">
        <f t="shared" ref="AF39:AH39" si="19">($H$4*10^(-3)*10*0.2*AF38)</f>
        <v>301.63472000000002</v>
      </c>
      <c r="AH39">
        <f t="shared" si="19"/>
        <v>298.42583999999999</v>
      </c>
      <c r="AI39">
        <f t="shared" ref="AI39" si="20">($H$4*10^(-3)*10*0.2*AI38)</f>
        <v>298.42583999999999</v>
      </c>
      <c r="AJ39">
        <f t="shared" ref="AJ39" si="21">($H$4*10^(-3)*10*0.2*AJ38)</f>
        <v>298.42583999999999</v>
      </c>
      <c r="AK39">
        <f t="shared" ref="AK39" si="22">($H$4*10^(-3)*10*0.2*AK38)</f>
        <v>300.03028</v>
      </c>
      <c r="AL39">
        <f t="shared" ref="AL39:AN39" si="23">($H$4*10^(-3)*10*0.2*AL38)</f>
        <v>298.42583999999999</v>
      </c>
      <c r="AN39">
        <f t="shared" si="23"/>
        <v>295.21696000000003</v>
      </c>
      <c r="AO39">
        <f t="shared" ref="AO39" si="24">($H$4*10^(-3)*10*0.2*AO38)</f>
        <v>293.61252000000002</v>
      </c>
      <c r="AP39">
        <f t="shared" ref="AP39" si="25">($H$4*10^(-3)*10*0.2*AP38)</f>
        <v>296.82140000000004</v>
      </c>
      <c r="AQ39">
        <f t="shared" ref="AQ39" si="26">($H$4*10^(-3)*10*0.2*AQ38)</f>
        <v>295.21696000000003</v>
      </c>
      <c r="AR39">
        <f t="shared" ref="AR39" si="27">($H$4*10^(-3)*10*0.2*AR38)</f>
        <v>293.61252000000002</v>
      </c>
    </row>
    <row r="45" spans="3:44" x14ac:dyDescent="0.2">
      <c r="C45" t="s">
        <v>22</v>
      </c>
      <c r="D45" t="s">
        <v>24</v>
      </c>
      <c r="E45" t="s">
        <v>25</v>
      </c>
    </row>
    <row r="46" spans="3:44" x14ac:dyDescent="0.2">
      <c r="C46" s="3">
        <f>26.6+273</f>
        <v>299.60000000000002</v>
      </c>
      <c r="D46" s="3">
        <f>((SUM(D39:H39)/5-211.8)*1.3)/2</f>
        <v>64.441306800000035</v>
      </c>
      <c r="E46" s="3">
        <f>D46*(($K$32/$J$32)^2+($H$26/$G$25)^2+($W$49/$W$47)^2)^(1/2)</f>
        <v>1.5474830694493167</v>
      </c>
      <c r="U46" t="s">
        <v>22</v>
      </c>
      <c r="V46" t="s">
        <v>23</v>
      </c>
      <c r="W46" t="s">
        <v>28</v>
      </c>
      <c r="Y46" t="s">
        <v>22</v>
      </c>
      <c r="Z46" t="s">
        <v>23</v>
      </c>
      <c r="AA46" t="s">
        <v>28</v>
      </c>
      <c r="AC46" t="s">
        <v>22</v>
      </c>
      <c r="AD46" t="s">
        <v>23</v>
      </c>
      <c r="AE46" t="s">
        <v>25</v>
      </c>
    </row>
    <row r="47" spans="3:44" x14ac:dyDescent="0.2">
      <c r="C47" s="3">
        <f>32.4+273</f>
        <v>305.39999999999998</v>
      </c>
      <c r="D47" s="3">
        <f>((SUM(J39:N39)/5-211.8)*1.3)/2</f>
        <v>62.981266400000031</v>
      </c>
      <c r="E47" s="3">
        <f>D47*(($K$32/$J$32)^2+($H$26/$G$25)^2+(AA49/AA47)^2)^(1/2)</f>
        <v>1.5158435870800597</v>
      </c>
      <c r="U47">
        <v>26.6</v>
      </c>
      <c r="V47" s="1">
        <v>311.26136000000002</v>
      </c>
      <c r="W47" s="1">
        <f>SUM(V47:V51)/5</f>
        <v>310.94047200000006</v>
      </c>
      <c r="X47" s="1">
        <f>(V47-$W$47)^2</f>
        <v>0.10296910854397952</v>
      </c>
      <c r="Y47">
        <v>32.4</v>
      </c>
      <c r="Z47" s="1">
        <v>309.65692000000001</v>
      </c>
      <c r="AA47">
        <f>SUM(Z47:Z51)/5</f>
        <v>308.69425600000005</v>
      </c>
      <c r="AB47" s="1">
        <f>(Z47-$AA$47)^2</f>
        <v>0.92672197689592517</v>
      </c>
      <c r="AC47">
        <v>37.299999999999997</v>
      </c>
      <c r="AD47">
        <v>306.44803999999999</v>
      </c>
      <c r="AE47">
        <f>SUM(AD47:AD51)/5</f>
        <v>307.08981600000004</v>
      </c>
      <c r="AF47" s="1">
        <f>(AD47-$AE$47)^2</f>
        <v>0.41187643417606401</v>
      </c>
    </row>
    <row r="48" spans="3:44" x14ac:dyDescent="0.2">
      <c r="C48" s="3">
        <f>273+37.3</f>
        <v>310.3</v>
      </c>
      <c r="D48" s="3">
        <f>((SUM(P39:T39)/5-211.8)*1.3)/2</f>
        <v>61.938380400000021</v>
      </c>
      <c r="E48" s="3">
        <f>D48*(($K$32/$J$32)^2+($H$26/$G$25)^2+(AE49/AE47)^2)^(1/2)</f>
        <v>1.4911947293319534</v>
      </c>
      <c r="V48" s="1">
        <v>311.26136000000002</v>
      </c>
      <c r="W48">
        <f>(SUM(X47:X51)/5)^(1/2)</f>
        <v>0.64177600000000434</v>
      </c>
      <c r="X48" s="1">
        <f t="shared" ref="X48:X51" si="28">(V48-$W$47)^2</f>
        <v>0.10296910854397952</v>
      </c>
      <c r="Z48" s="1">
        <v>308.05248</v>
      </c>
      <c r="AA48">
        <f>(SUM(AB47:AB51)/5)^(1/2)</f>
        <v>0.78601186458221373</v>
      </c>
      <c r="AB48" s="1">
        <f>(Z48-$AA$47)^2</f>
        <v>0.41187643417606401</v>
      </c>
      <c r="AD48">
        <v>306.44803999999999</v>
      </c>
      <c r="AE48">
        <f>(SUM(AF47:AF51)/5)^(1/2)</f>
        <v>0.78601186458221373</v>
      </c>
      <c r="AF48" s="1">
        <f t="shared" ref="AF48:AF51" si="29">(AD48-$AE$47)^2</f>
        <v>0.41187643417606401</v>
      </c>
    </row>
    <row r="49" spans="3:32" x14ac:dyDescent="0.2">
      <c r="C49" s="3">
        <f>273+42.3</f>
        <v>315.3</v>
      </c>
      <c r="D49" s="3">
        <f>((SUM(V39:Z39)/5-211.8)*1.3)/2</f>
        <v>60.061185600000023</v>
      </c>
      <c r="E49" s="3">
        <f>D49*(($K$32/$J$32)^2+($H$26/$G$25)^2+(W58/W56)^2)^(1/2)</f>
        <v>1.4468056525016249</v>
      </c>
      <c r="V49" s="1">
        <v>311.26136000000002</v>
      </c>
      <c r="W49">
        <f>(W48^2+$H$16^2)^(1/2)</f>
        <v>1.7280347646317786</v>
      </c>
      <c r="X49" s="1">
        <f t="shared" si="28"/>
        <v>0.10296910854397952</v>
      </c>
      <c r="Z49" s="1">
        <v>308.05248</v>
      </c>
      <c r="AA49">
        <f>(AA48^2+$H$16^2)^(1/2)</f>
        <v>1.7866287708598025</v>
      </c>
      <c r="AB49" s="1">
        <f t="shared" ref="AB49:AB51" si="30">(Z49-$AA$47)^2</f>
        <v>0.41187643417606401</v>
      </c>
      <c r="AD49">
        <v>308.05248</v>
      </c>
      <c r="AE49">
        <f>(AE48^2+$H$16^2)^(1/2)</f>
        <v>1.7866287708598025</v>
      </c>
      <c r="AF49" s="1">
        <f t="shared" si="29"/>
        <v>0.92672197689592517</v>
      </c>
    </row>
    <row r="50" spans="3:32" x14ac:dyDescent="0.2">
      <c r="C50" s="3">
        <f>273+AB37</f>
        <v>320.2</v>
      </c>
      <c r="D50" s="3">
        <f>((SUM(AB39:AF39)/5-211.8)*1.3)/2</f>
        <v>58.392568000000004</v>
      </c>
      <c r="E50" s="3">
        <f>D50*(($K$32/$J$32)^2+($H$26/$G$25)^2+(AA58/AA56)^2)^(1/2)</f>
        <v>1.4127983455995936</v>
      </c>
      <c r="V50" s="1">
        <v>311.26136000000002</v>
      </c>
      <c r="X50" s="1">
        <f t="shared" si="28"/>
        <v>0.10296910854397952</v>
      </c>
      <c r="Z50" s="1">
        <v>308.05248</v>
      </c>
      <c r="AB50" s="1">
        <f t="shared" si="30"/>
        <v>0.41187643417606401</v>
      </c>
      <c r="AD50">
        <v>308.05248</v>
      </c>
      <c r="AF50" s="1">
        <f t="shared" si="29"/>
        <v>0.92672197689592517</v>
      </c>
    </row>
    <row r="51" spans="3:32" x14ac:dyDescent="0.2">
      <c r="C51" s="3">
        <f>AH37+273</f>
        <v>325.2</v>
      </c>
      <c r="D51" s="3">
        <f>((SUM(AH39:AL39)/5-211.8)*1.3)/2</f>
        <v>56.515373199999971</v>
      </c>
      <c r="E51" s="3">
        <f>D51*(($K$32/$J$32)^2+($H$26/$G$25)^2+(AE58/AE56)^2)^(1/2)</f>
        <v>1.3601749737384603</v>
      </c>
      <c r="V51" s="1">
        <v>309.65692000000001</v>
      </c>
      <c r="X51" s="1">
        <f t="shared" si="28"/>
        <v>1.6475057367041102</v>
      </c>
      <c r="Z51" s="1">
        <v>309.65692000000001</v>
      </c>
      <c r="AB51" s="1">
        <f t="shared" si="30"/>
        <v>0.92672197689592517</v>
      </c>
      <c r="AD51">
        <v>306.44803999999999</v>
      </c>
      <c r="AF51" s="1">
        <f t="shared" si="29"/>
        <v>0.41187643417606401</v>
      </c>
    </row>
    <row r="52" spans="3:32" x14ac:dyDescent="0.2">
      <c r="C52" s="3">
        <f>273+AN37</f>
        <v>330</v>
      </c>
      <c r="D52" s="3">
        <f>((SUM(AN39:AR39)/5-211.8)*1.3)/2</f>
        <v>54.012446799999999</v>
      </c>
      <c r="E52" s="3">
        <f>D52*(($K$32/$J$32)^2+($H$26/$G$25)^2+(W65/W63)^2)^(1/2)</f>
        <v>1.3141318506280244</v>
      </c>
    </row>
    <row r="55" spans="3:32" x14ac:dyDescent="0.2">
      <c r="U55" t="s">
        <v>28</v>
      </c>
      <c r="V55" t="s">
        <v>28</v>
      </c>
      <c r="W55" t="s">
        <v>28</v>
      </c>
      <c r="Y55" t="s">
        <v>28</v>
      </c>
      <c r="Z55" t="s">
        <v>28</v>
      </c>
      <c r="AA55" t="s">
        <v>28</v>
      </c>
      <c r="AC55" t="s">
        <v>28</v>
      </c>
      <c r="AD55" t="s">
        <v>28</v>
      </c>
      <c r="AE55" t="s">
        <v>28</v>
      </c>
    </row>
    <row r="56" spans="3:32" x14ac:dyDescent="0.2">
      <c r="U56">
        <v>42.3</v>
      </c>
      <c r="V56" s="1">
        <v>303.23916000000003</v>
      </c>
      <c r="W56" s="1">
        <f>SUM(V56:V60)/5</f>
        <v>304.20182400000004</v>
      </c>
      <c r="X56" s="1">
        <f>(V56-$W$56)^2</f>
        <v>0.92672197689603453</v>
      </c>
      <c r="Y56">
        <v>47.2</v>
      </c>
      <c r="Z56" s="1">
        <v>301.63472000000002</v>
      </c>
      <c r="AA56" s="1">
        <f>SUM(Z56:Z60)/5</f>
        <v>301.63472000000002</v>
      </c>
      <c r="AB56" s="1">
        <f>(Z56-$AA$56)^2</f>
        <v>0</v>
      </c>
      <c r="AC56">
        <v>52.2</v>
      </c>
      <c r="AD56" s="1">
        <v>298.42583999999999</v>
      </c>
      <c r="AE56" s="1">
        <f>SUM(AD56:AD60)/5</f>
        <v>298.74672799999996</v>
      </c>
      <c r="AF56" s="1">
        <f>(AD56-$AE$56)^2</f>
        <v>0.10296910854397952</v>
      </c>
    </row>
    <row r="57" spans="3:32" x14ac:dyDescent="0.2">
      <c r="V57" s="1">
        <v>304.84360000000004</v>
      </c>
      <c r="W57">
        <f>(SUM(X56:X60)/5)^(1/2)</f>
        <v>0.78601186458221373</v>
      </c>
      <c r="X57" s="1">
        <f t="shared" ref="X57:X60" si="31">(V57-$W$56)^2</f>
        <v>0.41187643417599101</v>
      </c>
      <c r="Z57" s="1">
        <v>301.63472000000002</v>
      </c>
      <c r="AA57">
        <f>(SUM(AB56:AB60)/5)^(1/2)</f>
        <v>1.0147369538161179</v>
      </c>
      <c r="AB57" s="1">
        <f t="shared" ref="AB57:AB60" si="32">(Z57-$AA$56)^2</f>
        <v>0</v>
      </c>
      <c r="AD57" s="1">
        <v>298.42583999999999</v>
      </c>
      <c r="AE57">
        <f>(SUM(AF56:AF60)/5)^(1/2)</f>
        <v>0.64177600000000434</v>
      </c>
      <c r="AF57" s="1">
        <f t="shared" ref="AF57:AF60" si="33">(AD57-$AE$56)^2</f>
        <v>0.10296910854397952</v>
      </c>
    </row>
    <row r="58" spans="3:32" x14ac:dyDescent="0.2">
      <c r="V58" s="1">
        <v>303.23916000000003</v>
      </c>
      <c r="W58">
        <f>(W57^2+$H$16^2)^(1/2)</f>
        <v>1.7866287708598025</v>
      </c>
      <c r="X58" s="1">
        <f t="shared" si="31"/>
        <v>0.92672197689603453</v>
      </c>
      <c r="Z58" s="1">
        <v>303.23916000000003</v>
      </c>
      <c r="AA58">
        <f>(AA57^2+$H$16^2)^(1/2)</f>
        <v>1.8983990094392735</v>
      </c>
      <c r="AB58" s="1">
        <f t="shared" si="32"/>
        <v>2.5742277136000351</v>
      </c>
      <c r="AD58" s="1">
        <v>298.42583999999999</v>
      </c>
      <c r="AE58">
        <f>(AE57^2+$H$16^2)^(1/2)</f>
        <v>1.7280347646317786</v>
      </c>
      <c r="AF58" s="1">
        <f t="shared" si="33"/>
        <v>0.10296910854397952</v>
      </c>
    </row>
    <row r="59" spans="3:32" x14ac:dyDescent="0.2">
      <c r="V59" s="1">
        <v>304.84360000000004</v>
      </c>
      <c r="X59" s="1">
        <f t="shared" si="31"/>
        <v>0.41187643417599101</v>
      </c>
      <c r="Z59" s="1">
        <v>300.03028</v>
      </c>
      <c r="AB59" s="1">
        <f t="shared" si="32"/>
        <v>2.5742277136000351</v>
      </c>
      <c r="AD59" s="1">
        <v>300.03028</v>
      </c>
      <c r="AF59" s="1">
        <f t="shared" si="33"/>
        <v>1.6475057367041102</v>
      </c>
    </row>
    <row r="60" spans="3:32" x14ac:dyDescent="0.2">
      <c r="V60" s="1">
        <v>304.84360000000004</v>
      </c>
      <c r="X60" s="1">
        <f t="shared" si="31"/>
        <v>0.41187643417599101</v>
      </c>
      <c r="Z60" s="1">
        <v>301.63472000000002</v>
      </c>
      <c r="AB60" s="1">
        <f t="shared" si="32"/>
        <v>0</v>
      </c>
      <c r="AD60" s="1">
        <v>298.42583999999999</v>
      </c>
      <c r="AF60" s="1">
        <f t="shared" si="33"/>
        <v>0.10296910854397952</v>
      </c>
    </row>
    <row r="63" spans="3:32" x14ac:dyDescent="0.2">
      <c r="C63" t="s">
        <v>22</v>
      </c>
      <c r="D63" t="s">
        <v>28</v>
      </c>
      <c r="E63" t="s">
        <v>28</v>
      </c>
      <c r="F63" t="s">
        <v>28</v>
      </c>
      <c r="G63" t="s">
        <v>28</v>
      </c>
      <c r="U63">
        <v>57</v>
      </c>
      <c r="V63">
        <v>295.21696000000003</v>
      </c>
      <c r="W63" s="1">
        <f>SUM(V63:V67)/5</f>
        <v>294.896072</v>
      </c>
      <c r="X63" s="1">
        <f>(V63-$W$63)^2</f>
        <v>0.102969108544016</v>
      </c>
    </row>
    <row r="64" spans="3:32" x14ac:dyDescent="0.2">
      <c r="C64" s="1">
        <v>299.60000000000002</v>
      </c>
      <c r="D64" s="1">
        <f>C64*0.338668</f>
        <v>101.46493280000001</v>
      </c>
      <c r="E64" s="1">
        <f>D64*((E46/D46)^2+(0.02/0.34)^2)^(1/2)</f>
        <v>6.4467148625603112</v>
      </c>
      <c r="F64" s="1">
        <f t="shared" ref="F64:F70" si="34">D46+D64</f>
        <v>165.90623960000005</v>
      </c>
      <c r="G64" s="1">
        <f>F64*((E46/D46)^2+(0.02/0.34)^2)^(1/2)</f>
        <v>10.541082432184021</v>
      </c>
      <c r="V64">
        <v>293.61252000000002</v>
      </c>
      <c r="W64">
        <f>(SUM(X63:X67)/5)^(1/2)</f>
        <v>1.2006529555271248</v>
      </c>
      <c r="X64" s="1">
        <f t="shared" ref="X64:X67" si="35">(V64-$W$63)^2</f>
        <v>1.6475057367039641</v>
      </c>
    </row>
    <row r="65" spans="3:24" x14ac:dyDescent="0.2">
      <c r="C65" s="1">
        <v>305.39999999999998</v>
      </c>
      <c r="D65" s="1">
        <f t="shared" ref="D65:D70" si="36">C65*0.338668</f>
        <v>103.42920719999999</v>
      </c>
      <c r="E65" s="1">
        <f t="shared" ref="E65:E70" si="37">D65*((E47/D47)^2+(0.02/0.34)^2)^(1/2)</f>
        <v>6.5736436025306624</v>
      </c>
      <c r="F65" s="1">
        <f t="shared" si="34"/>
        <v>166.41047360000002</v>
      </c>
      <c r="G65" s="1">
        <f t="shared" ref="G65:G70" si="38">F65*((E47/D47)^2+(0.02/0.34)^2)^(1/2)</f>
        <v>10.576539981201151</v>
      </c>
      <c r="V65">
        <v>296.82140000000004</v>
      </c>
      <c r="W65">
        <f>(W64^2+$H$16^2)^(1/2)</f>
        <v>2.0039449177100703</v>
      </c>
      <c r="X65" s="1">
        <f t="shared" si="35"/>
        <v>3.7068879075841381</v>
      </c>
    </row>
    <row r="66" spans="3:24" x14ac:dyDescent="0.2">
      <c r="C66" s="1">
        <v>310.3</v>
      </c>
      <c r="D66" s="1">
        <f t="shared" si="36"/>
        <v>105.08868040000002</v>
      </c>
      <c r="E66" s="1">
        <f t="shared" si="37"/>
        <v>6.6794047618035997</v>
      </c>
      <c r="F66" s="1">
        <f t="shared" si="34"/>
        <v>167.02706080000004</v>
      </c>
      <c r="G66" s="1">
        <f t="shared" si="38"/>
        <v>10.616189498346573</v>
      </c>
      <c r="V66">
        <v>295.21696000000003</v>
      </c>
      <c r="X66" s="1">
        <f t="shared" si="35"/>
        <v>0.102969108544016</v>
      </c>
    </row>
    <row r="67" spans="3:24" x14ac:dyDescent="0.2">
      <c r="C67" s="1">
        <v>315.3</v>
      </c>
      <c r="D67" s="1">
        <f t="shared" si="36"/>
        <v>106.78202040000001</v>
      </c>
      <c r="E67" s="1">
        <f t="shared" si="37"/>
        <v>6.78757535025282</v>
      </c>
      <c r="F67" s="1">
        <f t="shared" si="34"/>
        <v>166.84320600000004</v>
      </c>
      <c r="G67" s="1">
        <f t="shared" si="38"/>
        <v>10.605351239474709</v>
      </c>
      <c r="V67">
        <v>293.61252000000002</v>
      </c>
      <c r="X67" s="1">
        <f t="shared" si="35"/>
        <v>1.6475057367039641</v>
      </c>
    </row>
    <row r="68" spans="3:24" x14ac:dyDescent="0.2">
      <c r="C68" s="1">
        <v>320.2</v>
      </c>
      <c r="D68" s="1">
        <f t="shared" si="36"/>
        <v>108.4414936</v>
      </c>
      <c r="E68" s="1">
        <f t="shared" si="37"/>
        <v>6.8974224453756241</v>
      </c>
      <c r="F68" s="1">
        <f t="shared" si="34"/>
        <v>166.83406160000001</v>
      </c>
      <c r="G68" s="1">
        <f t="shared" si="38"/>
        <v>10.611482403383455</v>
      </c>
    </row>
    <row r="69" spans="3:24" x14ac:dyDescent="0.2">
      <c r="C69" s="1">
        <v>325.2</v>
      </c>
      <c r="D69" s="1">
        <f t="shared" si="36"/>
        <v>110.13483360000001</v>
      </c>
      <c r="E69" s="1">
        <f t="shared" si="37"/>
        <v>6.999798420061313</v>
      </c>
      <c r="F69" s="1">
        <f t="shared" si="34"/>
        <v>166.65020679999998</v>
      </c>
      <c r="G69" s="1">
        <f t="shared" si="38"/>
        <v>10.591724853357666</v>
      </c>
    </row>
    <row r="70" spans="3:24" x14ac:dyDescent="0.2">
      <c r="C70" s="1">
        <v>330</v>
      </c>
      <c r="D70" s="1">
        <f t="shared" si="36"/>
        <v>111.76044</v>
      </c>
      <c r="E70" s="1">
        <f t="shared" si="37"/>
        <v>7.1142913060168613</v>
      </c>
      <c r="F70" s="1">
        <f t="shared" si="34"/>
        <v>165.77288680000001</v>
      </c>
      <c r="G70" s="1">
        <f t="shared" si="38"/>
        <v>10.552540839446921</v>
      </c>
    </row>
    <row r="76" spans="3:24" x14ac:dyDescent="0.2">
      <c r="G76">
        <v>311.26136000000002</v>
      </c>
      <c r="H76">
        <v>311.26136000000002</v>
      </c>
      <c r="I76">
        <v>311.26136000000002</v>
      </c>
      <c r="J76">
        <v>311.26136000000002</v>
      </c>
      <c r="K76">
        <v>309.65692000000001</v>
      </c>
    </row>
    <row r="80" spans="3:24" x14ac:dyDescent="0.2">
      <c r="G80">
        <v>309.65692000000001</v>
      </c>
      <c r="H80">
        <v>308.05248</v>
      </c>
      <c r="I80">
        <v>308.05248</v>
      </c>
      <c r="J80">
        <v>308.05248</v>
      </c>
      <c r="K80">
        <v>309.65692000000001</v>
      </c>
    </row>
    <row r="83" spans="7:11" x14ac:dyDescent="0.2">
      <c r="G83">
        <v>306.44803999999999</v>
      </c>
      <c r="H83">
        <v>306.44803999999999</v>
      </c>
      <c r="I83">
        <v>308.05248</v>
      </c>
      <c r="J83">
        <v>308.05248</v>
      </c>
      <c r="K83">
        <v>306.44803999999999</v>
      </c>
    </row>
    <row r="86" spans="7:11" x14ac:dyDescent="0.2">
      <c r="G86">
        <v>303.23916000000003</v>
      </c>
      <c r="H86">
        <v>304.84360000000004</v>
      </c>
      <c r="I86">
        <v>303.23916000000003</v>
      </c>
      <c r="J86">
        <v>304.84360000000004</v>
      </c>
      <c r="K86">
        <v>304.84360000000004</v>
      </c>
    </row>
    <row r="89" spans="7:11" x14ac:dyDescent="0.2">
      <c r="G89">
        <v>301.63472000000002</v>
      </c>
      <c r="H89">
        <v>301.63472000000002</v>
      </c>
      <c r="I89">
        <v>303.23916000000003</v>
      </c>
      <c r="J89">
        <v>300.03028</v>
      </c>
      <c r="K89">
        <v>301.63472000000002</v>
      </c>
    </row>
    <row r="92" spans="7:11" x14ac:dyDescent="0.2">
      <c r="G92">
        <v>298.42583999999999</v>
      </c>
      <c r="H92">
        <v>298.42583999999999</v>
      </c>
      <c r="I92">
        <v>298.42583999999999</v>
      </c>
      <c r="J92">
        <v>300.03028</v>
      </c>
      <c r="K92">
        <v>298.42583999999999</v>
      </c>
    </row>
    <row r="95" spans="7:11" x14ac:dyDescent="0.2">
      <c r="G95">
        <v>295.21696000000003</v>
      </c>
      <c r="H95">
        <v>293.61252000000002</v>
      </c>
      <c r="I95">
        <v>296.82140000000004</v>
      </c>
      <c r="J95">
        <v>295.21696000000003</v>
      </c>
      <c r="K95">
        <v>293.61252000000002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2019-04-22T10:39:01Z</dcterms:created>
  <dcterms:modified xsi:type="dcterms:W3CDTF">2019-04-25T20:17:32Z</dcterms:modified>
</cp:coreProperties>
</file>