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magistracy\Графові ймовірнісні моделі\ДЗ\1-3\"/>
    </mc:Choice>
  </mc:AlternateContent>
  <xr:revisionPtr revIDLastSave="0" documentId="13_ncr:1_{7EC5586B-AABA-4E44-AD6A-2872ADA57A2A}" xr6:coauthVersionLast="47" xr6:coauthVersionMax="47" xr10:uidLastSave="{00000000-0000-0000-0000-000000000000}"/>
  <bookViews>
    <workbookView xWindow="-120" yWindow="-120" windowWidth="29040" windowHeight="15990" xr2:uid="{4B1F0B79-30AC-4EFE-A4C2-573E4796A782}"/>
  </bookViews>
  <sheets>
    <sheet name="Аркуш1" sheetId="1" r:id="rId1"/>
    <sheet name="Контрольна задача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9" i="2" l="1"/>
  <c r="I9" i="2"/>
  <c r="G9" i="2"/>
  <c r="H9" i="2"/>
  <c r="E8" i="2"/>
  <c r="D8" i="2"/>
  <c r="C8" i="2"/>
  <c r="Z35" i="1"/>
  <c r="Z34" i="1"/>
  <c r="Z33" i="1"/>
  <c r="Z32" i="1"/>
  <c r="Z31" i="1"/>
  <c r="Z30" i="1"/>
  <c r="Z29" i="1"/>
  <c r="V30" i="1"/>
  <c r="V31" i="1"/>
  <c r="W31" i="1" s="1"/>
  <c r="X31" i="1" s="1"/>
  <c r="V32" i="1"/>
  <c r="V33" i="1"/>
  <c r="V34" i="1"/>
  <c r="V35" i="1"/>
  <c r="U35" i="1"/>
  <c r="U30" i="1"/>
  <c r="W30" i="1" s="1"/>
  <c r="X30" i="1" s="1"/>
  <c r="U31" i="1"/>
  <c r="U32" i="1"/>
  <c r="U33" i="1"/>
  <c r="U34" i="1"/>
  <c r="U29" i="1"/>
  <c r="V29" i="1"/>
  <c r="W29" i="1" s="1"/>
  <c r="X29" i="1" s="1"/>
  <c r="P29" i="1"/>
  <c r="P35" i="1"/>
  <c r="P34" i="1"/>
  <c r="P33" i="1"/>
  <c r="P32" i="1"/>
  <c r="P31" i="1"/>
  <c r="P30" i="1"/>
  <c r="H33" i="1"/>
  <c r="I29" i="1" s="1"/>
  <c r="I28" i="1" l="1"/>
  <c r="W33" i="1"/>
  <c r="X33" i="1" s="1"/>
  <c r="W32" i="1"/>
  <c r="X32" i="1" s="1"/>
  <c r="W35" i="1"/>
  <c r="X35" i="1" s="1"/>
  <c r="J27" i="1"/>
  <c r="J28" i="1" s="1"/>
  <c r="J29" i="1" s="1"/>
  <c r="W34" i="1"/>
  <c r="X34" i="1" s="1"/>
  <c r="I32" i="1"/>
  <c r="I31" i="1"/>
  <c r="I30" i="1"/>
  <c r="J30" i="1" s="1"/>
  <c r="J31" i="1" s="1"/>
  <c r="I27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0" i="1"/>
  <c r="B9" i="1"/>
  <c r="I33" i="1" l="1"/>
  <c r="J32" i="1"/>
  <c r="H13" i="1"/>
  <c r="H15" i="1"/>
  <c r="Q33" i="1"/>
  <c r="Q34" i="1"/>
  <c r="Q35" i="1"/>
  <c r="Q29" i="1"/>
  <c r="Q32" i="1"/>
  <c r="Q30" i="1"/>
  <c r="Q31" i="1"/>
  <c r="H16" i="1"/>
  <c r="H20" i="1" s="1"/>
  <c r="H17" i="1"/>
  <c r="H18" i="1"/>
  <c r="H21" i="1" s="1"/>
  <c r="H11" i="1"/>
  <c r="H12" i="1"/>
  <c r="J18" i="1" s="1" a="1"/>
  <c r="J18" i="1" s="1"/>
  <c r="J21" i="1" s="1"/>
  <c r="H14" i="1"/>
  <c r="J16" i="1" l="1" a="1"/>
  <c r="J16" i="1" s="1"/>
  <c r="J20" i="1" s="1"/>
  <c r="H22" i="1" a="1"/>
  <c r="H22" i="1" s="1"/>
  <c r="H23" i="1" a="1"/>
  <c r="H23" i="1" s="1"/>
  <c r="J17" i="1" a="1"/>
  <c r="J17" i="1" s="1"/>
  <c r="Q36" i="1"/>
  <c r="R30" i="1" s="1"/>
  <c r="Y30" i="1" s="1"/>
  <c r="R33" i="1"/>
  <c r="Y33" i="1" s="1"/>
  <c r="J19" i="1"/>
  <c r="H19" i="1"/>
  <c r="J22" i="1" a="1"/>
  <c r="J22" i="1" s="1"/>
  <c r="J23" i="1" a="1"/>
  <c r="J23" i="1" s="1"/>
  <c r="R29" i="1" l="1"/>
  <c r="S29" i="1"/>
  <c r="R32" i="1"/>
  <c r="Y32" i="1" s="1"/>
  <c r="R31" i="1"/>
  <c r="Y31" i="1" s="1"/>
  <c r="R34" i="1"/>
  <c r="Y34" i="1" s="1"/>
  <c r="R35" i="1"/>
  <c r="Y35" i="1" s="1"/>
  <c r="Y29" i="1"/>
  <c r="S30" i="1"/>
  <c r="S31" i="1" s="1"/>
  <c r="S32" i="1" s="1"/>
  <c r="S33" i="1" s="1"/>
  <c r="R36" i="1" l="1"/>
  <c r="S34" i="1"/>
  <c r="S35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<sst xmlns="http://schemas.openxmlformats.org/spreadsheetml/2006/main" count="110" uniqueCount="87">
  <si>
    <t>Витрати енергії в умовних одиницях при проведенні експерименту</t>
  </si>
  <si>
    <t>Варіанти завдання з таблиці 1.2</t>
  </si>
  <si>
    <t>№ варіанта</t>
  </si>
  <si>
    <t>Випадкова величина</t>
  </si>
  <si>
    <t>Параметри</t>
  </si>
  <si>
    <t>n</t>
  </si>
  <si>
    <t>Нормальний розподіл</t>
  </si>
  <si>
    <t>μ</t>
  </si>
  <si>
    <t>σ</t>
  </si>
  <si>
    <t>Витрати енергії в умов. од.</t>
  </si>
  <si>
    <t>Округлені значення витрат енергії</t>
  </si>
  <si>
    <t>Среднее</t>
  </si>
  <si>
    <t>Стандартная ошибка</t>
  </si>
  <si>
    <t>Медиана</t>
  </si>
  <si>
    <t>Мода</t>
  </si>
  <si>
    <t>Стандартное отклонение</t>
  </si>
  <si>
    <t>Дисперсия выборки</t>
  </si>
  <si>
    <t>Эксцесс</t>
  </si>
  <si>
    <t>Асимметричность</t>
  </si>
  <si>
    <t>Интервал</t>
  </si>
  <si>
    <t>Минимум</t>
  </si>
  <si>
    <t>Максимум</t>
  </si>
  <si>
    <t>Сумма</t>
  </si>
  <si>
    <t>Счет</t>
  </si>
  <si>
    <t>Описова статистика (з допомогою пакету Аналіз даних)</t>
  </si>
  <si>
    <t>Розмах варіації</t>
  </si>
  <si>
    <t>Об’єм вибірки</t>
  </si>
  <si>
    <t>Медіана</t>
  </si>
  <si>
    <t>Середнє</t>
  </si>
  <si>
    <t>Середнє лінійне відхилення</t>
  </si>
  <si>
    <t>Дисперсія</t>
  </si>
  <si>
    <t>Середнє квадратичне відхилення</t>
  </si>
  <si>
    <t>Коефіцієнт варіації</t>
  </si>
  <si>
    <t>Коефіцієнт ексцесу</t>
  </si>
  <si>
    <t>Коефіцієнт 
осциляції</t>
  </si>
  <si>
    <t>Лінійний коефіцієнт 
варіації</t>
  </si>
  <si>
    <t>Показники варіації згідно з табл. 1.1</t>
  </si>
  <si>
    <t>Деякі величини розраховані без використання вбудованих формул</t>
  </si>
  <si>
    <t>~</t>
  </si>
  <si>
    <t>Коефіцієнти 
асиметрії</t>
  </si>
  <si>
    <t>Карман</t>
  </si>
  <si>
    <t>Еще</t>
  </si>
  <si>
    <t>Частота</t>
  </si>
  <si>
    <t>Інтервал</t>
  </si>
  <si>
    <t>Всього</t>
  </si>
  <si>
    <t>Частота ni</t>
  </si>
  <si>
    <t>Кармани</t>
  </si>
  <si>
    <t>Відносна частота ni (%)</t>
  </si>
  <si>
    <t>Накопичена частота Ki (%)</t>
  </si>
  <si>
    <t>&lt;3800</t>
  </si>
  <si>
    <t>3800-4200</t>
  </si>
  <si>
    <t>4200-4600</t>
  </si>
  <si>
    <t>4600-5000</t>
  </si>
  <si>
    <t>5000-5400</t>
  </si>
  <si>
    <t>&gt;5400</t>
  </si>
  <si>
    <t>Групування за допомогою формул</t>
  </si>
  <si>
    <t>Групування за допомогою статистичної надбудови</t>
  </si>
  <si>
    <t>Верхня межа</t>
  </si>
  <si>
    <t>Нижня межа</t>
  </si>
  <si>
    <t>Середина</t>
  </si>
  <si>
    <t>Зведена таблиця</t>
  </si>
  <si>
    <t>-</t>
  </si>
  <si>
    <t>Интегральный %</t>
  </si>
  <si>
    <t xml:space="preserve">Графіки за допомогою статистичної надбудови </t>
  </si>
  <si>
    <t>Графіки за допомогою формул ("вручну")</t>
  </si>
  <si>
    <t>Теоретичний і фактичний розподіл</t>
  </si>
  <si>
    <t xml:space="preserve">Різниця теоретичних розподілів </t>
  </si>
  <si>
    <t>Різниця теоретичних розподілів, %</t>
  </si>
  <si>
    <t>Теоретичний розподіл нижньої межі</t>
  </si>
  <si>
    <t>Теоретичний розподіл верхньої межі</t>
  </si>
  <si>
    <t>Середина інтервалу</t>
  </si>
  <si>
    <t>Теоретичний розподіл</t>
  </si>
  <si>
    <t>Фактичний розподіл</t>
  </si>
  <si>
    <t>Відносна частота ni, %</t>
  </si>
  <si>
    <t>8 В потомстві від схрещування шести пар золотистих хом’ячків отримано 39 золотистих і 14 білих особин. Визначте частку тих і інших та розрахуйте середнє квадратичне відхилення із абсолютних і відносних частот отриманих в потомстві особин.</t>
  </si>
  <si>
    <t>Контрольна задача</t>
  </si>
  <si>
    <t>золотистих</t>
  </si>
  <si>
    <t>білих</t>
  </si>
  <si>
    <t>Золотистих</t>
  </si>
  <si>
    <t>Кількість особин</t>
  </si>
  <si>
    <t>Білих</t>
  </si>
  <si>
    <t>Абсолютна частка</t>
  </si>
  <si>
    <t>Відносна частка</t>
  </si>
  <si>
    <t>Абсолютні частоти</t>
  </si>
  <si>
    <t>Відносні частоти</t>
  </si>
  <si>
    <t>золоті</t>
  </si>
  <si>
    <t>білі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</si>
</sst>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5"/>
      <name val="Times New Roman"/>
      <family val="1"/>
      <charset val="204"/>
    </font>
    <font>
      <b/>
      <i/>
      <sz val="11"/>
      <color theme="5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color rgb="FF9999FF"/>
      <name val="Times New Roman"/>
      <family val="1"/>
      <charset val="204"/>
    </font>
    <font>
      <b/>
      <i/>
      <sz val="11"/>
      <color rgb="FF9999FF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sz val="11"/>
      <name val="Times New Roman"/>
      <family val="1"/>
      <charset val="204"/>
    </font>
    <font>
      <b/>
      <i/>
      <sz val="11"/>
      <color theme="7"/>
      <name val="Times New Roman"/>
      <family val="1"/>
      <charset val="204"/>
    </font>
    <font>
      <b/>
      <i/>
      <sz val="11"/>
      <color rgb="FF92D050"/>
      <name val="Times New Roman"/>
      <family val="1"/>
      <charset val="204"/>
    </font>
    <font>
      <sz val="14"/>
      <color rgb="FF595959"/>
      <name val="Times New Roman"/>
      <family val="1"/>
      <charset val="204"/>
    </font>
    <font>
      <b/>
      <sz val="11"/>
      <color rgb="FF0070C0"/>
      <name val="Times New Roman"/>
      <family val="1"/>
      <charset val="204"/>
    </font>
    <font>
      <b/>
      <sz val="11"/>
      <color rgb="FF00206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1" fillId="0" borderId="13" xfId="0" applyFont="1" applyBorder="1"/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1" fillId="0" borderId="2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" fillId="0" borderId="27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26" xfId="0" applyFont="1" applyBorder="1" applyAlignment="1">
      <alignment vertical="center"/>
    </xf>
    <xf numFmtId="0" fontId="1" fillId="0" borderId="11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9" fillId="0" borderId="29" xfId="0" applyFont="1" applyBorder="1" applyAlignment="1">
      <alignment vertical="center"/>
    </xf>
    <xf numFmtId="0" fontId="9" fillId="0" borderId="30" xfId="0" applyFont="1" applyBorder="1" applyAlignment="1">
      <alignment vertical="center"/>
    </xf>
    <xf numFmtId="0" fontId="9" fillId="0" borderId="31" xfId="0" applyFont="1" applyBorder="1" applyAlignment="1">
      <alignment vertical="center"/>
    </xf>
    <xf numFmtId="0" fontId="1" fillId="0" borderId="8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4" fillId="0" borderId="0" xfId="0" applyFont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6" xfId="0" applyFont="1" applyBorder="1" applyAlignment="1">
      <alignment horizontal="center" wrapText="1"/>
    </xf>
    <xf numFmtId="0" fontId="14" fillId="0" borderId="0" xfId="0" applyFont="1"/>
    <xf numFmtId="10" fontId="15" fillId="0" borderId="0" xfId="0" applyNumberFormat="1" applyFont="1"/>
    <xf numFmtId="0" fontId="1" fillId="0" borderId="10" xfId="0" applyFont="1" applyBorder="1"/>
    <xf numFmtId="0" fontId="14" fillId="0" borderId="13" xfId="0" applyFont="1" applyBorder="1"/>
    <xf numFmtId="10" fontId="15" fillId="0" borderId="13" xfId="0" applyNumberFormat="1" applyFont="1" applyBorder="1"/>
    <xf numFmtId="0" fontId="1" fillId="0" borderId="13" xfId="0" applyFont="1" applyBorder="1" applyAlignment="1">
      <alignment vertical="center"/>
    </xf>
    <xf numFmtId="0" fontId="1" fillId="0" borderId="24" xfId="0" applyFont="1" applyBorder="1" applyAlignment="1">
      <alignment vertical="center"/>
    </xf>
    <xf numFmtId="0" fontId="1" fillId="0" borderId="35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3" fillId="0" borderId="27" xfId="0" applyFont="1" applyBorder="1" applyAlignment="1">
      <alignment horizontal="center" vertical="center" wrapText="1" readingOrder="1"/>
    </xf>
    <xf numFmtId="0" fontId="13" fillId="0" borderId="28" xfId="0" applyFont="1" applyBorder="1" applyAlignment="1">
      <alignment horizontal="center" vertical="center" wrapText="1" readingOrder="1"/>
    </xf>
    <xf numFmtId="0" fontId="13" fillId="0" borderId="10" xfId="0" applyFont="1" applyBorder="1" applyAlignment="1">
      <alignment horizontal="center" vertical="center" wrapText="1" readingOrder="1"/>
    </xf>
    <xf numFmtId="0" fontId="13" fillId="0" borderId="11" xfId="0" applyFont="1" applyBorder="1" applyAlignment="1">
      <alignment horizontal="center" vertical="center" wrapText="1" readingOrder="1"/>
    </xf>
    <xf numFmtId="0" fontId="13" fillId="0" borderId="12" xfId="0" applyFont="1" applyBorder="1" applyAlignment="1">
      <alignment horizontal="center" vertical="center" wrapText="1" readingOrder="1"/>
    </xf>
    <xf numFmtId="0" fontId="13" fillId="0" borderId="14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8" fillId="0" borderId="2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9999F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uk-UA"/>
              <a:t>Гістограма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Аркуш1!$H$26</c:f>
              <c:strCache>
                <c:ptCount val="1"/>
                <c:pt idx="0">
                  <c:v>Частота ni</c:v>
                </c:pt>
              </c:strCache>
            </c:strRef>
          </c:tx>
          <c:invertIfNegative val="0"/>
          <c:cat>
            <c:strRef>
              <c:f>Аркуш1!$G$27:$G$32</c:f>
              <c:strCache>
                <c:ptCount val="6"/>
                <c:pt idx="0">
                  <c:v>&lt;3800</c:v>
                </c:pt>
                <c:pt idx="1">
                  <c:v>3800-4200</c:v>
                </c:pt>
                <c:pt idx="2">
                  <c:v>4200-4600</c:v>
                </c:pt>
                <c:pt idx="3">
                  <c:v>4600-5000</c:v>
                </c:pt>
                <c:pt idx="4">
                  <c:v>5000-5400</c:v>
                </c:pt>
                <c:pt idx="5">
                  <c:v>&gt;5400</c:v>
                </c:pt>
              </c:strCache>
            </c:strRef>
          </c:cat>
          <c:val>
            <c:numRef>
              <c:f>Аркуш1!$H$27:$H$32</c:f>
              <c:numCache>
                <c:formatCode>General</c:formatCode>
                <c:ptCount val="6"/>
                <c:pt idx="0">
                  <c:v>2</c:v>
                </c:pt>
                <c:pt idx="1">
                  <c:v>8</c:v>
                </c:pt>
                <c:pt idx="2">
                  <c:v>24</c:v>
                </c:pt>
                <c:pt idx="3">
                  <c:v>48</c:v>
                </c:pt>
                <c:pt idx="4">
                  <c:v>54</c:v>
                </c:pt>
                <c:pt idx="5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4F9-49BC-8667-6BFEAF33DC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903931039"/>
        <c:axId val="1903915647"/>
      </c:barChart>
      <c:catAx>
        <c:axId val="190393103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uk-UA"/>
                  <a:t>Інтервал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03915647"/>
        <c:crosses val="autoZero"/>
        <c:auto val="1"/>
        <c:lblAlgn val="ctr"/>
        <c:lblOffset val="100"/>
        <c:noMultiLvlLbl val="0"/>
      </c:catAx>
      <c:valAx>
        <c:axId val="190391564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uk-UA"/>
                  <a:t>Частота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03931039"/>
        <c:crosses val="autoZero"/>
        <c:crossBetween val="between"/>
      </c:valAx>
    </c:plotArea>
    <c:legend>
      <c:legendPos val="b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uk-UA">
                <a:latin typeface="Times New Roman" panose="02020603050405020304" pitchFamily="18" charset="0"/>
                <a:cs typeface="Times New Roman" panose="02020603050405020304" pitchFamily="18" charset="0"/>
              </a:rPr>
              <a:t>Гістограма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5875">
              <a:solidFill>
                <a:schemeClr val="bg1"/>
              </a:solidFill>
            </a:ln>
            <a:effectLst/>
          </c:spPr>
          <c:invertIfNegative val="0"/>
          <c:cat>
            <c:numRef>
              <c:f>Аркуш1!$P$29:$P$35</c:f>
              <c:numCache>
                <c:formatCode>General</c:formatCode>
                <c:ptCount val="7"/>
                <c:pt idx="0">
                  <c:v>3600</c:v>
                </c:pt>
                <c:pt idx="1">
                  <c:v>4000</c:v>
                </c:pt>
                <c:pt idx="2">
                  <c:v>4400</c:v>
                </c:pt>
                <c:pt idx="3">
                  <c:v>4800</c:v>
                </c:pt>
                <c:pt idx="4">
                  <c:v>5200</c:v>
                </c:pt>
                <c:pt idx="5">
                  <c:v>5600</c:v>
                </c:pt>
                <c:pt idx="6">
                  <c:v>6000</c:v>
                </c:pt>
              </c:numCache>
            </c:numRef>
          </c:cat>
          <c:val>
            <c:numRef>
              <c:f>Аркуш1!$R$29:$R$35</c:f>
              <c:numCache>
                <c:formatCode>General</c:formatCode>
                <c:ptCount val="7"/>
                <c:pt idx="0">
                  <c:v>1.1764705882352942</c:v>
                </c:pt>
                <c:pt idx="1">
                  <c:v>4.7058823529411766</c:v>
                </c:pt>
                <c:pt idx="2">
                  <c:v>14.117647058823529</c:v>
                </c:pt>
                <c:pt idx="3">
                  <c:v>28.235294117647058</c:v>
                </c:pt>
                <c:pt idx="4">
                  <c:v>31.764705882352942</c:v>
                </c:pt>
                <c:pt idx="5">
                  <c:v>18.235294117647058</c:v>
                </c:pt>
                <c:pt idx="6">
                  <c:v>1.7647058823529411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B57-4FA2-82AC-9BDA70FA78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288259199"/>
        <c:axId val="1288262111"/>
      </c:barChart>
      <c:catAx>
        <c:axId val="12882591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uk-UA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Середина</a:t>
                </a:r>
              </a:p>
            </c:rich>
          </c:tx>
          <c:layout>
            <c:manualLayout>
              <c:xMode val="edge"/>
              <c:yMode val="edge"/>
              <c:x val="0.42672790901137353"/>
              <c:y val="0.883310002916302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288262111"/>
        <c:crosses val="autoZero"/>
        <c:auto val="1"/>
        <c:lblAlgn val="ctr"/>
        <c:lblOffset val="100"/>
        <c:noMultiLvlLbl val="0"/>
      </c:catAx>
      <c:valAx>
        <c:axId val="1288262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uk-UA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Відносна частота </a:t>
                </a:r>
                <a:r>
                  <a:rPr lang="en-US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ni (%)</a:t>
                </a:r>
                <a:endParaRPr lang="uk-UA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2882591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uk-UA"/>
              <a:t>Графіки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uk-UA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Гістограма</c:v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Аркуш1!$G$27:$G$32</c:f>
              <c:strCache>
                <c:ptCount val="6"/>
                <c:pt idx="0">
                  <c:v>&lt;3800</c:v>
                </c:pt>
                <c:pt idx="1">
                  <c:v>3800-4200</c:v>
                </c:pt>
                <c:pt idx="2">
                  <c:v>4200-4600</c:v>
                </c:pt>
                <c:pt idx="3">
                  <c:v>4600-5000</c:v>
                </c:pt>
                <c:pt idx="4">
                  <c:v>5000-5400</c:v>
                </c:pt>
                <c:pt idx="5">
                  <c:v>&gt;5400</c:v>
                </c:pt>
              </c:strCache>
            </c:strRef>
          </c:cat>
          <c:val>
            <c:numRef>
              <c:f>Аркуш1!$H$53:$H$58</c:f>
              <c:numCache>
                <c:formatCode>General</c:formatCode>
                <c:ptCount val="6"/>
                <c:pt idx="0">
                  <c:v>2</c:v>
                </c:pt>
                <c:pt idx="1">
                  <c:v>8</c:v>
                </c:pt>
                <c:pt idx="2">
                  <c:v>24</c:v>
                </c:pt>
                <c:pt idx="3">
                  <c:v>48</c:v>
                </c:pt>
                <c:pt idx="4">
                  <c:v>54</c:v>
                </c:pt>
                <c:pt idx="5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FA-4BC3-8D74-1C7915680A46}"/>
            </c:ext>
          </c:extLst>
        </c:ser>
        <c:ser>
          <c:idx val="2"/>
          <c:order val="1"/>
          <c:tx>
            <c:v>Полігон</c:v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Аркуш1!$G$27:$G$32</c:f>
              <c:strCache>
                <c:ptCount val="6"/>
                <c:pt idx="0">
                  <c:v>&lt;3800</c:v>
                </c:pt>
                <c:pt idx="1">
                  <c:v>3800-4200</c:v>
                </c:pt>
                <c:pt idx="2">
                  <c:v>4200-4600</c:v>
                </c:pt>
                <c:pt idx="3">
                  <c:v>4600-5000</c:v>
                </c:pt>
                <c:pt idx="4">
                  <c:v>5000-5400</c:v>
                </c:pt>
                <c:pt idx="5">
                  <c:v>&gt;5400</c:v>
                </c:pt>
              </c:strCache>
            </c:strRef>
          </c:cat>
          <c:val>
            <c:numRef>
              <c:f>Аркуш1!$H$27:$H$32</c:f>
              <c:numCache>
                <c:formatCode>General</c:formatCode>
                <c:ptCount val="6"/>
                <c:pt idx="0">
                  <c:v>2</c:v>
                </c:pt>
                <c:pt idx="1">
                  <c:v>8</c:v>
                </c:pt>
                <c:pt idx="2">
                  <c:v>24</c:v>
                </c:pt>
                <c:pt idx="3">
                  <c:v>48</c:v>
                </c:pt>
                <c:pt idx="4">
                  <c:v>54</c:v>
                </c:pt>
                <c:pt idx="5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FA-4BC3-8D74-1C7915680A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889516064"/>
        <c:axId val="1889519392"/>
      </c:barChart>
      <c:lineChart>
        <c:grouping val="standard"/>
        <c:varyColors val="0"/>
        <c:ser>
          <c:idx val="1"/>
          <c:order val="2"/>
          <c:tx>
            <c:v>Кумулята</c:v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strRef>
              <c:f>Аркуш1!$G$27:$G$32</c:f>
              <c:strCache>
                <c:ptCount val="6"/>
                <c:pt idx="0">
                  <c:v>&lt;3800</c:v>
                </c:pt>
                <c:pt idx="1">
                  <c:v>3800-4200</c:v>
                </c:pt>
                <c:pt idx="2">
                  <c:v>4200-4600</c:v>
                </c:pt>
                <c:pt idx="3">
                  <c:v>4600-5000</c:v>
                </c:pt>
                <c:pt idx="4">
                  <c:v>5000-5400</c:v>
                </c:pt>
                <c:pt idx="5">
                  <c:v>&gt;5400</c:v>
                </c:pt>
              </c:strCache>
            </c:strRef>
          </c:cat>
          <c:val>
            <c:numRef>
              <c:f>Аркуш1!$I$53:$I$58</c:f>
              <c:numCache>
                <c:formatCode>0.00%</c:formatCode>
                <c:ptCount val="6"/>
                <c:pt idx="0">
                  <c:v>1.1764705882352941E-2</c:v>
                </c:pt>
                <c:pt idx="1">
                  <c:v>5.8823529411764705E-2</c:v>
                </c:pt>
                <c:pt idx="2">
                  <c:v>0.2</c:v>
                </c:pt>
                <c:pt idx="3">
                  <c:v>0.4823529411764706</c:v>
                </c:pt>
                <c:pt idx="4">
                  <c:v>0.8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FA-4BC3-8D74-1C7915680A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89536448"/>
        <c:axId val="1889524800"/>
      </c:lineChart>
      <c:catAx>
        <c:axId val="1889536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uk-UA"/>
                  <a:t>Інтервал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uk-U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uk-UA"/>
          </a:p>
        </c:txPr>
        <c:crossAx val="1889524800"/>
        <c:crosses val="autoZero"/>
        <c:auto val="1"/>
        <c:lblAlgn val="ctr"/>
        <c:lblOffset val="100"/>
        <c:noMultiLvlLbl val="0"/>
      </c:catAx>
      <c:valAx>
        <c:axId val="1889524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uk-UA"/>
                  <a:t>Кумулята</a:t>
                </a:r>
              </a:p>
            </c:rich>
          </c:tx>
          <c:layout>
            <c:manualLayout>
              <c:xMode val="edge"/>
              <c:yMode val="edge"/>
              <c:x val="3.0555555555555555E-2"/>
              <c:y val="0.331693642461359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uk-UA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uk-UA"/>
          </a:p>
        </c:txPr>
        <c:crossAx val="1889536448"/>
        <c:crosses val="autoZero"/>
        <c:crossBetween val="between"/>
      </c:valAx>
      <c:valAx>
        <c:axId val="1889519392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uk-UA"/>
                  <a:t>Частота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uk-U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uk-UA"/>
          </a:p>
        </c:txPr>
        <c:crossAx val="1889516064"/>
        <c:crosses val="max"/>
        <c:crossBetween val="between"/>
      </c:valAx>
      <c:catAx>
        <c:axId val="188951606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88951939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0260664413250506"/>
          <c:y val="0.8524300087489064"/>
          <c:w val="0.6058867784022538"/>
          <c:h val="9.953813065033537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uk-UA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uk-UA"/>
              <a:t>Кумулята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uk-UA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889516064"/>
        <c:axId val="188951939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v>Гістограма</c:v>
                </c:tx>
                <c:spPr>
                  <a:solidFill>
                    <a:srgbClr val="0070C0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Аркуш1!$G$27:$G$32</c15:sqref>
                        </c15:formulaRef>
                      </c:ext>
                    </c:extLst>
                    <c:strCache>
                      <c:ptCount val="6"/>
                      <c:pt idx="0">
                        <c:v>&lt;3800</c:v>
                      </c:pt>
                      <c:pt idx="1">
                        <c:v>3800-4200</c:v>
                      </c:pt>
                      <c:pt idx="2">
                        <c:v>4200-4600</c:v>
                      </c:pt>
                      <c:pt idx="3">
                        <c:v>4600-5000</c:v>
                      </c:pt>
                      <c:pt idx="4">
                        <c:v>5000-5400</c:v>
                      </c:pt>
                      <c:pt idx="5">
                        <c:v>&gt;5400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Аркуш1!$H$53:$H$58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2</c:v>
                      </c:pt>
                      <c:pt idx="1">
                        <c:v>8</c:v>
                      </c:pt>
                      <c:pt idx="2">
                        <c:v>24</c:v>
                      </c:pt>
                      <c:pt idx="3">
                        <c:v>48</c:v>
                      </c:pt>
                      <c:pt idx="4">
                        <c:v>54</c:v>
                      </c:pt>
                      <c:pt idx="5">
                        <c:v>34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187E-4B75-8FBE-555904BB2925}"/>
                  </c:ext>
                </c:extLst>
              </c15:ser>
            </c15:filteredBarSeries>
            <c15:filteredBarSeries>
              <c15:ser>
                <c:idx val="2"/>
                <c:order val="1"/>
                <c:tx>
                  <c:v>Полігон</c:v>
                </c:tx>
                <c:spPr>
                  <a:solidFill>
                    <a:srgbClr val="92D050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Аркуш1!$G$27:$G$32</c15:sqref>
                        </c15:formulaRef>
                      </c:ext>
                    </c:extLst>
                    <c:strCache>
                      <c:ptCount val="6"/>
                      <c:pt idx="0">
                        <c:v>&lt;3800</c:v>
                      </c:pt>
                      <c:pt idx="1">
                        <c:v>3800-4200</c:v>
                      </c:pt>
                      <c:pt idx="2">
                        <c:v>4200-4600</c:v>
                      </c:pt>
                      <c:pt idx="3">
                        <c:v>4600-5000</c:v>
                      </c:pt>
                      <c:pt idx="4">
                        <c:v>5000-5400</c:v>
                      </c:pt>
                      <c:pt idx="5">
                        <c:v>&gt;5400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Аркуш1!$H$27:$H$32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2</c:v>
                      </c:pt>
                      <c:pt idx="1">
                        <c:v>8</c:v>
                      </c:pt>
                      <c:pt idx="2">
                        <c:v>24</c:v>
                      </c:pt>
                      <c:pt idx="3">
                        <c:v>48</c:v>
                      </c:pt>
                      <c:pt idx="4">
                        <c:v>54</c:v>
                      </c:pt>
                      <c:pt idx="5">
                        <c:v>34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187E-4B75-8FBE-555904BB2925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1"/>
          <c:order val="2"/>
          <c:tx>
            <c:v>Кумулята</c:v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strRef>
              <c:f>Аркуш1!$G$53:$G$58</c:f>
              <c:strCache>
                <c:ptCount val="6"/>
                <c:pt idx="0">
                  <c:v>3800</c:v>
                </c:pt>
                <c:pt idx="1">
                  <c:v>4200</c:v>
                </c:pt>
                <c:pt idx="2">
                  <c:v>4600</c:v>
                </c:pt>
                <c:pt idx="3">
                  <c:v>5000</c:v>
                </c:pt>
                <c:pt idx="4">
                  <c:v>5400</c:v>
                </c:pt>
                <c:pt idx="5">
                  <c:v>Еще</c:v>
                </c:pt>
              </c:strCache>
            </c:strRef>
          </c:cat>
          <c:val>
            <c:numRef>
              <c:f>Аркуш1!$I$53:$I$58</c:f>
              <c:numCache>
                <c:formatCode>0.00%</c:formatCode>
                <c:ptCount val="6"/>
                <c:pt idx="0">
                  <c:v>1.1764705882352941E-2</c:v>
                </c:pt>
                <c:pt idx="1">
                  <c:v>5.8823529411764705E-2</c:v>
                </c:pt>
                <c:pt idx="2">
                  <c:v>0.2</c:v>
                </c:pt>
                <c:pt idx="3">
                  <c:v>0.4823529411764706</c:v>
                </c:pt>
                <c:pt idx="4">
                  <c:v>0.8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87E-4B75-8FBE-555904BB29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89536448"/>
        <c:axId val="1889524800"/>
      </c:lineChart>
      <c:catAx>
        <c:axId val="1889536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uk-UA"/>
          </a:p>
        </c:txPr>
        <c:crossAx val="1889524800"/>
        <c:crossesAt val="0"/>
        <c:auto val="1"/>
        <c:lblAlgn val="ctr"/>
        <c:lblOffset val="100"/>
        <c:noMultiLvlLbl val="0"/>
      </c:catAx>
      <c:valAx>
        <c:axId val="18895248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uk-UA"/>
                  <a:t>Частота</a:t>
                </a:r>
              </a:p>
            </c:rich>
          </c:tx>
          <c:layout>
            <c:manualLayout>
              <c:xMode val="edge"/>
              <c:yMode val="edge"/>
              <c:x val="3.0555555555555555E-2"/>
              <c:y val="0.331693642461359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uk-UA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uk-UA"/>
          </a:p>
        </c:txPr>
        <c:crossAx val="1889536448"/>
        <c:crosses val="autoZero"/>
        <c:crossBetween val="between"/>
      </c:valAx>
      <c:valAx>
        <c:axId val="1889519392"/>
        <c:scaling>
          <c:orientation val="minMax"/>
        </c:scaling>
        <c:delete val="1"/>
        <c:axPos val="r"/>
        <c:numFmt formatCode="General" sourceLinked="1"/>
        <c:majorTickMark val="none"/>
        <c:minorTickMark val="none"/>
        <c:tickLblPos val="nextTo"/>
        <c:crossAx val="1889516064"/>
        <c:crosses val="max"/>
        <c:crossBetween val="between"/>
      </c:valAx>
      <c:catAx>
        <c:axId val="188951606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88951939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uk-UA"/>
        </a:p>
      </c:txPr>
    </c:legend>
    <c:plotVisOnly val="1"/>
    <c:dispBlanksAs val="gap"/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ru-RU"/>
              <a:t>Графіки</a:t>
            </a:r>
            <a:endParaRPr lang="uk-U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uk-UA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v>Полігон</c:v>
          </c:tx>
          <c:spPr>
            <a:pattFill prst="diagBrick">
              <a:fgClr>
                <a:schemeClr val="accent5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numRef>
              <c:f>Аркуш1!$P$29:$P$35</c:f>
              <c:numCache>
                <c:formatCode>General</c:formatCode>
                <c:ptCount val="7"/>
                <c:pt idx="0">
                  <c:v>3600</c:v>
                </c:pt>
                <c:pt idx="1">
                  <c:v>4000</c:v>
                </c:pt>
                <c:pt idx="2">
                  <c:v>4400</c:v>
                </c:pt>
                <c:pt idx="3">
                  <c:v>4800</c:v>
                </c:pt>
                <c:pt idx="4">
                  <c:v>5200</c:v>
                </c:pt>
                <c:pt idx="5">
                  <c:v>5600</c:v>
                </c:pt>
                <c:pt idx="6">
                  <c:v>6000</c:v>
                </c:pt>
              </c:numCache>
            </c:numRef>
          </c:cat>
          <c:val>
            <c:numRef>
              <c:f>Аркуш1!$R$29:$R$35</c:f>
              <c:numCache>
                <c:formatCode>General</c:formatCode>
                <c:ptCount val="7"/>
                <c:pt idx="0">
                  <c:v>1.1764705882352942</c:v>
                </c:pt>
                <c:pt idx="1">
                  <c:v>4.7058823529411766</c:v>
                </c:pt>
                <c:pt idx="2">
                  <c:v>14.117647058823529</c:v>
                </c:pt>
                <c:pt idx="3">
                  <c:v>28.235294117647058</c:v>
                </c:pt>
                <c:pt idx="4">
                  <c:v>31.764705882352942</c:v>
                </c:pt>
                <c:pt idx="5">
                  <c:v>18.235294117647058</c:v>
                </c:pt>
                <c:pt idx="6">
                  <c:v>1.7647058823529411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949-460D-80D3-4118A8C0F997}"/>
            </c:ext>
          </c:extLst>
        </c:ser>
        <c:ser>
          <c:idx val="0"/>
          <c:order val="1"/>
          <c:tx>
            <c:v>Гістограма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Аркуш1!$P$29:$P$35</c:f>
              <c:numCache>
                <c:formatCode>General</c:formatCode>
                <c:ptCount val="7"/>
                <c:pt idx="0">
                  <c:v>3600</c:v>
                </c:pt>
                <c:pt idx="1">
                  <c:v>4000</c:v>
                </c:pt>
                <c:pt idx="2">
                  <c:v>4400</c:v>
                </c:pt>
                <c:pt idx="3">
                  <c:v>4800</c:v>
                </c:pt>
                <c:pt idx="4">
                  <c:v>5200</c:v>
                </c:pt>
                <c:pt idx="5">
                  <c:v>5600</c:v>
                </c:pt>
                <c:pt idx="6">
                  <c:v>6000</c:v>
                </c:pt>
              </c:numCache>
            </c:numRef>
          </c:cat>
          <c:val>
            <c:numRef>
              <c:f>Аркуш1!$R$29:$R$35</c:f>
              <c:numCache>
                <c:formatCode>General</c:formatCode>
                <c:ptCount val="7"/>
                <c:pt idx="0">
                  <c:v>1.1764705882352942</c:v>
                </c:pt>
                <c:pt idx="1">
                  <c:v>4.7058823529411766</c:v>
                </c:pt>
                <c:pt idx="2">
                  <c:v>14.117647058823529</c:v>
                </c:pt>
                <c:pt idx="3">
                  <c:v>28.235294117647058</c:v>
                </c:pt>
                <c:pt idx="4">
                  <c:v>31.764705882352942</c:v>
                </c:pt>
                <c:pt idx="5">
                  <c:v>18.235294117647058</c:v>
                </c:pt>
                <c:pt idx="6">
                  <c:v>1.7647058823529411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49-460D-80D3-4118A8C0F9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39109216"/>
        <c:axId val="139102144"/>
        <c:extLst/>
      </c:barChart>
      <c:lineChart>
        <c:grouping val="standard"/>
        <c:varyColors val="0"/>
        <c:ser>
          <c:idx val="3"/>
          <c:order val="2"/>
          <c:tx>
            <c:v>Кумулята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Аркуш1!$P$29:$P$35</c:f>
              <c:numCache>
                <c:formatCode>General</c:formatCode>
                <c:ptCount val="7"/>
                <c:pt idx="0">
                  <c:v>3600</c:v>
                </c:pt>
                <c:pt idx="1">
                  <c:v>4000</c:v>
                </c:pt>
                <c:pt idx="2">
                  <c:v>4400</c:v>
                </c:pt>
                <c:pt idx="3">
                  <c:v>4800</c:v>
                </c:pt>
                <c:pt idx="4">
                  <c:v>5200</c:v>
                </c:pt>
                <c:pt idx="5">
                  <c:v>5600</c:v>
                </c:pt>
                <c:pt idx="6">
                  <c:v>6000</c:v>
                </c:pt>
              </c:numCache>
            </c:numRef>
          </c:cat>
          <c:val>
            <c:numRef>
              <c:f>Аркуш1!$S$29:$S$35</c:f>
              <c:numCache>
                <c:formatCode>General</c:formatCode>
                <c:ptCount val="7"/>
                <c:pt idx="0">
                  <c:v>1.1764705882352942</c:v>
                </c:pt>
                <c:pt idx="1">
                  <c:v>5.882352941176471</c:v>
                </c:pt>
                <c:pt idx="2">
                  <c:v>20</c:v>
                </c:pt>
                <c:pt idx="3">
                  <c:v>48.235294117647058</c:v>
                </c:pt>
                <c:pt idx="4">
                  <c:v>80</c:v>
                </c:pt>
                <c:pt idx="5">
                  <c:v>98.235294117647058</c:v>
                </c:pt>
                <c:pt idx="6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949-460D-80D3-4118A8C0F9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89536448"/>
        <c:axId val="1889524800"/>
      </c:lineChart>
      <c:catAx>
        <c:axId val="1889536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uk-UA"/>
          </a:p>
        </c:txPr>
        <c:crossAx val="1889524800"/>
        <c:crossesAt val="0"/>
        <c:auto val="1"/>
        <c:lblAlgn val="ctr"/>
        <c:lblOffset val="100"/>
        <c:noMultiLvlLbl val="0"/>
      </c:catAx>
      <c:valAx>
        <c:axId val="1889524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uk-UA"/>
                  <a:t>Кумулята </a:t>
                </a:r>
                <a:r>
                  <a:rPr lang="en-US"/>
                  <a:t>Ki</a:t>
                </a:r>
                <a:r>
                  <a:rPr lang="en-US" baseline="0"/>
                  <a:t> %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3.0555555555555555E-2"/>
              <c:y val="0.331693642461359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uk-U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uk-UA"/>
          </a:p>
        </c:txPr>
        <c:crossAx val="1889536448"/>
        <c:crosses val="autoZero"/>
        <c:crossBetween val="between"/>
      </c:valAx>
      <c:valAx>
        <c:axId val="13910214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uk-UA"/>
                  <a:t>Відносна частота </a:t>
                </a:r>
                <a:r>
                  <a:rPr lang="en-US"/>
                  <a:t>ni (%)</a:t>
                </a:r>
                <a:endParaRPr lang="uk-U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uk-UA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uk-UA"/>
          </a:p>
        </c:txPr>
        <c:crossAx val="139109216"/>
        <c:crosses val="max"/>
        <c:crossBetween val="between"/>
      </c:valAx>
      <c:catAx>
        <c:axId val="1391092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91021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uk-UA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uk-UA"/>
              <a:t>Кумулята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uk-UA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39109216"/>
        <c:axId val="139102144"/>
        <c:extLst>
          <c:ext xmlns:c15="http://schemas.microsoft.com/office/drawing/2012/chart" uri="{02D57815-91ED-43cb-92C2-25804820EDAC}">
            <c15:filteredBarSeries>
              <c15:ser>
                <c:idx val="2"/>
                <c:order val="0"/>
                <c:tx>
                  <c:v>Полігон</c:v>
                </c:tx>
                <c:spPr>
                  <a:pattFill prst="diagBrick">
                    <a:fgClr>
                      <a:schemeClr val="accent5"/>
                    </a:fgClr>
                    <a:bgClr>
                      <a:schemeClr val="bg1"/>
                    </a:bgClr>
                  </a:patt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Аркуш1!$P$29:$P$35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3600</c:v>
                      </c:pt>
                      <c:pt idx="1">
                        <c:v>4000</c:v>
                      </c:pt>
                      <c:pt idx="2">
                        <c:v>4400</c:v>
                      </c:pt>
                      <c:pt idx="3">
                        <c:v>4800</c:v>
                      </c:pt>
                      <c:pt idx="4">
                        <c:v>5200</c:v>
                      </c:pt>
                      <c:pt idx="5">
                        <c:v>5600</c:v>
                      </c:pt>
                      <c:pt idx="6">
                        <c:v>6000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Аркуш1!$R$29:$R$35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1.1764705882352942</c:v>
                      </c:pt>
                      <c:pt idx="1">
                        <c:v>4.7058823529411766</c:v>
                      </c:pt>
                      <c:pt idx="2">
                        <c:v>14.117647058823529</c:v>
                      </c:pt>
                      <c:pt idx="3">
                        <c:v>28.235294117647058</c:v>
                      </c:pt>
                      <c:pt idx="4">
                        <c:v>31.764705882352942</c:v>
                      </c:pt>
                      <c:pt idx="5">
                        <c:v>18.235294117647058</c:v>
                      </c:pt>
                      <c:pt idx="6">
                        <c:v>1.7647058823529411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8EC5-4AAB-A969-E6BD98898B77}"/>
                  </c:ext>
                </c:extLst>
              </c15:ser>
            </c15:filteredBarSeries>
            <c15:filteredBarSeries>
              <c15:ser>
                <c:idx val="0"/>
                <c:order val="1"/>
                <c:tx>
                  <c:v>Гістограма</c:v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Аркуш1!$P$29:$P$35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3600</c:v>
                      </c:pt>
                      <c:pt idx="1">
                        <c:v>4000</c:v>
                      </c:pt>
                      <c:pt idx="2">
                        <c:v>4400</c:v>
                      </c:pt>
                      <c:pt idx="3">
                        <c:v>4800</c:v>
                      </c:pt>
                      <c:pt idx="4">
                        <c:v>5200</c:v>
                      </c:pt>
                      <c:pt idx="5">
                        <c:v>5600</c:v>
                      </c:pt>
                      <c:pt idx="6">
                        <c:v>6000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Аркуш1!$R$29:$R$35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1.1764705882352942</c:v>
                      </c:pt>
                      <c:pt idx="1">
                        <c:v>4.7058823529411766</c:v>
                      </c:pt>
                      <c:pt idx="2">
                        <c:v>14.117647058823529</c:v>
                      </c:pt>
                      <c:pt idx="3">
                        <c:v>28.235294117647058</c:v>
                      </c:pt>
                      <c:pt idx="4">
                        <c:v>31.764705882352942</c:v>
                      </c:pt>
                      <c:pt idx="5">
                        <c:v>18.235294117647058</c:v>
                      </c:pt>
                      <c:pt idx="6">
                        <c:v>1.7647058823529411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8EC5-4AAB-A969-E6BD98898B77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3"/>
          <c:order val="2"/>
          <c:tx>
            <c:v>Кумулята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Аркуш1!$P$29:$P$35</c:f>
              <c:numCache>
                <c:formatCode>General</c:formatCode>
                <c:ptCount val="7"/>
                <c:pt idx="0">
                  <c:v>3600</c:v>
                </c:pt>
                <c:pt idx="1">
                  <c:v>4000</c:v>
                </c:pt>
                <c:pt idx="2">
                  <c:v>4400</c:v>
                </c:pt>
                <c:pt idx="3">
                  <c:v>4800</c:v>
                </c:pt>
                <c:pt idx="4">
                  <c:v>5200</c:v>
                </c:pt>
                <c:pt idx="5">
                  <c:v>5600</c:v>
                </c:pt>
                <c:pt idx="6">
                  <c:v>6000</c:v>
                </c:pt>
              </c:numCache>
            </c:numRef>
          </c:cat>
          <c:val>
            <c:numRef>
              <c:f>Аркуш1!$S$29:$S$35</c:f>
              <c:numCache>
                <c:formatCode>General</c:formatCode>
                <c:ptCount val="7"/>
                <c:pt idx="0">
                  <c:v>1.1764705882352942</c:v>
                </c:pt>
                <c:pt idx="1">
                  <c:v>5.882352941176471</c:v>
                </c:pt>
                <c:pt idx="2">
                  <c:v>20</c:v>
                </c:pt>
                <c:pt idx="3">
                  <c:v>48.235294117647058</c:v>
                </c:pt>
                <c:pt idx="4">
                  <c:v>80</c:v>
                </c:pt>
                <c:pt idx="5">
                  <c:v>98.235294117647058</c:v>
                </c:pt>
                <c:pt idx="6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EC5-4AAB-A969-E6BD98898B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89536448"/>
        <c:axId val="1889524800"/>
      </c:lineChart>
      <c:catAx>
        <c:axId val="1889536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uk-UA"/>
          </a:p>
        </c:txPr>
        <c:crossAx val="1889524800"/>
        <c:crossesAt val="0"/>
        <c:auto val="1"/>
        <c:lblAlgn val="ctr"/>
        <c:lblOffset val="100"/>
        <c:noMultiLvlLbl val="0"/>
      </c:catAx>
      <c:valAx>
        <c:axId val="188952480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uk-UA"/>
                  <a:t>Частота</a:t>
                </a:r>
              </a:p>
            </c:rich>
          </c:tx>
          <c:layout>
            <c:manualLayout>
              <c:xMode val="edge"/>
              <c:yMode val="edge"/>
              <c:x val="3.0555555555555555E-2"/>
              <c:y val="0.331693642461359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uk-U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uk-UA"/>
          </a:p>
        </c:txPr>
        <c:crossAx val="1889536448"/>
        <c:crosses val="autoZero"/>
        <c:crossBetween val="between"/>
      </c:valAx>
      <c:valAx>
        <c:axId val="139102144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139109216"/>
        <c:crosses val="max"/>
        <c:crossBetween val="between"/>
      </c:valAx>
      <c:catAx>
        <c:axId val="1391092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91021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uk-UA"/>
        </a:p>
      </c:txPr>
    </c:legend>
    <c:plotVisOnly val="1"/>
    <c:dispBlanksAs val="gap"/>
    <c:showDLblsOverMax val="0"/>
  </c:chart>
  <c:spPr>
    <a:solidFill>
      <a:schemeClr val="bg1">
        <a:alpha val="98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uk-UA"/>
              <a:t>Теоретичний та фактичний</a:t>
            </a:r>
            <a:r>
              <a:rPr lang="uk-UA" baseline="0"/>
              <a:t> розподіл</a:t>
            </a:r>
          </a:p>
        </c:rich>
      </c:tx>
      <c:layout>
        <c:manualLayout>
          <c:xMode val="edge"/>
          <c:yMode val="edge"/>
          <c:x val="0.25799081273311636"/>
          <c:y val="3.16798575561985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uk-UA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v>Фактичний розподіл</c:v>
          </c:tx>
          <c:spPr>
            <a:solidFill>
              <a:srgbClr val="92D050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Аркуш1!$Z$29:$Z$35</c:f>
              <c:numCache>
                <c:formatCode>General</c:formatCode>
                <c:ptCount val="7"/>
                <c:pt idx="0">
                  <c:v>3600</c:v>
                </c:pt>
                <c:pt idx="1">
                  <c:v>4000</c:v>
                </c:pt>
                <c:pt idx="2">
                  <c:v>4400</c:v>
                </c:pt>
                <c:pt idx="3">
                  <c:v>4800</c:v>
                </c:pt>
                <c:pt idx="4">
                  <c:v>5200</c:v>
                </c:pt>
                <c:pt idx="5">
                  <c:v>5600</c:v>
                </c:pt>
                <c:pt idx="6">
                  <c:v>6000</c:v>
                </c:pt>
              </c:numCache>
            </c:numRef>
          </c:cat>
          <c:val>
            <c:numRef>
              <c:f>Аркуш1!$Y$29:$Y$35</c:f>
              <c:numCache>
                <c:formatCode>General</c:formatCode>
                <c:ptCount val="7"/>
                <c:pt idx="0">
                  <c:v>1.1764705882352942</c:v>
                </c:pt>
                <c:pt idx="1">
                  <c:v>4.7058823529411766</c:v>
                </c:pt>
                <c:pt idx="2">
                  <c:v>14.117647058823529</c:v>
                </c:pt>
                <c:pt idx="3">
                  <c:v>28.235294117647058</c:v>
                </c:pt>
                <c:pt idx="4">
                  <c:v>31.764705882352942</c:v>
                </c:pt>
                <c:pt idx="5">
                  <c:v>18.235294117647058</c:v>
                </c:pt>
                <c:pt idx="6">
                  <c:v>1.7647058823529411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1F-4D54-A62D-76FD2F24B8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288259199"/>
        <c:axId val="1288262111"/>
      </c:barChart>
      <c:lineChart>
        <c:grouping val="standard"/>
        <c:varyColors val="0"/>
        <c:ser>
          <c:idx val="0"/>
          <c:order val="0"/>
          <c:tx>
            <c:v>Теоретичний (емпіричиний) розподіл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Аркуш1!$Z$29:$Z$35</c:f>
              <c:numCache>
                <c:formatCode>General</c:formatCode>
                <c:ptCount val="7"/>
                <c:pt idx="0">
                  <c:v>3600</c:v>
                </c:pt>
                <c:pt idx="1">
                  <c:v>4000</c:v>
                </c:pt>
                <c:pt idx="2">
                  <c:v>4400</c:v>
                </c:pt>
                <c:pt idx="3">
                  <c:v>4800</c:v>
                </c:pt>
                <c:pt idx="4">
                  <c:v>5200</c:v>
                </c:pt>
                <c:pt idx="5">
                  <c:v>5600</c:v>
                </c:pt>
                <c:pt idx="6">
                  <c:v>6000</c:v>
                </c:pt>
              </c:numCache>
            </c:numRef>
          </c:cat>
          <c:val>
            <c:numRef>
              <c:f>Аркуш1!$X$29:$X$35</c:f>
              <c:numCache>
                <c:formatCode>General</c:formatCode>
                <c:ptCount val="7"/>
                <c:pt idx="0">
                  <c:v>0.54705363107302274</c:v>
                </c:pt>
                <c:pt idx="1">
                  <c:v>4.2308612929845486</c:v>
                </c:pt>
                <c:pt idx="2">
                  <c:v>16.251908793358851</c:v>
                </c:pt>
                <c:pt idx="3">
                  <c:v>31.122756992204646</c:v>
                </c:pt>
                <c:pt idx="4">
                  <c:v>29.773259233720839</c:v>
                </c:pt>
                <c:pt idx="5">
                  <c:v>14.226150041110275</c:v>
                </c:pt>
                <c:pt idx="6">
                  <c:v>3.3874655498970396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1F-4D54-A62D-76FD2F24B8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8259199"/>
        <c:axId val="1288262111"/>
      </c:lineChart>
      <c:catAx>
        <c:axId val="12882591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uk-UA"/>
                  <a:t>Середина інтервалу</a:t>
                </a:r>
              </a:p>
            </c:rich>
          </c:tx>
          <c:layout>
            <c:manualLayout>
              <c:xMode val="edge"/>
              <c:yMode val="edge"/>
              <c:x val="0.43733578612838819"/>
              <c:y val="0.7799677101383877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uk-U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uk-UA"/>
          </a:p>
        </c:txPr>
        <c:crossAx val="1288262111"/>
        <c:crosses val="autoZero"/>
        <c:auto val="1"/>
        <c:lblAlgn val="ctr"/>
        <c:lblOffset val="100"/>
        <c:noMultiLvlLbl val="0"/>
      </c:catAx>
      <c:valAx>
        <c:axId val="1288262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uk-UA"/>
                  <a:t>Ймовірність </a:t>
                </a:r>
                <a:r>
                  <a:rPr lang="en-US"/>
                  <a:t>(%)</a:t>
                </a:r>
                <a:endParaRPr lang="uk-U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uk-U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uk-UA"/>
          </a:p>
        </c:txPr>
        <c:crossAx val="1288259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3981309533544201"/>
          <c:y val="0.86642313552931849"/>
          <c:w val="0.7245617268288217"/>
          <c:h val="7.175250389494769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uk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73269</xdr:colOff>
      <xdr:row>33</xdr:row>
      <xdr:rowOff>187569</xdr:rowOff>
    </xdr:from>
    <xdr:to>
      <xdr:col>9</xdr:col>
      <xdr:colOff>923191</xdr:colOff>
      <xdr:row>48</xdr:row>
      <xdr:rowOff>73269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E894A260-E72E-D1A8-A0DB-E9E37FD8E3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18316</xdr:colOff>
      <xdr:row>36</xdr:row>
      <xdr:rowOff>36635</xdr:rowOff>
    </xdr:from>
    <xdr:to>
      <xdr:col>18</xdr:col>
      <xdr:colOff>908537</xdr:colOff>
      <xdr:row>49</xdr:row>
      <xdr:rowOff>169986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78114987-E604-6FF8-3FCF-78D35B26FF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51285</xdr:colOff>
      <xdr:row>59</xdr:row>
      <xdr:rowOff>38100</xdr:rowOff>
    </xdr:from>
    <xdr:to>
      <xdr:col>6</xdr:col>
      <xdr:colOff>1428750</xdr:colOff>
      <xdr:row>73</xdr:row>
      <xdr:rowOff>171449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9BD73392-5972-357D-6BEA-8C2CF63040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1459556</xdr:colOff>
      <xdr:row>59</xdr:row>
      <xdr:rowOff>24371</xdr:rowOff>
    </xdr:from>
    <xdr:to>
      <xdr:col>10</xdr:col>
      <xdr:colOff>579782</xdr:colOff>
      <xdr:row>73</xdr:row>
      <xdr:rowOff>173935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616703B3-49A2-47D7-969E-1D9FBBDE52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24849</xdr:colOff>
      <xdr:row>52</xdr:row>
      <xdr:rowOff>33128</xdr:rowOff>
    </xdr:from>
    <xdr:to>
      <xdr:col>18</xdr:col>
      <xdr:colOff>24849</xdr:colOff>
      <xdr:row>66</xdr:row>
      <xdr:rowOff>132520</xdr:rowOff>
    </xdr:to>
    <xdr:graphicFrame macro="">
      <xdr:nvGraphicFramePr>
        <xdr:cNvPr id="16" name="Диаграмма 15">
          <a:extLst>
            <a:ext uri="{FF2B5EF4-FFF2-40B4-BE49-F238E27FC236}">
              <a16:creationId xmlns:a16="http://schemas.microsoft.com/office/drawing/2014/main" id="{24471883-BFE3-49EB-AE79-FA3A6F02D5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356151</xdr:colOff>
      <xdr:row>66</xdr:row>
      <xdr:rowOff>132519</xdr:rowOff>
    </xdr:from>
    <xdr:to>
      <xdr:col>20</xdr:col>
      <xdr:colOff>563216</xdr:colOff>
      <xdr:row>79</xdr:row>
      <xdr:rowOff>149085</xdr:rowOff>
    </xdr:to>
    <xdr:graphicFrame macro="">
      <xdr:nvGraphicFramePr>
        <xdr:cNvPr id="17" name="Диаграмма 16">
          <a:extLst>
            <a:ext uri="{FF2B5EF4-FFF2-40B4-BE49-F238E27FC236}">
              <a16:creationId xmlns:a16="http://schemas.microsoft.com/office/drawing/2014/main" id="{80FC0AC2-E0EB-4D56-B365-C1D3E13AC5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20</xdr:col>
      <xdr:colOff>447263</xdr:colOff>
      <xdr:row>35</xdr:row>
      <xdr:rowOff>116911</xdr:rowOff>
    </xdr:from>
    <xdr:to>
      <xdr:col>25</xdr:col>
      <xdr:colOff>476569</xdr:colOff>
      <xdr:row>50</xdr:row>
      <xdr:rowOff>50970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F1422C4C-AE9D-4A84-98A8-884656877D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EC9BF-3DD2-49DD-906B-CDF5C0C52771}">
  <dimension ref="A2:AD178"/>
  <sheetViews>
    <sheetView tabSelected="1" zoomScale="130" zoomScaleNormal="130" workbookViewId="0"/>
  </sheetViews>
  <sheetFormatPr defaultRowHeight="15" x14ac:dyDescent="0.25"/>
  <cols>
    <col min="1" max="1" width="14.85546875" style="3" customWidth="1"/>
    <col min="2" max="2" width="28.140625" style="3" customWidth="1"/>
    <col min="3" max="3" width="9.140625" style="3"/>
    <col min="4" max="4" width="23.5703125" style="3" customWidth="1"/>
    <col min="5" max="5" width="14.85546875" style="3" customWidth="1"/>
    <col min="6" max="6" width="9.140625" style="3"/>
    <col min="7" max="7" width="31.42578125" style="3" customWidth="1"/>
    <col min="8" max="8" width="11.28515625" style="3" customWidth="1"/>
    <col min="9" max="9" width="17.85546875" style="3" customWidth="1"/>
    <col min="10" max="10" width="16.85546875" style="3" customWidth="1"/>
    <col min="11" max="15" width="9.140625" style="3" customWidth="1"/>
    <col min="16" max="16" width="10.140625" style="3" customWidth="1"/>
    <col min="17" max="17" width="9.140625" style="3" customWidth="1"/>
    <col min="18" max="19" width="15.140625" style="3" customWidth="1"/>
    <col min="20" max="20" width="5.140625" style="3" customWidth="1"/>
    <col min="21" max="21" width="13.42578125" style="3" customWidth="1"/>
    <col min="22" max="22" width="14.140625" style="3" customWidth="1"/>
    <col min="23" max="23" width="14.5703125" style="3" customWidth="1"/>
    <col min="24" max="24" width="22.140625" style="3" customWidth="1"/>
    <col min="25" max="25" width="20.85546875" style="3" customWidth="1"/>
    <col min="26" max="26" width="14.140625" style="3" customWidth="1"/>
    <col min="27" max="16384" width="9.140625" style="3"/>
  </cols>
  <sheetData>
    <row r="2" spans="1:13" ht="21" customHeight="1" x14ac:dyDescent="0.25">
      <c r="A2" s="89" t="s">
        <v>1</v>
      </c>
      <c r="B2" s="90"/>
      <c r="C2" s="90"/>
      <c r="D2" s="90"/>
      <c r="E2" s="90"/>
    </row>
    <row r="3" spans="1:13" ht="41.25" customHeight="1" x14ac:dyDescent="0.25">
      <c r="A3" s="2" t="s">
        <v>2</v>
      </c>
      <c r="B3" s="2" t="s">
        <v>3</v>
      </c>
      <c r="C3" s="87" t="s">
        <v>4</v>
      </c>
      <c r="D3" s="87"/>
      <c r="E3" s="2" t="s">
        <v>5</v>
      </c>
    </row>
    <row r="4" spans="1:13" x14ac:dyDescent="0.25">
      <c r="A4" s="1"/>
      <c r="B4" s="1" t="s">
        <v>6</v>
      </c>
      <c r="C4" s="1" t="s">
        <v>7</v>
      </c>
      <c r="D4" s="1" t="s">
        <v>8</v>
      </c>
      <c r="E4" s="1"/>
    </row>
    <row r="5" spans="1:13" ht="45" x14ac:dyDescent="0.25">
      <c r="A5" s="1">
        <v>8</v>
      </c>
      <c r="B5" s="2" t="s">
        <v>0</v>
      </c>
      <c r="C5" s="1">
        <v>5000</v>
      </c>
      <c r="D5" s="1">
        <v>500</v>
      </c>
      <c r="E5" s="1">
        <v>170</v>
      </c>
    </row>
    <row r="8" spans="1:13" ht="44.25" customHeight="1" x14ac:dyDescent="0.25">
      <c r="A8" s="2" t="s">
        <v>9</v>
      </c>
      <c r="B8" s="2" t="s">
        <v>10</v>
      </c>
      <c r="D8" s="87" t="s">
        <v>24</v>
      </c>
      <c r="E8" s="87"/>
    </row>
    <row r="9" spans="1:13" ht="15" customHeight="1" x14ac:dyDescent="0.25">
      <c r="A9" s="1">
        <v>3502.6079230010509</v>
      </c>
      <c r="B9" s="1">
        <f>ROUND($A9, 0)</f>
        <v>3503</v>
      </c>
      <c r="D9" s="91" t="s">
        <v>10</v>
      </c>
      <c r="E9" s="92"/>
      <c r="G9" s="95" t="s">
        <v>36</v>
      </c>
      <c r="H9" s="96"/>
      <c r="J9" s="87" t="s">
        <v>37</v>
      </c>
      <c r="K9" s="87"/>
      <c r="L9" s="87"/>
      <c r="M9" s="87"/>
    </row>
    <row r="10" spans="1:13" x14ac:dyDescent="0.25">
      <c r="A10" s="1">
        <v>5617.6185252115829</v>
      </c>
      <c r="B10" s="1">
        <f>ROUND($A10, 0)</f>
        <v>5618</v>
      </c>
      <c r="D10" s="93"/>
      <c r="E10" s="94"/>
      <c r="G10" s="97"/>
      <c r="H10" s="98"/>
      <c r="J10" s="87"/>
      <c r="K10" s="87"/>
      <c r="L10" s="87"/>
      <c r="M10" s="87"/>
    </row>
    <row r="11" spans="1:13" x14ac:dyDescent="0.25">
      <c r="A11" s="1">
        <v>5319.344053423265</v>
      </c>
      <c r="B11" s="1">
        <f t="shared" ref="B11:B74" si="0">ROUND($A11, 0)</f>
        <v>5319</v>
      </c>
      <c r="D11" s="4" t="s">
        <v>11</v>
      </c>
      <c r="E11" s="4">
        <v>4974.4411764705883</v>
      </c>
      <c r="G11" s="1" t="s">
        <v>25</v>
      </c>
      <c r="H11" s="1">
        <f>MAX($B$9:$B$178)-MIN($B$9:$B$178)</f>
        <v>2537</v>
      </c>
    </row>
    <row r="12" spans="1:13" x14ac:dyDescent="0.25">
      <c r="A12" s="1">
        <v>5054.0944711246993</v>
      </c>
      <c r="B12" s="1">
        <f t="shared" si="0"/>
        <v>5054</v>
      </c>
      <c r="D12" s="4" t="s">
        <v>12</v>
      </c>
      <c r="E12" s="4">
        <v>35.713248611827346</v>
      </c>
      <c r="G12" s="1" t="s">
        <v>26</v>
      </c>
      <c r="H12" s="1">
        <f>COUNT($B$9:$B$178)</f>
        <v>170</v>
      </c>
    </row>
    <row r="13" spans="1:13" x14ac:dyDescent="0.25">
      <c r="A13" s="1">
        <v>5640.2285634976579</v>
      </c>
      <c r="B13" s="1">
        <f t="shared" si="0"/>
        <v>5640</v>
      </c>
      <c r="D13" s="4" t="s">
        <v>13</v>
      </c>
      <c r="E13" s="4">
        <v>5027</v>
      </c>
      <c r="G13" s="4" t="s">
        <v>27</v>
      </c>
      <c r="H13" s="1">
        <f>MEDIAN($B$9:$B$178)</f>
        <v>5027</v>
      </c>
    </row>
    <row r="14" spans="1:13" x14ac:dyDescent="0.25">
      <c r="A14" s="1">
        <v>5126.2708337890217</v>
      </c>
      <c r="B14" s="1">
        <f t="shared" si="0"/>
        <v>5126</v>
      </c>
      <c r="D14" s="4" t="s">
        <v>14</v>
      </c>
      <c r="E14" s="4">
        <v>4775</v>
      </c>
      <c r="G14" s="1" t="s">
        <v>14</v>
      </c>
      <c r="H14" s="1">
        <f>MODE($B$9:$B$178)</f>
        <v>4775</v>
      </c>
    </row>
    <row r="15" spans="1:13" x14ac:dyDescent="0.25">
      <c r="A15" s="1">
        <v>4931.1830833903514</v>
      </c>
      <c r="B15" s="1">
        <f t="shared" si="0"/>
        <v>4931</v>
      </c>
      <c r="D15" s="4" t="s">
        <v>15</v>
      </c>
      <c r="E15" s="4">
        <v>465.64379249565002</v>
      </c>
      <c r="G15" s="1" t="s">
        <v>28</v>
      </c>
      <c r="H15" s="1">
        <f>AVERAGE($B$9:$B$178)</f>
        <v>4974.4411764705883</v>
      </c>
    </row>
    <row r="16" spans="1:13" x14ac:dyDescent="0.25">
      <c r="A16" s="1">
        <v>5432.7807801018935</v>
      </c>
      <c r="B16" s="1">
        <f t="shared" si="0"/>
        <v>5433</v>
      </c>
      <c r="D16" s="4" t="s">
        <v>16</v>
      </c>
      <c r="E16" s="4">
        <v>216824.14148973196</v>
      </c>
      <c r="G16" s="1" t="s">
        <v>29</v>
      </c>
      <c r="H16" s="1">
        <f>AVEDEV($B$9:$B$178)</f>
        <v>370.70934256055369</v>
      </c>
      <c r="I16" s="3" t="s">
        <v>38</v>
      </c>
      <c r="J16" s="1" cm="1">
        <f t="array" ref="J16">SUM(ABS($B$9:$B$178 - $H$15)/$H$12)</f>
        <v>370.70934256055369</v>
      </c>
    </row>
    <row r="17" spans="1:30" x14ac:dyDescent="0.25">
      <c r="A17" s="1">
        <v>4775.4787273152033</v>
      </c>
      <c r="B17" s="1">
        <f t="shared" si="0"/>
        <v>4775</v>
      </c>
      <c r="D17" s="4" t="s">
        <v>17</v>
      </c>
      <c r="E17" s="4">
        <v>1.1309245281270197E-2</v>
      </c>
      <c r="G17" s="1" t="s">
        <v>30</v>
      </c>
      <c r="H17" s="1">
        <f>VAR($B$9:$B$178)</f>
        <v>216824.14148973196</v>
      </c>
      <c r="I17" s="3" t="s">
        <v>38</v>
      </c>
      <c r="J17" s="1" cm="1">
        <f t="array" ref="J17">SUM(($B$9:$B$178-$H$15)^2)/$H$12</f>
        <v>215548.70536332179</v>
      </c>
    </row>
    <row r="18" spans="1:30" x14ac:dyDescent="0.25">
      <c r="A18" s="1">
        <v>5074.1880512578064</v>
      </c>
      <c r="B18" s="1">
        <f t="shared" si="0"/>
        <v>5074</v>
      </c>
      <c r="D18" s="4" t="s">
        <v>18</v>
      </c>
      <c r="E18" s="4">
        <v>-0.33141185845363319</v>
      </c>
      <c r="G18" s="1" t="s">
        <v>31</v>
      </c>
      <c r="H18" s="1">
        <f>STDEV($B$9:$B$178)</f>
        <v>465.64379249565002</v>
      </c>
      <c r="I18" s="3" t="s">
        <v>38</v>
      </c>
      <c r="J18" s="1" cm="1">
        <f t="array" ref="J18">SQRT(SUM(($B$9:$B$178-$H$15)^2)/$H$12)</f>
        <v>464.27223195375552</v>
      </c>
    </row>
    <row r="19" spans="1:30" x14ac:dyDescent="0.25">
      <c r="A19" s="1">
        <v>4522.1094195585465</v>
      </c>
      <c r="B19" s="1">
        <f t="shared" si="0"/>
        <v>4522</v>
      </c>
      <c r="D19" s="4" t="s">
        <v>19</v>
      </c>
      <c r="E19" s="4">
        <v>2537</v>
      </c>
      <c r="G19" s="1" t="s">
        <v>34</v>
      </c>
      <c r="H19" s="1">
        <f>$H$11/$H$15 * 100</f>
        <v>51.000703596620369</v>
      </c>
      <c r="I19" s="3" t="s">
        <v>38</v>
      </c>
      <c r="J19" s="1">
        <f>$H$11/$H$15 * 100</f>
        <v>51.000703596620369</v>
      </c>
    </row>
    <row r="20" spans="1:30" x14ac:dyDescent="0.25">
      <c r="A20" s="1">
        <v>5540.8037395682186</v>
      </c>
      <c r="B20" s="1">
        <f t="shared" si="0"/>
        <v>5541</v>
      </c>
      <c r="D20" s="4" t="s">
        <v>20</v>
      </c>
      <c r="E20" s="4">
        <v>3503</v>
      </c>
      <c r="G20" s="1" t="s">
        <v>35</v>
      </c>
      <c r="H20" s="1">
        <f>$H$16/$H$15 * 100</f>
        <v>7.452281159018054</v>
      </c>
      <c r="I20" s="3" t="s">
        <v>38</v>
      </c>
      <c r="J20" s="1">
        <f>$J$16/$H$15 * 100</f>
        <v>7.452281159018054</v>
      </c>
    </row>
    <row r="21" spans="1:30" x14ac:dyDescent="0.25">
      <c r="A21" s="1">
        <v>4855.2772240145714</v>
      </c>
      <c r="B21" s="1">
        <f t="shared" si="0"/>
        <v>4855</v>
      </c>
      <c r="D21" s="4" t="s">
        <v>21</v>
      </c>
      <c r="E21" s="4">
        <v>6040</v>
      </c>
      <c r="G21" s="1" t="s">
        <v>32</v>
      </c>
      <c r="H21" s="1">
        <f>$H$18/$H$15 * 100</f>
        <v>9.360725677050393</v>
      </c>
      <c r="I21" s="3" t="s">
        <v>38</v>
      </c>
      <c r="J21" s="1">
        <f>$J$18/$H$15 * 100</f>
        <v>9.3331535238529231</v>
      </c>
    </row>
    <row r="22" spans="1:30" x14ac:dyDescent="0.25">
      <c r="A22" s="1">
        <v>3957.05514063593</v>
      </c>
      <c r="B22" s="1">
        <f t="shared" si="0"/>
        <v>3957</v>
      </c>
      <c r="D22" s="4" t="s">
        <v>22</v>
      </c>
      <c r="E22" s="4">
        <v>845655</v>
      </c>
      <c r="G22" s="1" t="s">
        <v>39</v>
      </c>
      <c r="H22" s="1" cm="1">
        <f t="array" ref="H22">SUM(($B$9:$B$178 - $H$15)^3)/($H$12*($H$18^3))</f>
        <v>-0.3255863489693962</v>
      </c>
      <c r="I22" s="3" t="s">
        <v>38</v>
      </c>
      <c r="J22" s="1" cm="1">
        <f t="array" ref="J22">SUM(($B$9:$B$178 - $H$15)^3)/($H$12*($J$18^3))</f>
        <v>-0.32848043930943494</v>
      </c>
    </row>
    <row r="23" spans="1:30" x14ac:dyDescent="0.25">
      <c r="A23" s="1">
        <v>6040.2663974673487</v>
      </c>
      <c r="B23" s="1">
        <f t="shared" si="0"/>
        <v>6040</v>
      </c>
      <c r="D23" s="4" t="s">
        <v>23</v>
      </c>
      <c r="E23" s="4">
        <v>170</v>
      </c>
      <c r="G23" s="1" t="s">
        <v>33</v>
      </c>
      <c r="H23" s="1" cm="1">
        <f t="array" ref="H23">SUM(($B$9:$B$178 - $H$15)^4)/($H$12*($H$18^4)) - 3</f>
        <v>-5.9015888753653378E-2</v>
      </c>
      <c r="I23" s="3" t="s">
        <v>38</v>
      </c>
      <c r="J23" s="1" cm="1">
        <f t="array" ref="J23">SUM(($B$9:$B$178 - $H$15)^4)/($H$12*($J$18^4)) - 3</f>
        <v>-2.4108371029745612E-2</v>
      </c>
    </row>
    <row r="24" spans="1:30" ht="15.75" thickBot="1" x14ac:dyDescent="0.3">
      <c r="A24" s="1">
        <v>5055.4024381926865</v>
      </c>
      <c r="B24" s="1">
        <f t="shared" si="0"/>
        <v>5055</v>
      </c>
    </row>
    <row r="25" spans="1:30" ht="15.75" thickBot="1" x14ac:dyDescent="0.3">
      <c r="A25" s="1">
        <v>5669.9110599583946</v>
      </c>
      <c r="B25" s="1">
        <f t="shared" si="0"/>
        <v>5670</v>
      </c>
      <c r="D25" s="104" t="s">
        <v>56</v>
      </c>
      <c r="E25" s="105"/>
      <c r="F25" s="105"/>
      <c r="G25" s="105"/>
      <c r="H25" s="105"/>
      <c r="I25" s="105"/>
      <c r="J25" s="106"/>
      <c r="L25" s="107" t="s">
        <v>55</v>
      </c>
      <c r="M25" s="108"/>
      <c r="N25" s="108"/>
      <c r="O25" s="108"/>
      <c r="P25" s="108"/>
      <c r="Q25" s="108"/>
      <c r="R25" s="108"/>
      <c r="S25" s="109"/>
      <c r="T25" s="24"/>
      <c r="U25" s="24"/>
      <c r="V25" s="24"/>
    </row>
    <row r="26" spans="1:30" ht="28.5" customHeight="1" x14ac:dyDescent="0.25">
      <c r="A26" s="1">
        <v>5726.0223355842754</v>
      </c>
      <c r="B26" s="1">
        <f t="shared" si="0"/>
        <v>5726</v>
      </c>
      <c r="D26" s="11" t="s">
        <v>46</v>
      </c>
      <c r="E26" s="6" t="s">
        <v>40</v>
      </c>
      <c r="F26" s="6" t="s">
        <v>42</v>
      </c>
      <c r="G26" s="8" t="s">
        <v>43</v>
      </c>
      <c r="H26" s="9" t="s">
        <v>45</v>
      </c>
      <c r="I26" s="2" t="s">
        <v>47</v>
      </c>
      <c r="J26" s="12" t="s">
        <v>48</v>
      </c>
      <c r="L26" s="38" t="s">
        <v>46</v>
      </c>
      <c r="M26" s="34"/>
      <c r="N26" s="102" t="s">
        <v>60</v>
      </c>
      <c r="O26" s="102"/>
      <c r="P26" s="102"/>
      <c r="Q26" s="102"/>
      <c r="R26" s="102"/>
      <c r="S26" s="103"/>
      <c r="U26" s="75" t="s">
        <v>65</v>
      </c>
      <c r="V26" s="76"/>
      <c r="W26" s="76"/>
      <c r="X26" s="76"/>
      <c r="Y26" s="76"/>
      <c r="Z26" s="77"/>
    </row>
    <row r="27" spans="1:30" x14ac:dyDescent="0.25">
      <c r="A27" s="1">
        <v>4584.8634171125013</v>
      </c>
      <c r="B27" s="1">
        <f t="shared" si="0"/>
        <v>4585</v>
      </c>
      <c r="D27" s="11">
        <v>3800</v>
      </c>
      <c r="E27" s="7">
        <v>3800</v>
      </c>
      <c r="F27" s="7">
        <v>2</v>
      </c>
      <c r="G27" s="8" t="s">
        <v>49</v>
      </c>
      <c r="H27" s="10">
        <v>2</v>
      </c>
      <c r="I27" s="1">
        <f>100*$H27/$H$33</f>
        <v>1.1764705882352942</v>
      </c>
      <c r="J27" s="13">
        <f>100*$H27/$H$33</f>
        <v>1.1764705882352942</v>
      </c>
      <c r="L27" s="11">
        <v>3800</v>
      </c>
      <c r="N27" s="99" t="s">
        <v>43</v>
      </c>
      <c r="O27" s="100"/>
      <c r="P27" s="101"/>
      <c r="Q27" s="1"/>
      <c r="R27" s="1"/>
      <c r="S27" s="13"/>
      <c r="U27" s="53"/>
      <c r="V27" s="52"/>
      <c r="W27" s="52"/>
      <c r="X27" s="58" t="s">
        <v>71</v>
      </c>
      <c r="Y27" s="58" t="s">
        <v>72</v>
      </c>
      <c r="Z27" s="54"/>
    </row>
    <row r="28" spans="1:30" ht="51" customHeight="1" x14ac:dyDescent="0.25">
      <c r="A28" s="1">
        <v>5597.2185590508161</v>
      </c>
      <c r="B28" s="1">
        <f t="shared" si="0"/>
        <v>5597</v>
      </c>
      <c r="D28" s="11">
        <v>4200</v>
      </c>
      <c r="E28" s="7">
        <v>4200</v>
      </c>
      <c r="F28" s="7">
        <v>8</v>
      </c>
      <c r="G28" s="8" t="s">
        <v>50</v>
      </c>
      <c r="H28" s="10">
        <v>8</v>
      </c>
      <c r="I28" s="1">
        <f t="shared" ref="I28:I32" si="1">100*$H28/$H$33</f>
        <v>4.7058823529411766</v>
      </c>
      <c r="J28" s="13">
        <f>$J27+$I28</f>
        <v>5.882352941176471</v>
      </c>
      <c r="L28" s="11">
        <v>4200</v>
      </c>
      <c r="N28" s="2" t="s">
        <v>58</v>
      </c>
      <c r="O28" s="2" t="s">
        <v>57</v>
      </c>
      <c r="P28" s="31" t="s">
        <v>59</v>
      </c>
      <c r="Q28" s="25" t="s">
        <v>45</v>
      </c>
      <c r="R28" s="32" t="s">
        <v>47</v>
      </c>
      <c r="S28" s="12" t="s">
        <v>48</v>
      </c>
      <c r="U28" s="55" t="s">
        <v>68</v>
      </c>
      <c r="V28" s="2" t="s">
        <v>69</v>
      </c>
      <c r="W28" s="2" t="s">
        <v>66</v>
      </c>
      <c r="X28" s="48" t="s">
        <v>67</v>
      </c>
      <c r="Y28" s="50" t="s">
        <v>73</v>
      </c>
      <c r="Z28" s="56" t="s">
        <v>70</v>
      </c>
      <c r="AA28" s="45"/>
      <c r="AB28" s="45"/>
      <c r="AC28" s="45"/>
      <c r="AD28" s="45"/>
    </row>
    <row r="29" spans="1:30" x14ac:dyDescent="0.25">
      <c r="A29" s="1">
        <v>4789.5224623789545</v>
      </c>
      <c r="B29" s="1">
        <f t="shared" si="0"/>
        <v>4790</v>
      </c>
      <c r="D29" s="11">
        <v>4600</v>
      </c>
      <c r="E29" s="7">
        <v>4600</v>
      </c>
      <c r="F29" s="7">
        <v>24</v>
      </c>
      <c r="G29" s="8" t="s">
        <v>51</v>
      </c>
      <c r="H29" s="10">
        <v>24</v>
      </c>
      <c r="I29" s="1">
        <f t="shared" si="1"/>
        <v>14.117647058823529</v>
      </c>
      <c r="J29" s="13">
        <f t="shared" ref="J29:J32" si="2">$J28+$I29</f>
        <v>20</v>
      </c>
      <c r="L29" s="11">
        <v>4600</v>
      </c>
      <c r="N29" s="1">
        <v>3400</v>
      </c>
      <c r="O29" s="1">
        <v>3800</v>
      </c>
      <c r="P29" s="31">
        <f>($N29+$O29)/2</f>
        <v>3600</v>
      </c>
      <c r="Q29" s="1">
        <f>COUNTIF($B:$B,"&lt;="&amp;O29)-COUNTIF($B:$B,"&lt;="&amp;N29)</f>
        <v>2</v>
      </c>
      <c r="R29" s="31">
        <f>100*$Q29/$Q$36</f>
        <v>1.1764705882352942</v>
      </c>
      <c r="S29" s="35">
        <f>100*$Q29/$Q$36</f>
        <v>1.1764705882352942</v>
      </c>
      <c r="U29" s="11">
        <f>_xlfn.NORM.DIST($N29, $E$11, $E$15,TRUE)</f>
        <v>3.6083195218037284E-4</v>
      </c>
      <c r="V29" s="1">
        <f>_xlfn.NORM.DIST($O29, $E$11, $E$15,TRUE)</f>
        <v>5.8313682629105995E-3</v>
      </c>
      <c r="W29" s="1">
        <f>$V29 - $U29</f>
        <v>5.4705363107302269E-3</v>
      </c>
      <c r="X29" s="49">
        <f>W29 * 100</f>
        <v>0.54705363107302274</v>
      </c>
      <c r="Y29" s="51">
        <f>$R29</f>
        <v>1.1764705882352942</v>
      </c>
      <c r="Z29" s="57">
        <f>($N29+$O29)/2</f>
        <v>3600</v>
      </c>
    </row>
    <row r="30" spans="1:30" ht="33.75" customHeight="1" x14ac:dyDescent="0.25">
      <c r="A30" s="1">
        <v>5696.3659870962147</v>
      </c>
      <c r="B30" s="1">
        <f t="shared" si="0"/>
        <v>5696</v>
      </c>
      <c r="D30" s="11">
        <v>5000</v>
      </c>
      <c r="E30" s="7">
        <v>5000</v>
      </c>
      <c r="F30" s="7">
        <v>48</v>
      </c>
      <c r="G30" s="8" t="s">
        <v>52</v>
      </c>
      <c r="H30" s="10">
        <v>48</v>
      </c>
      <c r="I30" s="1">
        <f t="shared" si="1"/>
        <v>28.235294117647058</v>
      </c>
      <c r="J30" s="13">
        <f t="shared" si="2"/>
        <v>48.235294117647058</v>
      </c>
      <c r="L30" s="11">
        <v>5000</v>
      </c>
      <c r="N30" s="1">
        <v>3800</v>
      </c>
      <c r="O30" s="1">
        <v>4200</v>
      </c>
      <c r="P30" s="31">
        <f t="shared" ref="P30:P34" si="3">($N30+$O30)/2</f>
        <v>4000</v>
      </c>
      <c r="Q30" s="1">
        <f t="shared" ref="Q30:Q35" si="4">COUNTIF($B:$B,"&lt;="&amp;O30)-COUNTIF($B:$B,"&lt;="&amp;N30)</f>
        <v>8</v>
      </c>
      <c r="R30" s="31">
        <f t="shared" ref="R30:R35" si="5">100*$Q30/$Q$36</f>
        <v>4.7058823529411766</v>
      </c>
      <c r="S30" s="13">
        <f>$S29+$R30</f>
        <v>5.882352941176471</v>
      </c>
      <c r="U30" s="11">
        <f t="shared" ref="U30:U34" si="6">_xlfn.NORM.DIST($N30, $E$11, $E$15,TRUE)</f>
        <v>5.8313682629105995E-3</v>
      </c>
      <c r="V30" s="1">
        <f t="shared" ref="V30:V35" si="7">_xlfn.NORM.DIST($O30, $E$11, $E$15,TRUE)</f>
        <v>4.8139981192756087E-2</v>
      </c>
      <c r="W30" s="1">
        <f t="shared" ref="W30:W35" si="8">$V30 - $U30</f>
        <v>4.2308612929845488E-2</v>
      </c>
      <c r="X30" s="49">
        <f t="shared" ref="X30:X35" si="9">W30 * 100</f>
        <v>4.2308612929845486</v>
      </c>
      <c r="Y30" s="51">
        <f t="shared" ref="Y30:Y35" si="10">$R30</f>
        <v>4.7058823529411766</v>
      </c>
      <c r="Z30" s="57">
        <f t="shared" ref="Z30:Z34" si="11">($N30+$O30)/2</f>
        <v>4000</v>
      </c>
    </row>
    <row r="31" spans="1:30" x14ac:dyDescent="0.25">
      <c r="A31" s="1">
        <v>5097.519432529225</v>
      </c>
      <c r="B31" s="1">
        <f t="shared" si="0"/>
        <v>5098</v>
      </c>
      <c r="D31" s="11">
        <v>5400</v>
      </c>
      <c r="E31" s="7">
        <v>5400</v>
      </c>
      <c r="F31" s="7">
        <v>54</v>
      </c>
      <c r="G31" s="8" t="s">
        <v>53</v>
      </c>
      <c r="H31" s="10">
        <v>54</v>
      </c>
      <c r="I31" s="1">
        <f t="shared" si="1"/>
        <v>31.764705882352942</v>
      </c>
      <c r="J31" s="13">
        <f t="shared" si="2"/>
        <v>80</v>
      </c>
      <c r="L31" s="11">
        <v>5400</v>
      </c>
      <c r="N31" s="1">
        <v>4200</v>
      </c>
      <c r="O31" s="1">
        <v>4600</v>
      </c>
      <c r="P31" s="31">
        <f t="shared" si="3"/>
        <v>4400</v>
      </c>
      <c r="Q31" s="1">
        <f t="shared" si="4"/>
        <v>24</v>
      </c>
      <c r="R31" s="31">
        <f t="shared" si="5"/>
        <v>14.117647058823529</v>
      </c>
      <c r="S31" s="13">
        <f t="shared" ref="S31:S35" si="12">$S30+$R31</f>
        <v>20</v>
      </c>
      <c r="U31" s="11">
        <f t="shared" si="6"/>
        <v>4.8139981192756087E-2</v>
      </c>
      <c r="V31" s="1">
        <f t="shared" si="7"/>
        <v>0.21065906912634461</v>
      </c>
      <c r="W31" s="1">
        <f t="shared" si="8"/>
        <v>0.16251908793358852</v>
      </c>
      <c r="X31" s="49">
        <f t="shared" si="9"/>
        <v>16.251908793358851</v>
      </c>
      <c r="Y31" s="51">
        <f t="shared" si="10"/>
        <v>14.117647058823529</v>
      </c>
      <c r="Z31" s="57">
        <f t="shared" si="11"/>
        <v>4400</v>
      </c>
    </row>
    <row r="32" spans="1:30" x14ac:dyDescent="0.25">
      <c r="A32" s="1">
        <v>4611.7492173652863</v>
      </c>
      <c r="B32" s="1">
        <f t="shared" si="0"/>
        <v>4612</v>
      </c>
      <c r="D32" s="14"/>
      <c r="E32" s="7" t="s">
        <v>41</v>
      </c>
      <c r="F32" s="7">
        <v>34</v>
      </c>
      <c r="G32" s="8" t="s">
        <v>54</v>
      </c>
      <c r="H32" s="10">
        <v>34</v>
      </c>
      <c r="I32" s="1">
        <f t="shared" si="1"/>
        <v>20</v>
      </c>
      <c r="J32" s="13">
        <f t="shared" si="2"/>
        <v>100</v>
      </c>
      <c r="L32" s="15"/>
      <c r="N32" s="1">
        <v>4600</v>
      </c>
      <c r="O32" s="1">
        <v>5000</v>
      </c>
      <c r="P32" s="31">
        <f t="shared" si="3"/>
        <v>4800</v>
      </c>
      <c r="Q32" s="1">
        <f t="shared" si="4"/>
        <v>48</v>
      </c>
      <c r="R32" s="31">
        <f t="shared" si="5"/>
        <v>28.235294117647058</v>
      </c>
      <c r="S32" s="13">
        <f t="shared" si="12"/>
        <v>48.235294117647058</v>
      </c>
      <c r="U32" s="11">
        <f t="shared" si="6"/>
        <v>0.21065906912634461</v>
      </c>
      <c r="V32" s="1">
        <f t="shared" si="7"/>
        <v>0.52188663904839105</v>
      </c>
      <c r="W32" s="1">
        <f t="shared" si="8"/>
        <v>0.31122756992204648</v>
      </c>
      <c r="X32" s="49">
        <f t="shared" si="9"/>
        <v>31.122756992204646</v>
      </c>
      <c r="Y32" s="51">
        <f t="shared" si="10"/>
        <v>28.235294117647058</v>
      </c>
      <c r="Z32" s="57">
        <f t="shared" si="11"/>
        <v>4800</v>
      </c>
    </row>
    <row r="33" spans="1:26" x14ac:dyDescent="0.25">
      <c r="A33" s="1">
        <v>4942.9422814500867</v>
      </c>
      <c r="B33" s="1">
        <f t="shared" si="0"/>
        <v>4943</v>
      </c>
      <c r="D33" s="15"/>
      <c r="E33" s="16"/>
      <c r="F33" s="16"/>
      <c r="G33" s="5" t="s">
        <v>44</v>
      </c>
      <c r="H33" s="4">
        <f>SUM(H$27:H$32)</f>
        <v>170</v>
      </c>
      <c r="I33" s="26">
        <f>SUM(I$27:I$32)</f>
        <v>100</v>
      </c>
      <c r="J33" s="27" t="s">
        <v>61</v>
      </c>
      <c r="L33" s="15"/>
      <c r="N33" s="1">
        <v>5000</v>
      </c>
      <c r="O33" s="1">
        <v>5400</v>
      </c>
      <c r="P33" s="31">
        <f t="shared" si="3"/>
        <v>5200</v>
      </c>
      <c r="Q33" s="1">
        <f t="shared" si="4"/>
        <v>54</v>
      </c>
      <c r="R33" s="31">
        <f t="shared" si="5"/>
        <v>31.764705882352942</v>
      </c>
      <c r="S33" s="13">
        <f t="shared" si="12"/>
        <v>80</v>
      </c>
      <c r="U33" s="11">
        <f t="shared" si="6"/>
        <v>0.52188663904839105</v>
      </c>
      <c r="V33" s="1">
        <f t="shared" si="7"/>
        <v>0.81961923138559944</v>
      </c>
      <c r="W33" s="1">
        <f t="shared" si="8"/>
        <v>0.29773259233720839</v>
      </c>
      <c r="X33" s="49">
        <f t="shared" si="9"/>
        <v>29.773259233720839</v>
      </c>
      <c r="Y33" s="51">
        <f t="shared" si="10"/>
        <v>31.764705882352942</v>
      </c>
      <c r="Z33" s="57">
        <f t="shared" si="11"/>
        <v>5200</v>
      </c>
    </row>
    <row r="34" spans="1:26" x14ac:dyDescent="0.25">
      <c r="A34" s="1">
        <v>5284.5467861334328</v>
      </c>
      <c r="B34" s="1">
        <f t="shared" si="0"/>
        <v>5285</v>
      </c>
      <c r="D34" s="15"/>
      <c r="E34" s="16"/>
      <c r="F34" s="16"/>
      <c r="H34" s="16"/>
      <c r="J34" s="17"/>
      <c r="L34" s="15"/>
      <c r="N34" s="1">
        <v>5400</v>
      </c>
      <c r="O34" s="1">
        <v>5800</v>
      </c>
      <c r="P34" s="31">
        <f t="shared" si="3"/>
        <v>5600</v>
      </c>
      <c r="Q34" s="1">
        <f t="shared" si="4"/>
        <v>31</v>
      </c>
      <c r="R34" s="31">
        <f t="shared" si="5"/>
        <v>18.235294117647058</v>
      </c>
      <c r="S34" s="13">
        <f t="shared" si="12"/>
        <v>98.235294117647058</v>
      </c>
      <c r="U34" s="11">
        <f t="shared" si="6"/>
        <v>0.81961923138559944</v>
      </c>
      <c r="V34" s="1">
        <f t="shared" si="7"/>
        <v>0.96188073179670219</v>
      </c>
      <c r="W34" s="1">
        <f t="shared" si="8"/>
        <v>0.14226150041110275</v>
      </c>
      <c r="X34" s="49">
        <f t="shared" si="9"/>
        <v>14.226150041110275</v>
      </c>
      <c r="Y34" s="51">
        <f t="shared" si="10"/>
        <v>18.235294117647058</v>
      </c>
      <c r="Z34" s="57">
        <f t="shared" si="11"/>
        <v>5600</v>
      </c>
    </row>
    <row r="35" spans="1:26" x14ac:dyDescent="0.25">
      <c r="A35" s="1">
        <v>4546.0234458732884</v>
      </c>
      <c r="B35" s="1">
        <f t="shared" si="0"/>
        <v>4546</v>
      </c>
      <c r="D35" s="15"/>
      <c r="E35" s="16"/>
      <c r="F35" s="16"/>
      <c r="H35" s="16"/>
      <c r="J35" s="17"/>
      <c r="L35" s="15"/>
      <c r="N35" s="1">
        <v>5800</v>
      </c>
      <c r="O35" s="1">
        <v>6200</v>
      </c>
      <c r="P35" s="31">
        <f>($N35+$O35)/2</f>
        <v>6000</v>
      </c>
      <c r="Q35" s="1">
        <f t="shared" si="4"/>
        <v>3</v>
      </c>
      <c r="R35" s="31">
        <f t="shared" si="5"/>
        <v>1.7647058823529411</v>
      </c>
      <c r="S35" s="13">
        <f t="shared" si="12"/>
        <v>100</v>
      </c>
      <c r="U35" s="11">
        <f>_xlfn.NORM.DIST($N35, $E$11, $E$15,TRUE)</f>
        <v>0.96188073179670219</v>
      </c>
      <c r="V35" s="1">
        <f t="shared" si="7"/>
        <v>0.99575538729567259</v>
      </c>
      <c r="W35" s="1">
        <f t="shared" si="8"/>
        <v>3.3874655498970396E-2</v>
      </c>
      <c r="X35" s="49">
        <f t="shared" si="9"/>
        <v>3.3874655498970396</v>
      </c>
      <c r="Y35" s="51">
        <f t="shared" si="10"/>
        <v>1.7647058823529411</v>
      </c>
      <c r="Z35" s="57">
        <f>($N35+$O35)/2</f>
        <v>6000</v>
      </c>
    </row>
    <row r="36" spans="1:26" x14ac:dyDescent="0.25">
      <c r="A36" s="1">
        <v>4276.6015566303395</v>
      </c>
      <c r="B36" s="1">
        <f t="shared" si="0"/>
        <v>4277</v>
      </c>
      <c r="D36" s="15"/>
      <c r="E36" s="16"/>
      <c r="F36" s="16"/>
      <c r="H36" s="16"/>
      <c r="J36" s="17"/>
      <c r="L36" s="15"/>
      <c r="N36" s="88" t="s">
        <v>44</v>
      </c>
      <c r="O36" s="88"/>
      <c r="P36" s="88"/>
      <c r="Q36" s="5">
        <f>SUM(Q$29:Q$35)</f>
        <v>170</v>
      </c>
      <c r="R36" s="33">
        <f>SUM(R$29:R$35)</f>
        <v>100</v>
      </c>
      <c r="S36" s="36" t="s">
        <v>61</v>
      </c>
      <c r="U36" s="18"/>
      <c r="Z36" s="17"/>
    </row>
    <row r="37" spans="1:26" x14ac:dyDescent="0.25">
      <c r="A37" s="1">
        <v>5660.4591362702195</v>
      </c>
      <c r="B37" s="1">
        <f t="shared" si="0"/>
        <v>5660</v>
      </c>
      <c r="D37" s="15"/>
      <c r="E37" s="16"/>
      <c r="F37" s="16"/>
      <c r="H37" s="16"/>
      <c r="J37" s="17"/>
      <c r="L37" s="15"/>
      <c r="N37" s="24"/>
      <c r="O37" s="24"/>
      <c r="P37" s="24"/>
      <c r="Q37" s="24"/>
      <c r="R37" s="24"/>
      <c r="S37" s="37"/>
      <c r="U37" s="18"/>
      <c r="Z37" s="17"/>
    </row>
    <row r="38" spans="1:26" x14ac:dyDescent="0.25">
      <c r="A38" s="1">
        <v>4629.3490767129697</v>
      </c>
      <c r="B38" s="1">
        <f t="shared" si="0"/>
        <v>4629</v>
      </c>
      <c r="D38" s="15"/>
      <c r="E38" s="16"/>
      <c r="F38" s="16"/>
      <c r="H38" s="16"/>
      <c r="J38" s="17"/>
      <c r="L38" s="15"/>
      <c r="N38" s="24"/>
      <c r="O38" s="24"/>
      <c r="P38" s="24"/>
      <c r="Q38" s="24"/>
      <c r="R38" s="24"/>
      <c r="S38" s="37"/>
      <c r="U38" s="18"/>
      <c r="Z38" s="17"/>
    </row>
    <row r="39" spans="1:26" x14ac:dyDescent="0.25">
      <c r="A39" s="1">
        <v>4674.960236006882</v>
      </c>
      <c r="B39" s="1">
        <f t="shared" si="0"/>
        <v>4675</v>
      </c>
      <c r="D39" s="15"/>
      <c r="E39" s="16"/>
      <c r="F39" s="16"/>
      <c r="H39" s="16"/>
      <c r="J39" s="17"/>
      <c r="L39" s="15"/>
      <c r="S39" s="17"/>
      <c r="U39" s="18"/>
      <c r="Z39" s="17"/>
    </row>
    <row r="40" spans="1:26" x14ac:dyDescent="0.25">
      <c r="A40" s="1">
        <v>4749.356334177719</v>
      </c>
      <c r="B40" s="1">
        <f t="shared" si="0"/>
        <v>4749</v>
      </c>
      <c r="D40" s="15"/>
      <c r="E40" s="16"/>
      <c r="F40" s="16"/>
      <c r="H40" s="16"/>
      <c r="J40" s="17"/>
      <c r="L40" s="15"/>
      <c r="S40" s="17"/>
      <c r="U40" s="18"/>
      <c r="Z40" s="17"/>
    </row>
    <row r="41" spans="1:26" x14ac:dyDescent="0.25">
      <c r="A41" s="1">
        <v>5577.4700184701942</v>
      </c>
      <c r="B41" s="1">
        <f t="shared" si="0"/>
        <v>5577</v>
      </c>
      <c r="D41" s="18"/>
      <c r="G41" s="19"/>
      <c r="H41" s="19"/>
      <c r="I41" s="19"/>
      <c r="J41" s="20"/>
      <c r="L41" s="18"/>
      <c r="O41" s="19"/>
      <c r="P41" s="19"/>
      <c r="Q41" s="19"/>
      <c r="R41" s="19"/>
      <c r="S41" s="17"/>
      <c r="U41" s="18"/>
      <c r="Z41" s="17"/>
    </row>
    <row r="42" spans="1:26" x14ac:dyDescent="0.25">
      <c r="A42" s="1">
        <v>4453.045802511042</v>
      </c>
      <c r="B42" s="1">
        <f t="shared" si="0"/>
        <v>4453</v>
      </c>
      <c r="D42" s="18"/>
      <c r="J42" s="17"/>
      <c r="L42" s="18"/>
      <c r="S42" s="17"/>
      <c r="U42" s="18"/>
      <c r="Z42" s="17"/>
    </row>
    <row r="43" spans="1:26" x14ac:dyDescent="0.25">
      <c r="A43" s="1">
        <v>5124.2580083271605</v>
      </c>
      <c r="B43" s="1">
        <f t="shared" si="0"/>
        <v>5124</v>
      </c>
      <c r="D43" s="18"/>
      <c r="F43" s="28"/>
      <c r="G43" s="28"/>
      <c r="J43" s="17"/>
      <c r="L43" s="18"/>
      <c r="S43" s="17"/>
      <c r="U43" s="18"/>
      <c r="Z43" s="17"/>
    </row>
    <row r="44" spans="1:26" x14ac:dyDescent="0.25">
      <c r="A44" s="1">
        <v>5084.7239789436571</v>
      </c>
      <c r="B44" s="1">
        <f t="shared" si="0"/>
        <v>5085</v>
      </c>
      <c r="D44" s="18"/>
      <c r="F44" s="29"/>
      <c r="G44" s="29"/>
      <c r="J44" s="17"/>
      <c r="L44" s="18"/>
      <c r="S44" s="17"/>
      <c r="U44" s="18"/>
      <c r="Z44" s="17"/>
    </row>
    <row r="45" spans="1:26" x14ac:dyDescent="0.25">
      <c r="A45" s="1">
        <v>5509.8502242617542</v>
      </c>
      <c r="B45" s="1">
        <f t="shared" si="0"/>
        <v>5510</v>
      </c>
      <c r="D45" s="18"/>
      <c r="F45" s="29"/>
      <c r="G45" s="29"/>
      <c r="J45" s="17"/>
      <c r="L45" s="18"/>
      <c r="S45" s="17"/>
      <c r="U45" s="18"/>
      <c r="Z45" s="17"/>
    </row>
    <row r="46" spans="1:26" x14ac:dyDescent="0.25">
      <c r="A46" s="1">
        <v>4614.0718394599389</v>
      </c>
      <c r="B46" s="1">
        <f t="shared" si="0"/>
        <v>4614</v>
      </c>
      <c r="D46" s="18"/>
      <c r="F46" s="29"/>
      <c r="G46" s="29"/>
      <c r="J46" s="17"/>
      <c r="L46" s="18"/>
      <c r="S46" s="17"/>
      <c r="U46" s="18"/>
      <c r="Z46" s="17"/>
    </row>
    <row r="47" spans="1:26" x14ac:dyDescent="0.25">
      <c r="A47" s="1">
        <v>5205.7231540675275</v>
      </c>
      <c r="B47" s="1">
        <f t="shared" si="0"/>
        <v>5206</v>
      </c>
      <c r="D47" s="18"/>
      <c r="F47" s="29"/>
      <c r="G47" s="29"/>
      <c r="J47" s="17"/>
      <c r="L47" s="18"/>
      <c r="S47" s="17"/>
      <c r="U47" s="18"/>
      <c r="Z47" s="17"/>
    </row>
    <row r="48" spans="1:26" x14ac:dyDescent="0.25">
      <c r="A48" s="1">
        <v>5097.6751834969036</v>
      </c>
      <c r="B48" s="1">
        <f t="shared" si="0"/>
        <v>5098</v>
      </c>
      <c r="D48" s="18"/>
      <c r="F48" s="29"/>
      <c r="G48" s="29"/>
      <c r="J48" s="17"/>
      <c r="L48" s="18"/>
      <c r="S48" s="17"/>
      <c r="U48" s="18"/>
      <c r="Z48" s="17"/>
    </row>
    <row r="49" spans="1:26" ht="15.75" thickBot="1" x14ac:dyDescent="0.3">
      <c r="A49" s="1">
        <v>5519.6625352255069</v>
      </c>
      <c r="B49" s="1">
        <f t="shared" si="0"/>
        <v>5520</v>
      </c>
      <c r="D49" s="21"/>
      <c r="E49" s="22"/>
      <c r="F49" s="30"/>
      <c r="G49" s="30"/>
      <c r="H49" s="22"/>
      <c r="I49" s="22"/>
      <c r="J49" s="23"/>
      <c r="L49" s="18"/>
      <c r="S49" s="17"/>
      <c r="U49" s="18"/>
      <c r="Z49" s="17"/>
    </row>
    <row r="50" spans="1:26" ht="15.75" thickBot="1" x14ac:dyDescent="0.3">
      <c r="A50" s="1">
        <v>4652.3217760113766</v>
      </c>
      <c r="B50" s="1">
        <f t="shared" si="0"/>
        <v>4652</v>
      </c>
      <c r="L50" s="21"/>
      <c r="M50" s="22"/>
      <c r="N50" s="22"/>
      <c r="O50" s="22"/>
      <c r="P50" s="22"/>
      <c r="Q50" s="22"/>
      <c r="R50" s="22"/>
      <c r="S50" s="23"/>
      <c r="U50" s="18"/>
      <c r="Z50" s="17"/>
    </row>
    <row r="51" spans="1:26" ht="15.75" thickBot="1" x14ac:dyDescent="0.3">
      <c r="A51" s="1">
        <v>4179.8813425702974</v>
      </c>
      <c r="B51" s="1">
        <f t="shared" si="0"/>
        <v>4180</v>
      </c>
      <c r="U51" s="21"/>
      <c r="V51" s="22"/>
      <c r="W51" s="22"/>
      <c r="X51" s="22"/>
      <c r="Y51" s="22"/>
      <c r="Z51" s="23"/>
    </row>
    <row r="52" spans="1:26" ht="15" customHeight="1" thickBot="1" x14ac:dyDescent="0.3">
      <c r="A52" s="1">
        <v>4745.7496192510007</v>
      </c>
      <c r="B52" s="1">
        <f t="shared" si="0"/>
        <v>4746</v>
      </c>
      <c r="D52" s="81" t="s">
        <v>63</v>
      </c>
      <c r="E52" s="82"/>
      <c r="F52" s="43"/>
      <c r="G52" s="63" t="s">
        <v>40</v>
      </c>
      <c r="H52" s="63" t="s">
        <v>42</v>
      </c>
      <c r="I52" s="64" t="s">
        <v>62</v>
      </c>
      <c r="J52" s="43"/>
      <c r="K52" s="44"/>
      <c r="N52" s="24"/>
      <c r="O52" s="24"/>
      <c r="P52" s="24"/>
    </row>
    <row r="53" spans="1:26" x14ac:dyDescent="0.25">
      <c r="A53" s="1">
        <v>4398.3078638848383</v>
      </c>
      <c r="B53" s="1">
        <f t="shared" si="0"/>
        <v>4398</v>
      </c>
      <c r="D53" s="83"/>
      <c r="E53" s="84"/>
      <c r="G53" s="29">
        <v>3800</v>
      </c>
      <c r="H53" s="65">
        <v>2</v>
      </c>
      <c r="I53" s="66">
        <v>1.1764705882352941E-2</v>
      </c>
      <c r="K53" s="17"/>
      <c r="M53" s="42"/>
      <c r="N53" s="46"/>
      <c r="O53" s="46"/>
      <c r="P53" s="46"/>
      <c r="Q53" s="43"/>
      <c r="R53" s="43"/>
      <c r="S53" s="43"/>
      <c r="T53" s="43"/>
      <c r="U53" s="44"/>
    </row>
    <row r="54" spans="1:26" ht="15" customHeight="1" x14ac:dyDescent="0.25">
      <c r="A54" s="1">
        <v>5201.4837718888884</v>
      </c>
      <c r="B54" s="1">
        <f t="shared" si="0"/>
        <v>5201</v>
      </c>
      <c r="D54" s="83"/>
      <c r="E54" s="84"/>
      <c r="G54" s="29">
        <v>4200</v>
      </c>
      <c r="H54" s="65">
        <v>8</v>
      </c>
      <c r="I54" s="66">
        <v>5.8823529411764705E-2</v>
      </c>
      <c r="K54" s="17"/>
      <c r="M54" s="18"/>
      <c r="N54" s="24"/>
      <c r="O54" s="24"/>
      <c r="P54" s="24"/>
      <c r="Q54" s="24"/>
      <c r="R54" s="24"/>
      <c r="S54" s="45"/>
      <c r="T54" s="45"/>
      <c r="U54" s="47"/>
    </row>
    <row r="55" spans="1:26" ht="15.75" customHeight="1" thickBot="1" x14ac:dyDescent="0.3">
      <c r="A55" s="1">
        <v>5064.7258957542363</v>
      </c>
      <c r="B55" s="1">
        <f t="shared" si="0"/>
        <v>5065</v>
      </c>
      <c r="D55" s="85"/>
      <c r="E55" s="86"/>
      <c r="G55" s="29">
        <v>4600</v>
      </c>
      <c r="H55" s="65">
        <v>24</v>
      </c>
      <c r="I55" s="66">
        <v>0.2</v>
      </c>
      <c r="K55" s="17"/>
      <c r="M55" s="18"/>
      <c r="N55" s="24"/>
      <c r="O55" s="24"/>
      <c r="P55" s="24"/>
      <c r="S55" s="45"/>
      <c r="T55" s="45"/>
      <c r="U55" s="47"/>
      <c r="V55" s="45"/>
    </row>
    <row r="56" spans="1:26" x14ac:dyDescent="0.25">
      <c r="A56" s="1">
        <v>5026.6152255790075</v>
      </c>
      <c r="B56" s="1">
        <f t="shared" si="0"/>
        <v>5027</v>
      </c>
      <c r="D56" s="67"/>
      <c r="E56" s="29"/>
      <c r="G56" s="29">
        <v>5000</v>
      </c>
      <c r="H56" s="65">
        <v>48</v>
      </c>
      <c r="I56" s="66">
        <v>0.4823529411764706</v>
      </c>
      <c r="K56" s="17"/>
      <c r="M56" s="18"/>
      <c r="N56" s="24"/>
      <c r="O56" s="24"/>
      <c r="P56" s="24"/>
      <c r="Q56" s="40"/>
      <c r="R56" s="41"/>
      <c r="S56" s="45"/>
      <c r="T56" s="45"/>
      <c r="U56" s="47"/>
      <c r="V56" s="45"/>
    </row>
    <row r="57" spans="1:26" x14ac:dyDescent="0.25">
      <c r="A57" s="1">
        <v>4991.4126647126977</v>
      </c>
      <c r="B57" s="1">
        <f t="shared" si="0"/>
        <v>4991</v>
      </c>
      <c r="D57" s="67"/>
      <c r="E57" s="29"/>
      <c r="G57" s="29">
        <v>5400</v>
      </c>
      <c r="H57" s="65">
        <v>54</v>
      </c>
      <c r="I57" s="66">
        <v>0.8</v>
      </c>
      <c r="K57" s="17"/>
      <c r="M57" s="18"/>
      <c r="N57" s="24"/>
      <c r="O57" s="24"/>
      <c r="P57" s="24"/>
      <c r="R57" s="39"/>
      <c r="S57" s="78" t="s">
        <v>64</v>
      </c>
      <c r="T57" s="78"/>
      <c r="U57" s="79"/>
      <c r="V57" s="45"/>
    </row>
    <row r="58" spans="1:26" ht="15.75" thickBot="1" x14ac:dyDescent="0.3">
      <c r="A58" s="1">
        <v>5636.2552085192874</v>
      </c>
      <c r="B58" s="1">
        <f t="shared" si="0"/>
        <v>5636</v>
      </c>
      <c r="D58" s="67"/>
      <c r="E58" s="29"/>
      <c r="G58" s="30" t="s">
        <v>41</v>
      </c>
      <c r="H58" s="68">
        <v>34</v>
      </c>
      <c r="I58" s="69">
        <v>1</v>
      </c>
      <c r="K58" s="17"/>
      <c r="M58" s="18"/>
      <c r="N58" s="24"/>
      <c r="O58" s="24"/>
      <c r="P58" s="24"/>
      <c r="R58" s="39"/>
      <c r="S58" s="78"/>
      <c r="T58" s="78"/>
      <c r="U58" s="79"/>
      <c r="V58" s="45"/>
    </row>
    <row r="59" spans="1:26" x14ac:dyDescent="0.25">
      <c r="A59" s="1">
        <v>4775.1831415371271</v>
      </c>
      <c r="B59" s="1">
        <f t="shared" si="0"/>
        <v>4775</v>
      </c>
      <c r="D59" s="18"/>
      <c r="K59" s="17"/>
      <c r="M59" s="18"/>
      <c r="N59" s="24"/>
      <c r="O59" s="24"/>
      <c r="P59" s="24"/>
      <c r="R59" s="39"/>
      <c r="S59" s="78"/>
      <c r="T59" s="78"/>
      <c r="U59" s="79"/>
      <c r="V59" s="45"/>
    </row>
    <row r="60" spans="1:26" x14ac:dyDescent="0.25">
      <c r="A60" s="1">
        <v>5403.1085154565517</v>
      </c>
      <c r="B60" s="1">
        <f t="shared" si="0"/>
        <v>5403</v>
      </c>
      <c r="D60" s="18"/>
      <c r="K60" s="17"/>
      <c r="M60" s="18"/>
      <c r="N60" s="24"/>
      <c r="O60" s="24"/>
      <c r="P60" s="24"/>
      <c r="R60" s="39"/>
      <c r="S60" s="78"/>
      <c r="T60" s="78"/>
      <c r="U60" s="79"/>
    </row>
    <row r="61" spans="1:26" x14ac:dyDescent="0.25">
      <c r="A61" s="1">
        <v>5151.196672959486</v>
      </c>
      <c r="B61" s="1">
        <f t="shared" si="0"/>
        <v>5151</v>
      </c>
      <c r="D61" s="18"/>
      <c r="K61" s="17"/>
      <c r="M61" s="18"/>
      <c r="P61" s="39"/>
      <c r="R61" s="39"/>
      <c r="S61" s="78"/>
      <c r="T61" s="78"/>
      <c r="U61" s="79"/>
    </row>
    <row r="62" spans="1:26" x14ac:dyDescent="0.25">
      <c r="A62" s="1">
        <v>5110.1432189898333</v>
      </c>
      <c r="B62" s="1">
        <f t="shared" si="0"/>
        <v>5110</v>
      </c>
      <c r="D62" s="18"/>
      <c r="K62" s="17"/>
      <c r="M62" s="18"/>
      <c r="P62" s="39"/>
      <c r="R62" s="39"/>
      <c r="U62" s="17"/>
    </row>
    <row r="63" spans="1:26" x14ac:dyDescent="0.25">
      <c r="A63" s="1">
        <v>4973.308604239719</v>
      </c>
      <c r="B63" s="1">
        <f t="shared" si="0"/>
        <v>4973</v>
      </c>
      <c r="D63" s="18"/>
      <c r="K63" s="17"/>
      <c r="M63" s="18"/>
      <c r="P63" s="39"/>
      <c r="R63" s="39"/>
      <c r="U63" s="17"/>
    </row>
    <row r="64" spans="1:26" x14ac:dyDescent="0.25">
      <c r="A64" s="1">
        <v>4911.0042381289531</v>
      </c>
      <c r="B64" s="1">
        <f t="shared" si="0"/>
        <v>4911</v>
      </c>
      <c r="D64" s="18"/>
      <c r="K64" s="17"/>
      <c r="M64" s="18"/>
      <c r="N64" s="80"/>
      <c r="O64" s="80"/>
      <c r="P64" s="80"/>
      <c r="Q64" s="19"/>
      <c r="R64" s="19"/>
      <c r="S64" s="19"/>
      <c r="U64" s="17"/>
    </row>
    <row r="65" spans="1:21" x14ac:dyDescent="0.25">
      <c r="A65" s="1">
        <v>4494.8871062661055</v>
      </c>
      <c r="B65" s="1">
        <f t="shared" si="0"/>
        <v>4495</v>
      </c>
      <c r="D65" s="18"/>
      <c r="K65" s="17"/>
      <c r="M65" s="18"/>
      <c r="U65" s="17"/>
    </row>
    <row r="66" spans="1:21" x14ac:dyDescent="0.25">
      <c r="A66" s="1">
        <v>4841.4597257578862</v>
      </c>
      <c r="B66" s="1">
        <f t="shared" si="0"/>
        <v>4841</v>
      </c>
      <c r="D66" s="18"/>
      <c r="K66" s="17"/>
      <c r="M66" s="18"/>
      <c r="U66" s="17"/>
    </row>
    <row r="67" spans="1:21" x14ac:dyDescent="0.25">
      <c r="A67" s="1">
        <v>5138.5114956065081</v>
      </c>
      <c r="B67" s="1">
        <f t="shared" si="0"/>
        <v>5139</v>
      </c>
      <c r="D67" s="18"/>
      <c r="K67" s="17"/>
      <c r="M67" s="18"/>
      <c r="U67" s="17"/>
    </row>
    <row r="68" spans="1:21" x14ac:dyDescent="0.25">
      <c r="A68" s="1">
        <v>4949.2519009436364</v>
      </c>
      <c r="B68" s="1">
        <f t="shared" si="0"/>
        <v>4949</v>
      </c>
      <c r="D68" s="18"/>
      <c r="K68" s="17"/>
      <c r="M68" s="18"/>
      <c r="U68" s="17"/>
    </row>
    <row r="69" spans="1:21" x14ac:dyDescent="0.25">
      <c r="A69" s="1">
        <v>4286.5878084558062</v>
      </c>
      <c r="B69" s="1">
        <f t="shared" si="0"/>
        <v>4287</v>
      </c>
      <c r="D69" s="18"/>
      <c r="K69" s="17"/>
      <c r="M69" s="18"/>
      <c r="U69" s="17"/>
    </row>
    <row r="70" spans="1:21" x14ac:dyDescent="0.25">
      <c r="A70" s="1">
        <v>5343.3564188526361</v>
      </c>
      <c r="B70" s="1">
        <f t="shared" si="0"/>
        <v>5343</v>
      </c>
      <c r="D70" s="18"/>
      <c r="K70" s="17"/>
      <c r="M70" s="18"/>
      <c r="U70" s="17"/>
    </row>
    <row r="71" spans="1:21" x14ac:dyDescent="0.25">
      <c r="A71" s="1">
        <v>5040.9147560276324</v>
      </c>
      <c r="B71" s="1">
        <f t="shared" si="0"/>
        <v>5041</v>
      </c>
      <c r="D71" s="18"/>
      <c r="K71" s="17"/>
      <c r="M71" s="18"/>
      <c r="U71" s="17"/>
    </row>
    <row r="72" spans="1:21" x14ac:dyDescent="0.25">
      <c r="A72" s="1">
        <v>4293.297605618136</v>
      </c>
      <c r="B72" s="1">
        <f t="shared" si="0"/>
        <v>4293</v>
      </c>
      <c r="D72" s="18"/>
      <c r="K72" s="17"/>
      <c r="M72" s="18"/>
      <c r="U72" s="17"/>
    </row>
    <row r="73" spans="1:21" x14ac:dyDescent="0.25">
      <c r="A73" s="1">
        <v>4816.5174019959522</v>
      </c>
      <c r="B73" s="1">
        <f t="shared" si="0"/>
        <v>4817</v>
      </c>
      <c r="D73" s="18"/>
      <c r="K73" s="17"/>
      <c r="M73" s="18"/>
      <c r="U73" s="17"/>
    </row>
    <row r="74" spans="1:21" x14ac:dyDescent="0.25">
      <c r="A74" s="1">
        <v>5102.3192908178316</v>
      </c>
      <c r="B74" s="1">
        <f t="shared" si="0"/>
        <v>5102</v>
      </c>
      <c r="D74" s="18"/>
      <c r="K74" s="17"/>
      <c r="M74" s="18"/>
      <c r="U74" s="17"/>
    </row>
    <row r="75" spans="1:21" ht="15.75" thickBot="1" x14ac:dyDescent="0.3">
      <c r="A75" s="1">
        <v>5437.3043793748366</v>
      </c>
      <c r="B75" s="1">
        <f t="shared" ref="B75:B138" si="13">ROUND($A75, 0)</f>
        <v>5437</v>
      </c>
      <c r="D75" s="21"/>
      <c r="E75" s="22"/>
      <c r="F75" s="22"/>
      <c r="G75" s="22"/>
      <c r="H75" s="22"/>
      <c r="I75" s="22"/>
      <c r="J75" s="22"/>
      <c r="K75" s="23"/>
      <c r="M75" s="18"/>
      <c r="U75" s="17"/>
    </row>
    <row r="76" spans="1:21" x14ac:dyDescent="0.25">
      <c r="A76" s="1">
        <v>5256.0364009696059</v>
      </c>
      <c r="B76" s="1">
        <f t="shared" si="13"/>
        <v>5256</v>
      </c>
      <c r="M76" s="18"/>
      <c r="U76" s="17"/>
    </row>
    <row r="77" spans="1:21" x14ac:dyDescent="0.25">
      <c r="A77" s="1">
        <v>3711.2096277996898</v>
      </c>
      <c r="B77" s="1">
        <f t="shared" si="13"/>
        <v>3711</v>
      </c>
      <c r="M77" s="18"/>
      <c r="U77" s="17"/>
    </row>
    <row r="78" spans="1:21" x14ac:dyDescent="0.25">
      <c r="A78" s="1">
        <v>5161.1164179848856</v>
      </c>
      <c r="B78" s="1">
        <f t="shared" si="13"/>
        <v>5161</v>
      </c>
      <c r="M78" s="18"/>
      <c r="U78" s="17"/>
    </row>
    <row r="79" spans="1:21" x14ac:dyDescent="0.25">
      <c r="A79" s="1">
        <v>4654.8012859420851</v>
      </c>
      <c r="B79" s="1">
        <f t="shared" si="13"/>
        <v>4655</v>
      </c>
      <c r="M79" s="18"/>
      <c r="U79" s="17"/>
    </row>
    <row r="80" spans="1:21" ht="16.5" customHeight="1" thickBot="1" x14ac:dyDescent="0.3">
      <c r="A80" s="1">
        <v>4176.1865203443449</v>
      </c>
      <c r="B80" s="1">
        <f t="shared" si="13"/>
        <v>4176</v>
      </c>
      <c r="H80" s="59"/>
      <c r="I80" s="60"/>
      <c r="M80" s="21"/>
      <c r="N80" s="22"/>
      <c r="O80" s="22"/>
      <c r="P80" s="22"/>
      <c r="Q80" s="22"/>
      <c r="R80" s="22"/>
      <c r="S80" s="22"/>
      <c r="T80" s="22"/>
      <c r="U80" s="23"/>
    </row>
    <row r="81" spans="1:9" x14ac:dyDescent="0.25">
      <c r="A81" s="1">
        <v>5471.1102974397363</v>
      </c>
      <c r="B81" s="1">
        <f t="shared" si="13"/>
        <v>5471</v>
      </c>
      <c r="F81" s="29"/>
      <c r="G81" s="61"/>
      <c r="H81" s="59"/>
      <c r="I81" s="62"/>
    </row>
    <row r="82" spans="1:9" x14ac:dyDescent="0.25">
      <c r="A82" s="1">
        <v>5643.6289368139114</v>
      </c>
      <c r="B82" s="1">
        <f t="shared" si="13"/>
        <v>5644</v>
      </c>
      <c r="F82" s="29"/>
      <c r="H82" s="59"/>
      <c r="I82" s="62"/>
    </row>
    <row r="83" spans="1:9" x14ac:dyDescent="0.25">
      <c r="A83" s="1">
        <v>3990.6564223929308</v>
      </c>
      <c r="B83" s="1">
        <f t="shared" si="13"/>
        <v>3991</v>
      </c>
      <c r="F83" s="29"/>
      <c r="H83" s="59"/>
      <c r="I83" s="62"/>
    </row>
    <row r="84" spans="1:9" x14ac:dyDescent="0.25">
      <c r="A84" s="1">
        <v>4937.6643700088607</v>
      </c>
      <c r="B84" s="1">
        <f t="shared" si="13"/>
        <v>4938</v>
      </c>
      <c r="F84" s="29"/>
      <c r="H84" s="59"/>
      <c r="I84" s="62"/>
    </row>
    <row r="85" spans="1:9" x14ac:dyDescent="0.25">
      <c r="A85" s="1">
        <v>5481.2227416550741</v>
      </c>
      <c r="B85" s="1">
        <f t="shared" si="13"/>
        <v>5481</v>
      </c>
      <c r="F85" s="29"/>
      <c r="H85" s="59"/>
      <c r="I85" s="62"/>
    </row>
    <row r="86" spans="1:9" x14ac:dyDescent="0.2">
      <c r="A86" s="1">
        <v>4234.1849974764045</v>
      </c>
      <c r="B86" s="1">
        <f t="shared" si="13"/>
        <v>4234</v>
      </c>
      <c r="H86" s="59"/>
      <c r="I86" s="62"/>
    </row>
    <row r="87" spans="1:9" x14ac:dyDescent="0.25">
      <c r="A87" s="1">
        <v>5136.8033508697408</v>
      </c>
      <c r="B87" s="1">
        <f t="shared" si="13"/>
        <v>5137</v>
      </c>
    </row>
    <row r="88" spans="1:9" x14ac:dyDescent="0.25">
      <c r="A88" s="1">
        <v>5216.0072654078249</v>
      </c>
      <c r="B88" s="1">
        <f t="shared" si="13"/>
        <v>5216</v>
      </c>
    </row>
    <row r="89" spans="1:9" x14ac:dyDescent="0.25">
      <c r="A89" s="1">
        <v>5246.8777893227525</v>
      </c>
      <c r="B89" s="1">
        <f t="shared" si="13"/>
        <v>5247</v>
      </c>
    </row>
    <row r="90" spans="1:9" x14ac:dyDescent="0.25">
      <c r="A90" s="1">
        <v>5225.9184839203954</v>
      </c>
      <c r="B90" s="1">
        <f t="shared" si="13"/>
        <v>5226</v>
      </c>
    </row>
    <row r="91" spans="1:9" x14ac:dyDescent="0.25">
      <c r="A91" s="1">
        <v>4384.8348367464496</v>
      </c>
      <c r="B91" s="1">
        <f t="shared" si="13"/>
        <v>4385</v>
      </c>
    </row>
    <row r="92" spans="1:9" x14ac:dyDescent="0.25">
      <c r="A92" s="1">
        <v>5000.7844391802792</v>
      </c>
      <c r="B92" s="1">
        <f t="shared" si="13"/>
        <v>5001</v>
      </c>
    </row>
    <row r="93" spans="1:9" x14ac:dyDescent="0.25">
      <c r="A93" s="1">
        <v>4454.0883108129492</v>
      </c>
      <c r="B93" s="1">
        <f t="shared" si="13"/>
        <v>4454</v>
      </c>
    </row>
    <row r="94" spans="1:9" x14ac:dyDescent="0.25">
      <c r="A94" s="1">
        <v>5120.1198074340937</v>
      </c>
      <c r="B94" s="1">
        <f t="shared" si="13"/>
        <v>5120</v>
      </c>
    </row>
    <row r="95" spans="1:9" x14ac:dyDescent="0.25">
      <c r="A95" s="1">
        <v>4609.7812982043251</v>
      </c>
      <c r="B95" s="1">
        <f t="shared" si="13"/>
        <v>4610</v>
      </c>
    </row>
    <row r="96" spans="1:9" x14ac:dyDescent="0.25">
      <c r="A96" s="1">
        <v>5084.5693648443557</v>
      </c>
      <c r="B96" s="1">
        <f t="shared" si="13"/>
        <v>5085</v>
      </c>
    </row>
    <row r="97" spans="1:2" x14ac:dyDescent="0.25">
      <c r="A97" s="1">
        <v>5349.9712875054684</v>
      </c>
      <c r="B97" s="1">
        <f t="shared" si="13"/>
        <v>5350</v>
      </c>
    </row>
    <row r="98" spans="1:2" x14ac:dyDescent="0.25">
      <c r="A98" s="1">
        <v>4723.7785009929212</v>
      </c>
      <c r="B98" s="1">
        <f t="shared" si="13"/>
        <v>4724</v>
      </c>
    </row>
    <row r="99" spans="1:2" x14ac:dyDescent="0.25">
      <c r="A99" s="1">
        <v>4883.0662661930546</v>
      </c>
      <c r="B99" s="1">
        <f t="shared" si="13"/>
        <v>4883</v>
      </c>
    </row>
    <row r="100" spans="1:2" x14ac:dyDescent="0.25">
      <c r="A100" s="1">
        <v>4775.9863390456303</v>
      </c>
      <c r="B100" s="1">
        <f t="shared" si="13"/>
        <v>4776</v>
      </c>
    </row>
    <row r="101" spans="1:2" x14ac:dyDescent="0.25">
      <c r="A101" s="1">
        <v>3904.0225045755506</v>
      </c>
      <c r="B101" s="1">
        <f t="shared" si="13"/>
        <v>3904</v>
      </c>
    </row>
    <row r="102" spans="1:2" x14ac:dyDescent="0.25">
      <c r="A102" s="1">
        <v>4790.8588511563721</v>
      </c>
      <c r="B102" s="1">
        <f t="shared" si="13"/>
        <v>4791</v>
      </c>
    </row>
    <row r="103" spans="1:2" x14ac:dyDescent="0.25">
      <c r="A103" s="1">
        <v>5056.5569280297495</v>
      </c>
      <c r="B103" s="1">
        <f t="shared" si="13"/>
        <v>5057</v>
      </c>
    </row>
    <row r="104" spans="1:2" x14ac:dyDescent="0.25">
      <c r="A104" s="1">
        <v>5609.4171567383455</v>
      </c>
      <c r="B104" s="1">
        <f t="shared" si="13"/>
        <v>5609</v>
      </c>
    </row>
    <row r="105" spans="1:2" x14ac:dyDescent="0.25">
      <c r="A105" s="1">
        <v>5904.5470505952835</v>
      </c>
      <c r="B105" s="1">
        <f t="shared" si="13"/>
        <v>5905</v>
      </c>
    </row>
    <row r="106" spans="1:2" x14ac:dyDescent="0.25">
      <c r="A106" s="1">
        <v>5675.1088221790269</v>
      </c>
      <c r="B106" s="1">
        <f t="shared" si="13"/>
        <v>5675</v>
      </c>
    </row>
    <row r="107" spans="1:2" x14ac:dyDescent="0.25">
      <c r="A107" s="1">
        <v>5073.105184128508</v>
      </c>
      <c r="B107" s="1">
        <f t="shared" si="13"/>
        <v>5073</v>
      </c>
    </row>
    <row r="108" spans="1:2" x14ac:dyDescent="0.25">
      <c r="A108" s="1">
        <v>5150.1962287875358</v>
      </c>
      <c r="B108" s="1">
        <f t="shared" si="13"/>
        <v>5150</v>
      </c>
    </row>
    <row r="109" spans="1:2" x14ac:dyDescent="0.25">
      <c r="A109" s="1">
        <v>5072.2934601071756</v>
      </c>
      <c r="B109" s="1">
        <f t="shared" si="13"/>
        <v>5072</v>
      </c>
    </row>
    <row r="110" spans="1:2" x14ac:dyDescent="0.25">
      <c r="A110" s="1">
        <v>5032.2472715197364</v>
      </c>
      <c r="B110" s="1">
        <f t="shared" si="13"/>
        <v>5032</v>
      </c>
    </row>
    <row r="111" spans="1:2" x14ac:dyDescent="0.25">
      <c r="A111" s="1">
        <v>4779.3645434285281</v>
      </c>
      <c r="B111" s="1">
        <f t="shared" si="13"/>
        <v>4779</v>
      </c>
    </row>
    <row r="112" spans="1:2" x14ac:dyDescent="0.25">
      <c r="A112" s="1">
        <v>4326.221313822316</v>
      </c>
      <c r="B112" s="1">
        <f t="shared" si="13"/>
        <v>4326</v>
      </c>
    </row>
    <row r="113" spans="1:2" x14ac:dyDescent="0.25">
      <c r="A113" s="1">
        <v>5667.6646080450155</v>
      </c>
      <c r="B113" s="1">
        <f t="shared" si="13"/>
        <v>5668</v>
      </c>
    </row>
    <row r="114" spans="1:2" x14ac:dyDescent="0.25">
      <c r="A114" s="1">
        <v>5459.5506197802024</v>
      </c>
      <c r="B114" s="1">
        <f t="shared" si="13"/>
        <v>5460</v>
      </c>
    </row>
    <row r="115" spans="1:2" x14ac:dyDescent="0.25">
      <c r="A115" s="1">
        <v>4956.7432951153023</v>
      </c>
      <c r="B115" s="1">
        <f t="shared" si="13"/>
        <v>4957</v>
      </c>
    </row>
    <row r="116" spans="1:2" x14ac:dyDescent="0.25">
      <c r="A116" s="1">
        <v>4871.3587956444826</v>
      </c>
      <c r="B116" s="1">
        <f t="shared" si="13"/>
        <v>4871</v>
      </c>
    </row>
    <row r="117" spans="1:2" x14ac:dyDescent="0.25">
      <c r="A117" s="1">
        <v>4972.1592303103535</v>
      </c>
      <c r="B117" s="1">
        <f t="shared" si="13"/>
        <v>4972</v>
      </c>
    </row>
    <row r="118" spans="1:2" x14ac:dyDescent="0.25">
      <c r="A118" s="1">
        <v>5221.7745986854425</v>
      </c>
      <c r="B118" s="1">
        <f t="shared" si="13"/>
        <v>5222</v>
      </c>
    </row>
    <row r="119" spans="1:2" x14ac:dyDescent="0.25">
      <c r="A119" s="1">
        <v>4355.2296473353636</v>
      </c>
      <c r="B119" s="1">
        <f t="shared" si="13"/>
        <v>4355</v>
      </c>
    </row>
    <row r="120" spans="1:2" x14ac:dyDescent="0.25">
      <c r="A120" s="1">
        <v>4855.556325201178</v>
      </c>
      <c r="B120" s="1">
        <f t="shared" si="13"/>
        <v>4856</v>
      </c>
    </row>
    <row r="121" spans="1:2" x14ac:dyDescent="0.25">
      <c r="A121" s="1">
        <v>5043.3328750659712</v>
      </c>
      <c r="B121" s="1">
        <f t="shared" si="13"/>
        <v>5043</v>
      </c>
    </row>
    <row r="122" spans="1:2" x14ac:dyDescent="0.25">
      <c r="A122" s="1">
        <v>4867.2024048573803</v>
      </c>
      <c r="B122" s="1">
        <f t="shared" si="13"/>
        <v>4867</v>
      </c>
    </row>
    <row r="123" spans="1:2" x14ac:dyDescent="0.25">
      <c r="A123" s="1">
        <v>4846.0384631471243</v>
      </c>
      <c r="B123" s="1">
        <f t="shared" si="13"/>
        <v>4846</v>
      </c>
    </row>
    <row r="124" spans="1:2" x14ac:dyDescent="0.25">
      <c r="A124" s="1">
        <v>5392.3491931345779</v>
      </c>
      <c r="B124" s="1">
        <f t="shared" si="13"/>
        <v>5392</v>
      </c>
    </row>
    <row r="125" spans="1:2" x14ac:dyDescent="0.25">
      <c r="A125" s="1">
        <v>5495.896301799803</v>
      </c>
      <c r="B125" s="1">
        <f t="shared" si="13"/>
        <v>5496</v>
      </c>
    </row>
    <row r="126" spans="1:2" x14ac:dyDescent="0.25">
      <c r="A126" s="1">
        <v>4809.7496245463844</v>
      </c>
      <c r="B126" s="1">
        <f t="shared" si="13"/>
        <v>4810</v>
      </c>
    </row>
    <row r="127" spans="1:2" x14ac:dyDescent="0.25">
      <c r="A127" s="1">
        <v>5443.9027634361992</v>
      </c>
      <c r="B127" s="1">
        <f t="shared" si="13"/>
        <v>5444</v>
      </c>
    </row>
    <row r="128" spans="1:2" x14ac:dyDescent="0.25">
      <c r="A128" s="1">
        <v>5468.6717147706077</v>
      </c>
      <c r="B128" s="1">
        <f t="shared" si="13"/>
        <v>5469</v>
      </c>
    </row>
    <row r="129" spans="1:2" x14ac:dyDescent="0.25">
      <c r="A129" s="1">
        <v>5735.0308806053363</v>
      </c>
      <c r="B129" s="1">
        <f t="shared" si="13"/>
        <v>5735</v>
      </c>
    </row>
    <row r="130" spans="1:2" x14ac:dyDescent="0.25">
      <c r="A130" s="1">
        <v>5265.061999016325</v>
      </c>
      <c r="B130" s="1">
        <f t="shared" si="13"/>
        <v>5265</v>
      </c>
    </row>
    <row r="131" spans="1:2" x14ac:dyDescent="0.25">
      <c r="A131" s="1">
        <v>4359.076809923863</v>
      </c>
      <c r="B131" s="1">
        <f t="shared" si="13"/>
        <v>4359</v>
      </c>
    </row>
    <row r="132" spans="1:2" x14ac:dyDescent="0.25">
      <c r="A132" s="1">
        <v>4818.4796368150273</v>
      </c>
      <c r="B132" s="1">
        <f t="shared" si="13"/>
        <v>4818</v>
      </c>
    </row>
    <row r="133" spans="1:2" x14ac:dyDescent="0.25">
      <c r="A133" s="1">
        <v>5713.6247859307332</v>
      </c>
      <c r="B133" s="1">
        <f t="shared" si="13"/>
        <v>5714</v>
      </c>
    </row>
    <row r="134" spans="1:2" x14ac:dyDescent="0.25">
      <c r="A134" s="1">
        <v>5150.5964064563159</v>
      </c>
      <c r="B134" s="1">
        <f t="shared" si="13"/>
        <v>5151</v>
      </c>
    </row>
    <row r="135" spans="1:2" x14ac:dyDescent="0.25">
      <c r="A135" s="1">
        <v>5171.5056896500755</v>
      </c>
      <c r="B135" s="1">
        <f t="shared" si="13"/>
        <v>5172</v>
      </c>
    </row>
    <row r="136" spans="1:2" x14ac:dyDescent="0.25">
      <c r="A136" s="1">
        <v>5940.176505537238</v>
      </c>
      <c r="B136" s="1">
        <f t="shared" si="13"/>
        <v>5940</v>
      </c>
    </row>
    <row r="137" spans="1:2" x14ac:dyDescent="0.25">
      <c r="A137" s="1">
        <v>4665.4992173716892</v>
      </c>
      <c r="B137" s="1">
        <f t="shared" si="13"/>
        <v>4665</v>
      </c>
    </row>
    <row r="138" spans="1:2" x14ac:dyDescent="0.25">
      <c r="A138" s="1">
        <v>5294.9070676550036</v>
      </c>
      <c r="B138" s="1">
        <f t="shared" si="13"/>
        <v>5295</v>
      </c>
    </row>
    <row r="139" spans="1:2" x14ac:dyDescent="0.25">
      <c r="A139" s="1">
        <v>4756.7022091971012</v>
      </c>
      <c r="B139" s="1">
        <f t="shared" ref="B139:B178" si="14">ROUND($A139, 0)</f>
        <v>4757</v>
      </c>
    </row>
    <row r="140" spans="1:2" x14ac:dyDescent="0.25">
      <c r="A140" s="1">
        <v>4542.8947840991896</v>
      </c>
      <c r="B140" s="1">
        <f t="shared" si="14"/>
        <v>4543</v>
      </c>
    </row>
    <row r="141" spans="1:2" x14ac:dyDescent="0.25">
      <c r="A141" s="1">
        <v>4606.5571394865401</v>
      </c>
      <c r="B141" s="1">
        <f t="shared" si="14"/>
        <v>4607</v>
      </c>
    </row>
    <row r="142" spans="1:2" x14ac:dyDescent="0.25">
      <c r="A142" s="1">
        <v>4071.6605680063367</v>
      </c>
      <c r="B142" s="1">
        <f t="shared" si="14"/>
        <v>4072</v>
      </c>
    </row>
    <row r="143" spans="1:2" x14ac:dyDescent="0.25">
      <c r="A143" s="1">
        <v>5462.7690941561013</v>
      </c>
      <c r="B143" s="1">
        <f t="shared" si="14"/>
        <v>5463</v>
      </c>
    </row>
    <row r="144" spans="1:2" x14ac:dyDescent="0.25">
      <c r="A144" s="1">
        <v>4608.378971061029</v>
      </c>
      <c r="B144" s="1">
        <f t="shared" si="14"/>
        <v>4608</v>
      </c>
    </row>
    <row r="145" spans="1:2" x14ac:dyDescent="0.25">
      <c r="A145" s="1">
        <v>5389.3899247486843</v>
      </c>
      <c r="B145" s="1">
        <f t="shared" si="14"/>
        <v>5389</v>
      </c>
    </row>
    <row r="146" spans="1:2" x14ac:dyDescent="0.25">
      <c r="A146" s="1">
        <v>4577.3112004826544</v>
      </c>
      <c r="B146" s="1">
        <f t="shared" si="14"/>
        <v>4577</v>
      </c>
    </row>
    <row r="147" spans="1:2" x14ac:dyDescent="0.25">
      <c r="A147" s="1">
        <v>4152.7010934078135</v>
      </c>
      <c r="B147" s="1">
        <f t="shared" si="14"/>
        <v>4153</v>
      </c>
    </row>
    <row r="148" spans="1:2" x14ac:dyDescent="0.25">
      <c r="A148" s="1">
        <v>4886.0516825516243</v>
      </c>
      <c r="B148" s="1">
        <f t="shared" si="14"/>
        <v>4886</v>
      </c>
    </row>
    <row r="149" spans="1:2" x14ac:dyDescent="0.25">
      <c r="A149" s="1">
        <v>5026.9977817879408</v>
      </c>
      <c r="B149" s="1">
        <f t="shared" si="14"/>
        <v>5027</v>
      </c>
    </row>
    <row r="150" spans="1:2" x14ac:dyDescent="0.25">
      <c r="A150" s="1">
        <v>4769.029273011256</v>
      </c>
      <c r="B150" s="1">
        <f t="shared" si="14"/>
        <v>4769</v>
      </c>
    </row>
    <row r="151" spans="1:2" x14ac:dyDescent="0.25">
      <c r="A151" s="1">
        <v>5343.1625827943208</v>
      </c>
      <c r="B151" s="1">
        <f t="shared" si="14"/>
        <v>5343</v>
      </c>
    </row>
    <row r="152" spans="1:2" x14ac:dyDescent="0.25">
      <c r="A152" s="1">
        <v>5321.2221599824261</v>
      </c>
      <c r="B152" s="1">
        <f t="shared" si="14"/>
        <v>5321</v>
      </c>
    </row>
    <row r="153" spans="1:2" x14ac:dyDescent="0.25">
      <c r="A153" s="1">
        <v>4349.2997418798041</v>
      </c>
      <c r="B153" s="1">
        <f t="shared" si="14"/>
        <v>4349</v>
      </c>
    </row>
    <row r="154" spans="1:2" x14ac:dyDescent="0.25">
      <c r="A154" s="1">
        <v>4382.7100297494326</v>
      </c>
      <c r="B154" s="1">
        <f t="shared" si="14"/>
        <v>4383</v>
      </c>
    </row>
    <row r="155" spans="1:2" x14ac:dyDescent="0.25">
      <c r="A155" s="1">
        <v>4653.9270341600059</v>
      </c>
      <c r="B155" s="1">
        <f t="shared" si="14"/>
        <v>4654</v>
      </c>
    </row>
    <row r="156" spans="1:2" x14ac:dyDescent="0.25">
      <c r="A156" s="1">
        <v>5079.5290588939679</v>
      </c>
      <c r="B156" s="1">
        <f t="shared" si="14"/>
        <v>5080</v>
      </c>
    </row>
    <row r="157" spans="1:2" x14ac:dyDescent="0.25">
      <c r="A157" s="1">
        <v>4583.1876731244847</v>
      </c>
      <c r="B157" s="1">
        <f t="shared" si="14"/>
        <v>4583</v>
      </c>
    </row>
    <row r="158" spans="1:2" x14ac:dyDescent="0.25">
      <c r="A158" s="1">
        <v>5226.0026121803094</v>
      </c>
      <c r="B158" s="1">
        <f t="shared" si="14"/>
        <v>5226</v>
      </c>
    </row>
    <row r="159" spans="1:2" x14ac:dyDescent="0.25">
      <c r="A159" s="1">
        <v>4238.9712133444846</v>
      </c>
      <c r="B159" s="1">
        <f t="shared" si="14"/>
        <v>4239</v>
      </c>
    </row>
    <row r="160" spans="1:2" x14ac:dyDescent="0.25">
      <c r="A160" s="1">
        <v>4200.053935055621</v>
      </c>
      <c r="B160" s="1">
        <f t="shared" si="14"/>
        <v>4200</v>
      </c>
    </row>
    <row r="161" spans="1:2" x14ac:dyDescent="0.25">
      <c r="A161" s="1">
        <v>4834.3645302156801</v>
      </c>
      <c r="B161" s="1">
        <f t="shared" si="14"/>
        <v>4834</v>
      </c>
    </row>
    <row r="162" spans="1:2" x14ac:dyDescent="0.25">
      <c r="A162" s="1">
        <v>5351.9289748510346</v>
      </c>
      <c r="B162" s="1">
        <f t="shared" si="14"/>
        <v>5352</v>
      </c>
    </row>
    <row r="163" spans="1:2" x14ac:dyDescent="0.25">
      <c r="A163" s="1">
        <v>4987.8548351261998</v>
      </c>
      <c r="B163" s="1">
        <f t="shared" si="14"/>
        <v>4988</v>
      </c>
    </row>
    <row r="164" spans="1:2" x14ac:dyDescent="0.25">
      <c r="A164" s="1">
        <v>4862.1638042095583</v>
      </c>
      <c r="B164" s="1">
        <f t="shared" si="14"/>
        <v>4862</v>
      </c>
    </row>
    <row r="165" spans="1:2" x14ac:dyDescent="0.25">
      <c r="A165" s="1">
        <v>5049.5560925628524</v>
      </c>
      <c r="B165" s="1">
        <f t="shared" si="14"/>
        <v>5050</v>
      </c>
    </row>
    <row r="166" spans="1:2" x14ac:dyDescent="0.25">
      <c r="A166" s="1">
        <v>5177.1559254848398</v>
      </c>
      <c r="B166" s="1">
        <f t="shared" si="14"/>
        <v>5177</v>
      </c>
    </row>
    <row r="167" spans="1:2" x14ac:dyDescent="0.25">
      <c r="A167" s="1">
        <v>5704.2194738460239</v>
      </c>
      <c r="B167" s="1">
        <f t="shared" si="14"/>
        <v>5704</v>
      </c>
    </row>
    <row r="168" spans="1:2" x14ac:dyDescent="0.25">
      <c r="A168" s="1">
        <v>4600.2179614151828</v>
      </c>
      <c r="B168" s="1">
        <f t="shared" si="14"/>
        <v>4600</v>
      </c>
    </row>
    <row r="169" spans="1:2" x14ac:dyDescent="0.25">
      <c r="A169" s="1">
        <v>5422.743369199452</v>
      </c>
      <c r="B169" s="1">
        <f t="shared" si="14"/>
        <v>5423</v>
      </c>
    </row>
    <row r="170" spans="1:2" x14ac:dyDescent="0.25">
      <c r="A170" s="1">
        <v>5017.2730096892337</v>
      </c>
      <c r="B170" s="1">
        <f t="shared" si="14"/>
        <v>5017</v>
      </c>
    </row>
    <row r="171" spans="1:2" x14ac:dyDescent="0.25">
      <c r="A171" s="1">
        <v>5465.0041773857083</v>
      </c>
      <c r="B171" s="1">
        <f t="shared" si="14"/>
        <v>5465</v>
      </c>
    </row>
    <row r="172" spans="1:2" x14ac:dyDescent="0.25">
      <c r="A172" s="1">
        <v>4853.3616007989622</v>
      </c>
      <c r="B172" s="1">
        <f t="shared" si="14"/>
        <v>4853</v>
      </c>
    </row>
    <row r="173" spans="1:2" x14ac:dyDescent="0.25">
      <c r="A173" s="1">
        <v>4619.0501860837685</v>
      </c>
      <c r="B173" s="1">
        <f t="shared" si="14"/>
        <v>4619</v>
      </c>
    </row>
    <row r="174" spans="1:2" x14ac:dyDescent="0.25">
      <c r="A174" s="1">
        <v>5211.8576958309859</v>
      </c>
      <c r="B174" s="1">
        <f t="shared" si="14"/>
        <v>5212</v>
      </c>
    </row>
    <row r="175" spans="1:2" x14ac:dyDescent="0.25">
      <c r="A175" s="1">
        <v>4892.7546585036907</v>
      </c>
      <c r="B175" s="1">
        <f t="shared" si="14"/>
        <v>4893</v>
      </c>
    </row>
    <row r="176" spans="1:2" x14ac:dyDescent="0.25">
      <c r="A176" s="1">
        <v>5141.2564643032965</v>
      </c>
      <c r="B176" s="1">
        <f t="shared" si="14"/>
        <v>5141</v>
      </c>
    </row>
    <row r="177" spans="1:2" x14ac:dyDescent="0.25">
      <c r="A177" s="1">
        <v>4505.9147295251023</v>
      </c>
      <c r="B177" s="1">
        <f t="shared" si="14"/>
        <v>4506</v>
      </c>
    </row>
    <row r="178" spans="1:2" x14ac:dyDescent="0.25">
      <c r="A178" s="1">
        <v>4452.4193880351959</v>
      </c>
      <c r="B178" s="1">
        <f t="shared" si="14"/>
        <v>4452</v>
      </c>
    </row>
  </sheetData>
  <sortState xmlns:xlrd2="http://schemas.microsoft.com/office/spreadsheetml/2017/richdata2" ref="G53:G57">
    <sortCondition ref="G53"/>
  </sortState>
  <mergeCells count="15">
    <mergeCell ref="D8:E8"/>
    <mergeCell ref="N36:P36"/>
    <mergeCell ref="A2:E2"/>
    <mergeCell ref="C3:D3"/>
    <mergeCell ref="D9:E10"/>
    <mergeCell ref="G9:H10"/>
    <mergeCell ref="N27:P27"/>
    <mergeCell ref="N26:S26"/>
    <mergeCell ref="D25:J25"/>
    <mergeCell ref="L25:S25"/>
    <mergeCell ref="U26:Z26"/>
    <mergeCell ref="S57:U61"/>
    <mergeCell ref="N64:P64"/>
    <mergeCell ref="D52:E55"/>
    <mergeCell ref="J9:M10"/>
  </mergeCells>
  <pageMargins left="0.7" right="0.7" top="0.75" bottom="0.75" header="0.3" footer="0.3"/>
  <pageSetup paperSize="9" scale="27" fitToWidth="0" fitToHeight="0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05F85-F269-44F3-88BC-E5B5F2BB04EA}">
  <dimension ref="A1:K10"/>
  <sheetViews>
    <sheetView zoomScale="175" zoomScaleNormal="175" workbookViewId="0">
      <selection activeCell="E14" sqref="E14"/>
    </sheetView>
  </sheetViews>
  <sheetFormatPr defaultRowHeight="15" x14ac:dyDescent="0.25"/>
  <cols>
    <col min="1" max="1" width="13.140625" style="3" customWidth="1"/>
    <col min="2" max="2" width="9.85546875" style="3" customWidth="1"/>
    <col min="3" max="3" width="9.140625" style="3"/>
    <col min="4" max="4" width="13.85546875" style="3" customWidth="1"/>
    <col min="5" max="16384" width="9.140625" style="3"/>
  </cols>
  <sheetData>
    <row r="1" spans="1:11" ht="15.75" thickBot="1" x14ac:dyDescent="0.3">
      <c r="A1" s="114" t="s">
        <v>75</v>
      </c>
      <c r="B1" s="115"/>
      <c r="C1" s="115"/>
      <c r="D1" s="115"/>
      <c r="E1" s="115"/>
      <c r="F1" s="115"/>
      <c r="G1" s="115"/>
      <c r="H1" s="115"/>
      <c r="I1" s="115"/>
      <c r="J1" s="115"/>
      <c r="K1" s="116"/>
    </row>
    <row r="2" spans="1:11" ht="15" customHeight="1" x14ac:dyDescent="0.25">
      <c r="A2" s="110" t="s">
        <v>74</v>
      </c>
      <c r="B2" s="78"/>
      <c r="C2" s="78"/>
      <c r="D2" s="78"/>
      <c r="E2" s="78"/>
      <c r="F2" s="78"/>
      <c r="G2" s="78"/>
      <c r="H2" s="78"/>
      <c r="I2" s="78"/>
      <c r="J2" s="78"/>
      <c r="K2" s="79"/>
    </row>
    <row r="3" spans="1:11" x14ac:dyDescent="0.25">
      <c r="A3" s="110"/>
      <c r="B3" s="78"/>
      <c r="C3" s="78"/>
      <c r="D3" s="78"/>
      <c r="E3" s="78"/>
      <c r="F3" s="78"/>
      <c r="G3" s="78"/>
      <c r="H3" s="78"/>
      <c r="I3" s="78"/>
      <c r="J3" s="78"/>
      <c r="K3" s="79"/>
    </row>
    <row r="4" spans="1:11" ht="15.75" thickBot="1" x14ac:dyDescent="0.3">
      <c r="A4" s="111"/>
      <c r="B4" s="112"/>
      <c r="C4" s="112"/>
      <c r="D4" s="112"/>
      <c r="E4" s="112"/>
      <c r="F4" s="112"/>
      <c r="G4" s="112"/>
      <c r="H4" s="112"/>
      <c r="I4" s="112"/>
      <c r="J4" s="112"/>
      <c r="K4" s="113"/>
    </row>
    <row r="5" spans="1:11" ht="15.75" thickBot="1" x14ac:dyDescent="0.3"/>
    <row r="6" spans="1:11" x14ac:dyDescent="0.25">
      <c r="A6" s="119" t="s">
        <v>81</v>
      </c>
      <c r="B6" s="117"/>
      <c r="C6" s="71"/>
      <c r="D6" s="117" t="s">
        <v>82</v>
      </c>
      <c r="E6" s="118"/>
      <c r="G6" s="119" t="s">
        <v>31</v>
      </c>
      <c r="H6" s="117"/>
      <c r="I6" s="117"/>
      <c r="J6" s="118"/>
    </row>
    <row r="7" spans="1:11" x14ac:dyDescent="0.25">
      <c r="A7" s="11" t="s">
        <v>78</v>
      </c>
      <c r="B7" s="1" t="s">
        <v>80</v>
      </c>
      <c r="C7" s="1" t="s">
        <v>44</v>
      </c>
      <c r="D7" s="1" t="s">
        <v>76</v>
      </c>
      <c r="E7" s="13" t="s">
        <v>77</v>
      </c>
      <c r="G7" s="124" t="s">
        <v>83</v>
      </c>
      <c r="H7" s="125"/>
      <c r="I7" s="125" t="s">
        <v>84</v>
      </c>
      <c r="J7" s="126"/>
    </row>
    <row r="8" spans="1:11" x14ac:dyDescent="0.25">
      <c r="A8" s="11">
        <v>39</v>
      </c>
      <c r="B8" s="1">
        <v>14</v>
      </c>
      <c r="C8" s="1">
        <f>A8+B8</f>
        <v>53</v>
      </c>
      <c r="D8" s="1">
        <f>A8/C8</f>
        <v>0.73584905660377353</v>
      </c>
      <c r="E8" s="13">
        <f>B8/C8</f>
        <v>0.26415094339622641</v>
      </c>
      <c r="G8" s="11" t="s">
        <v>85</v>
      </c>
      <c r="H8" s="1" t="s">
        <v>86</v>
      </c>
      <c r="I8" s="1" t="s">
        <v>85</v>
      </c>
      <c r="J8" s="13" t="s">
        <v>86</v>
      </c>
    </row>
    <row r="9" spans="1:11" ht="15.75" thickBot="1" x14ac:dyDescent="0.3">
      <c r="A9" s="120" t="s">
        <v>79</v>
      </c>
      <c r="B9" s="121"/>
      <c r="C9" s="70"/>
      <c r="D9" s="122"/>
      <c r="E9" s="123"/>
      <c r="G9" s="72">
        <f>SQRT(A$8/($C$8-1))</f>
        <v>0.8660254037844386</v>
      </c>
      <c r="H9" s="73">
        <f>SQRT(B$8/($C$8-1))</f>
        <v>0.51887452166277082</v>
      </c>
      <c r="I9" s="73">
        <f>SQRT(D$8/($C$8-1))</f>
        <v>0.11895773785772161</v>
      </c>
      <c r="J9" s="74">
        <f>SQRT(E$8/($C$8-1))</f>
        <v>7.1272896914204464E-2</v>
      </c>
    </row>
    <row r="10" spans="1:11" x14ac:dyDescent="0.25">
      <c r="A10" s="24"/>
      <c r="B10" s="24"/>
    </row>
  </sheetData>
  <mergeCells count="9">
    <mergeCell ref="A2:K4"/>
    <mergeCell ref="A1:K1"/>
    <mergeCell ref="D6:E6"/>
    <mergeCell ref="A6:B6"/>
    <mergeCell ref="A9:B9"/>
    <mergeCell ref="D9:E9"/>
    <mergeCell ref="G6:J6"/>
    <mergeCell ref="G7:H7"/>
    <mergeCell ref="I7:J7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Аркуш1</vt:lpstr>
      <vt:lpstr>Контрольна задача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2023-02-19T16:51:12Z</dcterms:created>
  <dcterms:modified xsi:type="dcterms:W3CDTF">2023-03-08T11:09:26Z</dcterms:modified>
</cp:coreProperties>
</file>