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magistracy\Графовi ймовiрнiснi моделi\PRACT\5-6\"/>
    </mc:Choice>
  </mc:AlternateContent>
  <xr:revisionPtr revIDLastSave="0" documentId="13_ncr:1_{2D796E01-3193-439F-8608-33FD1DB413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Аркуш1" sheetId="1" r:id="rId1"/>
  </sheets>
  <definedNames>
    <definedName name="_xlnm._FilterDatabase" localSheetId="0" hidden="1">Аркуш1!$A$7:$E$107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7" i="1" l="1"/>
  <c r="AE16" i="1"/>
  <c r="AE15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8" i="1"/>
  <c r="J78" i="1"/>
  <c r="J79" i="1"/>
  <c r="J80" i="1"/>
  <c r="J81" i="1"/>
  <c r="J82" i="1"/>
  <c r="J77" i="1"/>
  <c r="I78" i="1"/>
  <c r="I79" i="1"/>
  <c r="I80" i="1"/>
  <c r="I81" i="1"/>
  <c r="I82" i="1"/>
  <c r="I77" i="1"/>
  <c r="D8" i="1"/>
  <c r="D100" i="1"/>
  <c r="D101" i="1"/>
  <c r="D102" i="1"/>
  <c r="D103" i="1"/>
  <c r="D104" i="1"/>
  <c r="D105" i="1"/>
  <c r="D106" i="1"/>
  <c r="D10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8" i="1"/>
  <c r="E8" i="1" s="1"/>
  <c r="L8" i="1" l="1"/>
  <c r="H43" i="1" s="1"/>
  <c r="R9" i="1" a="1"/>
  <c r="R9" i="1" s="1"/>
  <c r="N11" i="1"/>
  <c r="G46" i="1" s="1"/>
  <c r="L15" i="1"/>
  <c r="L10" i="1"/>
  <c r="L9" i="1"/>
  <c r="L13" i="1"/>
  <c r="L11" i="1"/>
  <c r="I25" i="1" s="1"/>
  <c r="H14" i="1"/>
  <c r="L14" i="1"/>
  <c r="L12" i="1"/>
  <c r="I34" i="1" s="1"/>
  <c r="N9" i="1"/>
  <c r="N10" i="1"/>
  <c r="K46" i="1" s="1"/>
  <c r="H24" i="1" l="1"/>
  <c r="H32" i="1"/>
  <c r="J33" i="1"/>
  <c r="J44" i="1"/>
  <c r="I45" i="1"/>
  <c r="H46" i="1"/>
  <c r="K43" i="1"/>
  <c r="K45" i="1"/>
  <c r="J46" i="1"/>
  <c r="J32" i="1"/>
  <c r="J43" i="1"/>
  <c r="I44" i="1"/>
  <c r="H34" i="1"/>
  <c r="H45" i="1"/>
  <c r="I33" i="1"/>
  <c r="J34" i="1"/>
  <c r="K44" i="1"/>
  <c r="J45" i="1"/>
  <c r="I46" i="1"/>
  <c r="G43" i="1"/>
  <c r="G32" i="1"/>
  <c r="G24" i="1"/>
  <c r="S9" i="1"/>
  <c r="I24" i="1"/>
  <c r="H25" i="1"/>
  <c r="J24" i="1" s="1" a="1"/>
  <c r="H44" i="1"/>
  <c r="I43" i="1"/>
  <c r="H33" i="1"/>
  <c r="I32" i="1"/>
  <c r="G34" i="1"/>
  <c r="G45" i="1"/>
  <c r="G33" i="1"/>
  <c r="G25" i="1"/>
  <c r="G44" i="1"/>
  <c r="L43" i="1" l="1" a="1"/>
  <c r="O43" i="1" s="1"/>
  <c r="K32" i="1" a="1"/>
  <c r="L33" i="1" s="1"/>
  <c r="J25" i="1"/>
  <c r="J24" i="1"/>
  <c r="K24" i="1"/>
  <c r="K25" i="1"/>
  <c r="O46" i="1" l="1"/>
  <c r="M44" i="1"/>
  <c r="L44" i="1"/>
  <c r="N44" i="1"/>
  <c r="M43" i="1"/>
  <c r="L45" i="1"/>
  <c r="M45" i="1"/>
  <c r="L46" i="1"/>
  <c r="L43" i="1"/>
  <c r="N45" i="1"/>
  <c r="M46" i="1"/>
  <c r="O45" i="1"/>
  <c r="O44" i="1"/>
  <c r="N43" i="1"/>
  <c r="N46" i="1"/>
  <c r="M33" i="1"/>
  <c r="M34" i="1"/>
  <c r="K32" i="1"/>
  <c r="M32" i="1"/>
  <c r="L32" i="1"/>
  <c r="K34" i="1"/>
  <c r="L34" i="1"/>
  <c r="K33" i="1"/>
  <c r="L24" i="1" a="1"/>
  <c r="P43" i="1" l="1" a="1"/>
  <c r="P45" i="1" s="1"/>
  <c r="N32" i="1" a="1"/>
  <c r="L24" i="1"/>
  <c r="L25" i="1"/>
  <c r="P46" i="1" l="1"/>
  <c r="I58" i="1"/>
  <c r="I70" i="1"/>
  <c r="I59" i="1"/>
  <c r="I71" i="1"/>
  <c r="I60" i="1"/>
  <c r="I72" i="1"/>
  <c r="I61" i="1"/>
  <c r="I52" i="1"/>
  <c r="I62" i="1"/>
  <c r="I63" i="1"/>
  <c r="I64" i="1"/>
  <c r="I53" i="1"/>
  <c r="I65" i="1"/>
  <c r="I54" i="1"/>
  <c r="I66" i="1"/>
  <c r="I55" i="1"/>
  <c r="I67" i="1"/>
  <c r="I56" i="1"/>
  <c r="I68" i="1"/>
  <c r="I57" i="1"/>
  <c r="I69" i="1"/>
  <c r="P43" i="1"/>
  <c r="P44" i="1"/>
  <c r="N33" i="1"/>
  <c r="N34" i="1"/>
  <c r="N32" i="1"/>
  <c r="K64" i="1" l="1"/>
  <c r="K53" i="1"/>
  <c r="K65" i="1"/>
  <c r="K54" i="1"/>
  <c r="K66" i="1"/>
  <c r="K55" i="1"/>
  <c r="K67" i="1"/>
  <c r="K56" i="1"/>
  <c r="K68" i="1"/>
  <c r="K57" i="1"/>
  <c r="K69" i="1"/>
  <c r="K58" i="1"/>
  <c r="K70" i="1"/>
  <c r="K59" i="1"/>
  <c r="K71" i="1"/>
  <c r="K60" i="1"/>
  <c r="K72" i="1"/>
  <c r="K61" i="1"/>
  <c r="K52" i="1"/>
  <c r="K62" i="1"/>
  <c r="K63" i="1"/>
  <c r="J55" i="1"/>
  <c r="J67" i="1"/>
  <c r="J56" i="1"/>
  <c r="J68" i="1"/>
  <c r="J57" i="1"/>
  <c r="J69" i="1"/>
  <c r="J58" i="1"/>
  <c r="J70" i="1"/>
  <c r="J59" i="1"/>
  <c r="J71" i="1"/>
  <c r="J60" i="1"/>
  <c r="J72" i="1"/>
  <c r="J61" i="1"/>
  <c r="J52" i="1"/>
  <c r="J62" i="1"/>
  <c r="J63" i="1"/>
  <c r="J64" i="1"/>
  <c r="J53" i="1"/>
  <c r="J65" i="1"/>
  <c r="J54" i="1"/>
  <c r="J66" i="1"/>
</calcChain>
</file>

<file path=xl/sharedStrings.xml><?xml version="1.0" encoding="utf-8"?>
<sst xmlns="http://schemas.openxmlformats.org/spreadsheetml/2006/main" count="96" uniqueCount="83">
  <si>
    <t>Індекс трудовитрат (%)</t>
  </si>
  <si>
    <t>100 – 160</t>
  </si>
  <si>
    <t>Індекс обсягу продукції (%)</t>
  </si>
  <si>
    <r>
      <t xml:space="preserve">y </t>
    </r>
    <r>
      <rPr>
        <sz val="11"/>
        <color theme="1"/>
        <rFont val="Times New Roman"/>
        <family val="1"/>
        <charset val="204"/>
      </rPr>
      <t>= 7·</t>
    </r>
    <r>
      <rPr>
        <i/>
        <sz val="11"/>
        <color theme="1"/>
        <rFont val="Times New Roman"/>
        <family val="1"/>
        <charset val="204"/>
      </rPr>
      <t>x</t>
    </r>
    <r>
      <rPr>
        <vertAlign val="superscript"/>
        <sz val="11"/>
        <color theme="1"/>
        <rFont val="Times New Roman"/>
        <family val="1"/>
        <charset val="204"/>
      </rPr>
      <t>0,6</t>
    </r>
    <r>
      <rPr>
        <i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+ 2·</t>
    </r>
    <r>
      <rPr>
        <i/>
        <sz val="11"/>
        <color theme="1"/>
        <rFont val="Times New Roman"/>
        <family val="1"/>
        <charset val="204"/>
      </rPr>
      <t>e</t>
    </r>
  </si>
  <si>
    <t>Згенеровані значеня</t>
  </si>
  <si>
    <t>e</t>
  </si>
  <si>
    <t>x</t>
  </si>
  <si>
    <t>y</t>
  </si>
  <si>
    <t>Округлені значення</t>
  </si>
  <si>
    <t xml:space="preserve">Індекс трудовитрат </t>
  </si>
  <si>
    <t>Індекс обсягу продукці</t>
  </si>
  <si>
    <t>Столбец 1</t>
  </si>
  <si>
    <t>Столбец 2</t>
  </si>
  <si>
    <t>Показник</t>
  </si>
  <si>
    <t>Значення</t>
  </si>
  <si>
    <t>Регресія</t>
  </si>
  <si>
    <t>Варіант 8 з табл. 2.1</t>
  </si>
  <si>
    <t>Проміжні значення</t>
  </si>
  <si>
    <t xml:space="preserve"> n</t>
  </si>
  <si>
    <t>∑ x</t>
  </si>
  <si>
    <t>∑ x^2</t>
  </si>
  <si>
    <t>∑ x^3</t>
  </si>
  <si>
    <t>∑ x^4</t>
  </si>
  <si>
    <t>∑ x*y</t>
  </si>
  <si>
    <t>∑ y*x^2</t>
  </si>
  <si>
    <t>Пряма</t>
  </si>
  <si>
    <t>Y</t>
  </si>
  <si>
    <t>Z</t>
  </si>
  <si>
    <t>Z^(-1)</t>
  </si>
  <si>
    <t>A</t>
  </si>
  <si>
    <t>Загальний вигляд системи рівнянь у матричному записі: Y = Z * A.</t>
  </si>
  <si>
    <t>A = Z^(-1)*Y</t>
  </si>
  <si>
    <t>Парабола</t>
  </si>
  <si>
    <t>Кубічне рівняння</t>
  </si>
  <si>
    <t>∑ x^5</t>
  </si>
  <si>
    <t>∑ x^6</t>
  </si>
  <si>
    <t>∑ y*x^3</t>
  </si>
  <si>
    <t>ЛИНЕЙН</t>
  </si>
  <si>
    <t>m</t>
  </si>
  <si>
    <t>b</t>
  </si>
  <si>
    <t>y = mx + 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</si>
  <si>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</si>
  <si>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</si>
  <si>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</si>
  <si>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</si>
  <si>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</si>
  <si>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</si>
  <si>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</si>
  <si>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</si>
  <si>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</si>
  <si>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</si>
  <si>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</si>
  <si>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</si>
  <si>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</si>
  <si>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</si>
  <si>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</si>
  <si>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</si>
  <si>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</si>
  <si>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</si>
  <si>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</si>
  <si>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</si>
  <si>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</si>
  <si>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</si>
  <si>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95.0%</t>
  </si>
  <si>
    <t>Верхние 95.0%</t>
  </si>
  <si>
    <t>Переменная X 1</t>
  </si>
  <si>
    <t>Надбудова Анализ даних</t>
  </si>
  <si>
    <t>Кореляційне поле (діаграма розкиду)</t>
  </si>
  <si>
    <t>y прямої</t>
  </si>
  <si>
    <t>y параболи</t>
  </si>
  <si>
    <t>y куб параболи</t>
  </si>
  <si>
    <t>Лінія умовного середнього (емпірична регресія)</t>
  </si>
  <si>
    <t>Нижня межа Х</t>
  </si>
  <si>
    <t>Верхня межа Х</t>
  </si>
  <si>
    <t>Середнє Х</t>
  </si>
  <si>
    <t>Умовне середнє Y</t>
  </si>
  <si>
    <t>Показник залишкової дисперсії</t>
  </si>
  <si>
    <t xml:space="preserve">Теорет. прогноз (лінія регресії) використаємо з коефіцієнтами за формулою ЛИНЕЙН </t>
  </si>
  <si>
    <t>у лін регресії</t>
  </si>
  <si>
    <t>n</t>
  </si>
  <si>
    <t>k</t>
  </si>
  <si>
    <t>∑ y</t>
  </si>
  <si>
    <t>σ^2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</si>
</sst>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1"/>
      <color theme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/>
    <xf numFmtId="0" fontId="2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9" xfId="0" applyFont="1" applyBorder="1"/>
    <xf numFmtId="0" fontId="1" fillId="0" borderId="20" xfId="0" applyFont="1" applyBorder="1"/>
    <xf numFmtId="0" fontId="2" fillId="0" borderId="21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1" fillId="0" borderId="17" xfId="0" applyFont="1" applyBorder="1"/>
    <xf numFmtId="0" fontId="2" fillId="0" borderId="2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Кореляційне поле (діаграма розкиду)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Аркуш1!$H$51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Аркуш1!$D$8:$D$107</c:f>
              <c:numCache>
                <c:formatCode>General</c:formatCode>
                <c:ptCount val="100"/>
                <c:pt idx="0">
                  <c:v>126</c:v>
                </c:pt>
                <c:pt idx="1">
                  <c:v>116</c:v>
                </c:pt>
                <c:pt idx="2">
                  <c:v>160</c:v>
                </c:pt>
                <c:pt idx="3">
                  <c:v>157</c:v>
                </c:pt>
                <c:pt idx="4">
                  <c:v>132</c:v>
                </c:pt>
                <c:pt idx="5">
                  <c:v>139</c:v>
                </c:pt>
                <c:pt idx="6">
                  <c:v>131</c:v>
                </c:pt>
                <c:pt idx="7">
                  <c:v>111</c:v>
                </c:pt>
                <c:pt idx="8">
                  <c:v>122</c:v>
                </c:pt>
                <c:pt idx="9">
                  <c:v>149</c:v>
                </c:pt>
                <c:pt idx="10">
                  <c:v>111</c:v>
                </c:pt>
                <c:pt idx="11">
                  <c:v>102</c:v>
                </c:pt>
                <c:pt idx="12">
                  <c:v>147</c:v>
                </c:pt>
                <c:pt idx="13">
                  <c:v>159</c:v>
                </c:pt>
                <c:pt idx="14">
                  <c:v>131</c:v>
                </c:pt>
                <c:pt idx="15">
                  <c:v>121</c:v>
                </c:pt>
                <c:pt idx="16">
                  <c:v>131</c:v>
                </c:pt>
                <c:pt idx="17">
                  <c:v>127</c:v>
                </c:pt>
                <c:pt idx="18">
                  <c:v>136</c:v>
                </c:pt>
                <c:pt idx="19">
                  <c:v>118</c:v>
                </c:pt>
                <c:pt idx="20">
                  <c:v>134</c:v>
                </c:pt>
                <c:pt idx="21">
                  <c:v>130</c:v>
                </c:pt>
                <c:pt idx="22">
                  <c:v>111</c:v>
                </c:pt>
                <c:pt idx="23">
                  <c:v>158</c:v>
                </c:pt>
                <c:pt idx="24">
                  <c:v>144</c:v>
                </c:pt>
                <c:pt idx="25">
                  <c:v>155</c:v>
                </c:pt>
                <c:pt idx="26">
                  <c:v>102</c:v>
                </c:pt>
                <c:pt idx="27">
                  <c:v>152</c:v>
                </c:pt>
                <c:pt idx="28">
                  <c:v>153</c:v>
                </c:pt>
                <c:pt idx="29">
                  <c:v>121</c:v>
                </c:pt>
                <c:pt idx="30">
                  <c:v>151</c:v>
                </c:pt>
                <c:pt idx="31">
                  <c:v>154</c:v>
                </c:pt>
                <c:pt idx="32">
                  <c:v>144</c:v>
                </c:pt>
                <c:pt idx="33">
                  <c:v>158</c:v>
                </c:pt>
                <c:pt idx="34">
                  <c:v>134</c:v>
                </c:pt>
                <c:pt idx="35">
                  <c:v>145</c:v>
                </c:pt>
                <c:pt idx="36">
                  <c:v>105</c:v>
                </c:pt>
                <c:pt idx="37">
                  <c:v>108</c:v>
                </c:pt>
                <c:pt idx="38">
                  <c:v>127</c:v>
                </c:pt>
                <c:pt idx="39">
                  <c:v>148</c:v>
                </c:pt>
                <c:pt idx="40">
                  <c:v>101</c:v>
                </c:pt>
                <c:pt idx="41">
                  <c:v>139</c:v>
                </c:pt>
                <c:pt idx="42">
                  <c:v>124</c:v>
                </c:pt>
                <c:pt idx="43">
                  <c:v>110</c:v>
                </c:pt>
                <c:pt idx="44">
                  <c:v>106</c:v>
                </c:pt>
                <c:pt idx="45">
                  <c:v>126</c:v>
                </c:pt>
                <c:pt idx="46">
                  <c:v>117</c:v>
                </c:pt>
                <c:pt idx="47">
                  <c:v>159</c:v>
                </c:pt>
                <c:pt idx="48">
                  <c:v>119</c:v>
                </c:pt>
                <c:pt idx="49">
                  <c:v>153</c:v>
                </c:pt>
                <c:pt idx="50">
                  <c:v>125</c:v>
                </c:pt>
                <c:pt idx="51">
                  <c:v>153</c:v>
                </c:pt>
                <c:pt idx="52">
                  <c:v>115</c:v>
                </c:pt>
                <c:pt idx="53">
                  <c:v>116</c:v>
                </c:pt>
                <c:pt idx="54">
                  <c:v>117</c:v>
                </c:pt>
                <c:pt idx="55">
                  <c:v>117</c:v>
                </c:pt>
                <c:pt idx="56">
                  <c:v>148</c:v>
                </c:pt>
                <c:pt idx="57">
                  <c:v>156</c:v>
                </c:pt>
                <c:pt idx="58">
                  <c:v>121</c:v>
                </c:pt>
                <c:pt idx="59">
                  <c:v>148</c:v>
                </c:pt>
                <c:pt idx="60">
                  <c:v>140</c:v>
                </c:pt>
                <c:pt idx="61">
                  <c:v>150</c:v>
                </c:pt>
                <c:pt idx="62">
                  <c:v>106</c:v>
                </c:pt>
                <c:pt idx="63">
                  <c:v>114</c:v>
                </c:pt>
                <c:pt idx="64">
                  <c:v>148</c:v>
                </c:pt>
                <c:pt idx="65">
                  <c:v>117</c:v>
                </c:pt>
                <c:pt idx="66">
                  <c:v>132</c:v>
                </c:pt>
                <c:pt idx="67">
                  <c:v>133</c:v>
                </c:pt>
                <c:pt idx="68">
                  <c:v>123</c:v>
                </c:pt>
                <c:pt idx="69">
                  <c:v>118</c:v>
                </c:pt>
                <c:pt idx="70">
                  <c:v>136</c:v>
                </c:pt>
                <c:pt idx="71">
                  <c:v>113</c:v>
                </c:pt>
                <c:pt idx="72">
                  <c:v>109</c:v>
                </c:pt>
                <c:pt idx="73">
                  <c:v>127</c:v>
                </c:pt>
                <c:pt idx="74">
                  <c:v>122</c:v>
                </c:pt>
                <c:pt idx="75">
                  <c:v>117</c:v>
                </c:pt>
                <c:pt idx="76">
                  <c:v>159</c:v>
                </c:pt>
                <c:pt idx="77">
                  <c:v>141</c:v>
                </c:pt>
                <c:pt idx="78">
                  <c:v>108</c:v>
                </c:pt>
                <c:pt idx="79">
                  <c:v>147</c:v>
                </c:pt>
                <c:pt idx="80">
                  <c:v>114</c:v>
                </c:pt>
                <c:pt idx="81">
                  <c:v>156</c:v>
                </c:pt>
                <c:pt idx="82">
                  <c:v>118</c:v>
                </c:pt>
                <c:pt idx="83">
                  <c:v>133</c:v>
                </c:pt>
                <c:pt idx="84">
                  <c:v>158</c:v>
                </c:pt>
                <c:pt idx="85">
                  <c:v>158</c:v>
                </c:pt>
                <c:pt idx="86">
                  <c:v>122</c:v>
                </c:pt>
                <c:pt idx="87">
                  <c:v>112</c:v>
                </c:pt>
                <c:pt idx="88">
                  <c:v>135</c:v>
                </c:pt>
                <c:pt idx="89">
                  <c:v>124</c:v>
                </c:pt>
                <c:pt idx="90">
                  <c:v>133</c:v>
                </c:pt>
                <c:pt idx="91">
                  <c:v>121</c:v>
                </c:pt>
                <c:pt idx="92">
                  <c:v>142</c:v>
                </c:pt>
                <c:pt idx="93">
                  <c:v>114</c:v>
                </c:pt>
                <c:pt idx="94">
                  <c:v>146</c:v>
                </c:pt>
                <c:pt idx="95">
                  <c:v>155</c:v>
                </c:pt>
                <c:pt idx="96">
                  <c:v>111</c:v>
                </c:pt>
                <c:pt idx="97">
                  <c:v>151</c:v>
                </c:pt>
                <c:pt idx="98">
                  <c:v>118</c:v>
                </c:pt>
                <c:pt idx="99">
                  <c:v>115</c:v>
                </c:pt>
              </c:numCache>
            </c:numRef>
          </c:xVal>
          <c:yVal>
            <c:numRef>
              <c:f>Аркуш1!$E$8:$E$107</c:f>
              <c:numCache>
                <c:formatCode>General</c:formatCode>
                <c:ptCount val="100"/>
                <c:pt idx="0">
                  <c:v>127</c:v>
                </c:pt>
                <c:pt idx="1">
                  <c:v>120</c:v>
                </c:pt>
                <c:pt idx="2">
                  <c:v>147</c:v>
                </c:pt>
                <c:pt idx="3">
                  <c:v>146</c:v>
                </c:pt>
                <c:pt idx="4">
                  <c:v>131</c:v>
                </c:pt>
                <c:pt idx="5">
                  <c:v>132</c:v>
                </c:pt>
                <c:pt idx="6">
                  <c:v>128</c:v>
                </c:pt>
                <c:pt idx="7">
                  <c:v>120</c:v>
                </c:pt>
                <c:pt idx="8">
                  <c:v>125</c:v>
                </c:pt>
                <c:pt idx="9">
                  <c:v>140</c:v>
                </c:pt>
                <c:pt idx="10">
                  <c:v>116</c:v>
                </c:pt>
                <c:pt idx="11">
                  <c:v>111</c:v>
                </c:pt>
                <c:pt idx="12">
                  <c:v>141</c:v>
                </c:pt>
                <c:pt idx="13">
                  <c:v>149</c:v>
                </c:pt>
                <c:pt idx="14">
                  <c:v>132</c:v>
                </c:pt>
                <c:pt idx="15">
                  <c:v>122</c:v>
                </c:pt>
                <c:pt idx="16">
                  <c:v>129</c:v>
                </c:pt>
                <c:pt idx="17">
                  <c:v>130</c:v>
                </c:pt>
                <c:pt idx="18">
                  <c:v>132</c:v>
                </c:pt>
                <c:pt idx="19">
                  <c:v>120</c:v>
                </c:pt>
                <c:pt idx="20">
                  <c:v>133</c:v>
                </c:pt>
                <c:pt idx="21">
                  <c:v>130</c:v>
                </c:pt>
                <c:pt idx="22">
                  <c:v>121</c:v>
                </c:pt>
                <c:pt idx="23">
                  <c:v>145</c:v>
                </c:pt>
                <c:pt idx="24">
                  <c:v>141</c:v>
                </c:pt>
                <c:pt idx="25">
                  <c:v>146</c:v>
                </c:pt>
                <c:pt idx="26">
                  <c:v>113</c:v>
                </c:pt>
                <c:pt idx="27">
                  <c:v>144</c:v>
                </c:pt>
                <c:pt idx="28">
                  <c:v>144</c:v>
                </c:pt>
                <c:pt idx="29">
                  <c:v>124</c:v>
                </c:pt>
                <c:pt idx="30">
                  <c:v>142</c:v>
                </c:pt>
                <c:pt idx="31">
                  <c:v>141</c:v>
                </c:pt>
                <c:pt idx="32">
                  <c:v>141</c:v>
                </c:pt>
                <c:pt idx="33">
                  <c:v>145</c:v>
                </c:pt>
                <c:pt idx="34">
                  <c:v>130</c:v>
                </c:pt>
                <c:pt idx="35">
                  <c:v>139</c:v>
                </c:pt>
                <c:pt idx="36">
                  <c:v>118</c:v>
                </c:pt>
                <c:pt idx="37">
                  <c:v>120</c:v>
                </c:pt>
                <c:pt idx="38">
                  <c:v>129</c:v>
                </c:pt>
                <c:pt idx="39">
                  <c:v>139</c:v>
                </c:pt>
                <c:pt idx="40">
                  <c:v>110</c:v>
                </c:pt>
                <c:pt idx="41">
                  <c:v>137</c:v>
                </c:pt>
                <c:pt idx="42">
                  <c:v>129</c:v>
                </c:pt>
                <c:pt idx="43">
                  <c:v>118</c:v>
                </c:pt>
                <c:pt idx="44">
                  <c:v>114</c:v>
                </c:pt>
                <c:pt idx="45">
                  <c:v>128</c:v>
                </c:pt>
                <c:pt idx="46">
                  <c:v>122</c:v>
                </c:pt>
                <c:pt idx="47">
                  <c:v>147</c:v>
                </c:pt>
                <c:pt idx="48">
                  <c:v>128</c:v>
                </c:pt>
                <c:pt idx="49">
                  <c:v>143</c:v>
                </c:pt>
                <c:pt idx="50">
                  <c:v>124</c:v>
                </c:pt>
                <c:pt idx="51">
                  <c:v>144</c:v>
                </c:pt>
                <c:pt idx="52">
                  <c:v>119</c:v>
                </c:pt>
                <c:pt idx="53">
                  <c:v>122</c:v>
                </c:pt>
                <c:pt idx="54">
                  <c:v>123</c:v>
                </c:pt>
                <c:pt idx="55">
                  <c:v>121</c:v>
                </c:pt>
                <c:pt idx="56">
                  <c:v>137</c:v>
                </c:pt>
                <c:pt idx="57">
                  <c:v>146</c:v>
                </c:pt>
                <c:pt idx="58">
                  <c:v>126</c:v>
                </c:pt>
                <c:pt idx="59">
                  <c:v>137</c:v>
                </c:pt>
                <c:pt idx="60">
                  <c:v>137</c:v>
                </c:pt>
                <c:pt idx="61">
                  <c:v>144</c:v>
                </c:pt>
                <c:pt idx="62">
                  <c:v>113</c:v>
                </c:pt>
                <c:pt idx="63">
                  <c:v>119</c:v>
                </c:pt>
                <c:pt idx="64">
                  <c:v>145</c:v>
                </c:pt>
                <c:pt idx="65">
                  <c:v>117</c:v>
                </c:pt>
                <c:pt idx="66">
                  <c:v>127</c:v>
                </c:pt>
                <c:pt idx="67">
                  <c:v>129</c:v>
                </c:pt>
                <c:pt idx="68">
                  <c:v>127</c:v>
                </c:pt>
                <c:pt idx="69">
                  <c:v>124</c:v>
                </c:pt>
                <c:pt idx="70">
                  <c:v>133</c:v>
                </c:pt>
                <c:pt idx="71">
                  <c:v>119</c:v>
                </c:pt>
                <c:pt idx="72">
                  <c:v>115</c:v>
                </c:pt>
                <c:pt idx="73">
                  <c:v>126</c:v>
                </c:pt>
                <c:pt idx="74">
                  <c:v>126</c:v>
                </c:pt>
                <c:pt idx="75">
                  <c:v>121</c:v>
                </c:pt>
                <c:pt idx="76">
                  <c:v>148</c:v>
                </c:pt>
                <c:pt idx="77">
                  <c:v>135</c:v>
                </c:pt>
                <c:pt idx="78">
                  <c:v>113</c:v>
                </c:pt>
                <c:pt idx="79">
                  <c:v>143</c:v>
                </c:pt>
                <c:pt idx="80">
                  <c:v>118</c:v>
                </c:pt>
                <c:pt idx="81">
                  <c:v>148</c:v>
                </c:pt>
                <c:pt idx="82">
                  <c:v>124</c:v>
                </c:pt>
                <c:pt idx="83">
                  <c:v>132</c:v>
                </c:pt>
                <c:pt idx="84">
                  <c:v>146</c:v>
                </c:pt>
                <c:pt idx="85">
                  <c:v>143</c:v>
                </c:pt>
                <c:pt idx="86">
                  <c:v>119</c:v>
                </c:pt>
                <c:pt idx="87">
                  <c:v>117</c:v>
                </c:pt>
                <c:pt idx="88">
                  <c:v>136</c:v>
                </c:pt>
                <c:pt idx="89">
                  <c:v>128</c:v>
                </c:pt>
                <c:pt idx="90">
                  <c:v>131</c:v>
                </c:pt>
                <c:pt idx="91">
                  <c:v>123</c:v>
                </c:pt>
                <c:pt idx="92">
                  <c:v>134</c:v>
                </c:pt>
                <c:pt idx="93">
                  <c:v>118</c:v>
                </c:pt>
                <c:pt idx="94">
                  <c:v>139</c:v>
                </c:pt>
                <c:pt idx="95">
                  <c:v>145</c:v>
                </c:pt>
                <c:pt idx="96">
                  <c:v>117</c:v>
                </c:pt>
                <c:pt idx="97">
                  <c:v>143</c:v>
                </c:pt>
                <c:pt idx="98">
                  <c:v>124</c:v>
                </c:pt>
                <c:pt idx="99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1-4477-9AFD-8337C5BFF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632320"/>
        <c:axId val="1641641056"/>
      </c:scatterChart>
      <c:scatterChart>
        <c:scatterStyle val="smoothMarker"/>
        <c:varyColors val="0"/>
        <c:ser>
          <c:idx val="1"/>
          <c:order val="1"/>
          <c:tx>
            <c:strRef>
              <c:f>Аркуш1!$I$51</c:f>
              <c:strCache>
                <c:ptCount val="1"/>
                <c:pt idx="0">
                  <c:v>y прямої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Аркуш1!$G$52:$G$72</c:f>
              <c:numCache>
                <c:formatCode>General</c:formatCode>
                <c:ptCount val="21"/>
                <c:pt idx="0">
                  <c:v>100</c:v>
                </c:pt>
                <c:pt idx="1">
                  <c:v>103</c:v>
                </c:pt>
                <c:pt idx="2">
                  <c:v>106</c:v>
                </c:pt>
                <c:pt idx="3">
                  <c:v>109</c:v>
                </c:pt>
                <c:pt idx="4">
                  <c:v>112</c:v>
                </c:pt>
                <c:pt idx="5">
                  <c:v>115</c:v>
                </c:pt>
                <c:pt idx="6">
                  <c:v>118</c:v>
                </c:pt>
                <c:pt idx="7">
                  <c:v>121</c:v>
                </c:pt>
                <c:pt idx="8">
                  <c:v>124</c:v>
                </c:pt>
                <c:pt idx="9">
                  <c:v>127</c:v>
                </c:pt>
                <c:pt idx="10">
                  <c:v>130</c:v>
                </c:pt>
                <c:pt idx="11">
                  <c:v>133</c:v>
                </c:pt>
                <c:pt idx="12">
                  <c:v>136</c:v>
                </c:pt>
                <c:pt idx="13">
                  <c:v>139</c:v>
                </c:pt>
                <c:pt idx="14">
                  <c:v>142</c:v>
                </c:pt>
                <c:pt idx="15">
                  <c:v>145</c:v>
                </c:pt>
                <c:pt idx="16">
                  <c:v>148</c:v>
                </c:pt>
                <c:pt idx="17">
                  <c:v>151</c:v>
                </c:pt>
                <c:pt idx="18">
                  <c:v>154</c:v>
                </c:pt>
                <c:pt idx="19">
                  <c:v>157</c:v>
                </c:pt>
                <c:pt idx="20">
                  <c:v>160</c:v>
                </c:pt>
              </c:numCache>
            </c:numRef>
          </c:xVal>
          <c:yVal>
            <c:numRef>
              <c:f>Аркуш1!$I$52:$I$72</c:f>
              <c:numCache>
                <c:formatCode>General</c:formatCode>
                <c:ptCount val="21"/>
                <c:pt idx="0">
                  <c:v>111.0648097609714</c:v>
                </c:pt>
                <c:pt idx="1">
                  <c:v>112.90407945761525</c:v>
                </c:pt>
                <c:pt idx="2">
                  <c:v>114.74334915425911</c:v>
                </c:pt>
                <c:pt idx="3">
                  <c:v>116.58261885090296</c:v>
                </c:pt>
                <c:pt idx="4">
                  <c:v>118.42188854754681</c:v>
                </c:pt>
                <c:pt idx="5">
                  <c:v>120.26115824419067</c:v>
                </c:pt>
                <c:pt idx="6">
                  <c:v>122.10042794083452</c:v>
                </c:pt>
                <c:pt idx="7">
                  <c:v>123.93969763747837</c:v>
                </c:pt>
                <c:pt idx="8">
                  <c:v>125.77896733412223</c:v>
                </c:pt>
                <c:pt idx="9">
                  <c:v>127.61823703076608</c:v>
                </c:pt>
                <c:pt idx="10">
                  <c:v>129.45750672740994</c:v>
                </c:pt>
                <c:pt idx="11">
                  <c:v>131.2967764240538</c:v>
                </c:pt>
                <c:pt idx="12">
                  <c:v>133.13604612069764</c:v>
                </c:pt>
                <c:pt idx="13">
                  <c:v>134.97531581734148</c:v>
                </c:pt>
                <c:pt idx="14">
                  <c:v>136.81458551398535</c:v>
                </c:pt>
                <c:pt idx="15">
                  <c:v>138.65385521062922</c:v>
                </c:pt>
                <c:pt idx="16">
                  <c:v>140.49312490727306</c:v>
                </c:pt>
                <c:pt idx="17">
                  <c:v>142.3323946039169</c:v>
                </c:pt>
                <c:pt idx="18">
                  <c:v>144.17166430056076</c:v>
                </c:pt>
                <c:pt idx="19">
                  <c:v>146.01093399720463</c:v>
                </c:pt>
                <c:pt idx="20">
                  <c:v>147.85020369384847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C1-4477-9AFD-8337C5BFF0C0}"/>
            </c:ext>
          </c:extLst>
        </c:ser>
        <c:ser>
          <c:idx val="2"/>
          <c:order val="2"/>
          <c:tx>
            <c:strRef>
              <c:f>Аркуш1!$J$51</c:f>
              <c:strCache>
                <c:ptCount val="1"/>
                <c:pt idx="0">
                  <c:v>y параболи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Аркуш1!$G$52:$G$72</c:f>
              <c:numCache>
                <c:formatCode>General</c:formatCode>
                <c:ptCount val="21"/>
                <c:pt idx="0">
                  <c:v>100</c:v>
                </c:pt>
                <c:pt idx="1">
                  <c:v>103</c:v>
                </c:pt>
                <c:pt idx="2">
                  <c:v>106</c:v>
                </c:pt>
                <c:pt idx="3">
                  <c:v>109</c:v>
                </c:pt>
                <c:pt idx="4">
                  <c:v>112</c:v>
                </c:pt>
                <c:pt idx="5">
                  <c:v>115</c:v>
                </c:pt>
                <c:pt idx="6">
                  <c:v>118</c:v>
                </c:pt>
                <c:pt idx="7">
                  <c:v>121</c:v>
                </c:pt>
                <c:pt idx="8">
                  <c:v>124</c:v>
                </c:pt>
                <c:pt idx="9">
                  <c:v>127</c:v>
                </c:pt>
                <c:pt idx="10">
                  <c:v>130</c:v>
                </c:pt>
                <c:pt idx="11">
                  <c:v>133</c:v>
                </c:pt>
                <c:pt idx="12">
                  <c:v>136</c:v>
                </c:pt>
                <c:pt idx="13">
                  <c:v>139</c:v>
                </c:pt>
                <c:pt idx="14">
                  <c:v>142</c:v>
                </c:pt>
                <c:pt idx="15">
                  <c:v>145</c:v>
                </c:pt>
                <c:pt idx="16">
                  <c:v>148</c:v>
                </c:pt>
                <c:pt idx="17">
                  <c:v>151</c:v>
                </c:pt>
                <c:pt idx="18">
                  <c:v>154</c:v>
                </c:pt>
                <c:pt idx="19">
                  <c:v>157</c:v>
                </c:pt>
                <c:pt idx="20">
                  <c:v>160</c:v>
                </c:pt>
              </c:numCache>
            </c:numRef>
          </c:xVal>
          <c:yVal>
            <c:numRef>
              <c:f>Аркуш1!$J$52:$J$72</c:f>
              <c:numCache>
                <c:formatCode>General</c:formatCode>
                <c:ptCount val="21"/>
                <c:pt idx="0">
                  <c:v>110.73369238583984</c:v>
                </c:pt>
                <c:pt idx="1">
                  <c:v>112.65397491606163</c:v>
                </c:pt>
                <c:pt idx="2">
                  <c:v>114.56641338682462</c:v>
                </c:pt>
                <c:pt idx="3">
                  <c:v>116.4710077981288</c:v>
                </c:pt>
                <c:pt idx="4">
                  <c:v>118.36775814997418</c:v>
                </c:pt>
                <c:pt idx="5">
                  <c:v>120.25666444236074</c:v>
                </c:pt>
                <c:pt idx="6">
                  <c:v>122.13772667528852</c:v>
                </c:pt>
                <c:pt idx="7">
                  <c:v>124.01094484875748</c:v>
                </c:pt>
                <c:pt idx="8">
                  <c:v>125.87631896276764</c:v>
                </c:pt>
                <c:pt idx="9">
                  <c:v>127.73384901731899</c:v>
                </c:pt>
                <c:pt idx="10">
                  <c:v>129.58353501241155</c:v>
                </c:pt>
                <c:pt idx="11">
                  <c:v>131.42537694804528</c:v>
                </c:pt>
                <c:pt idx="12">
                  <c:v>133.25937482422023</c:v>
                </c:pt>
                <c:pt idx="13">
                  <c:v>135.08552864093636</c:v>
                </c:pt>
                <c:pt idx="14">
                  <c:v>136.9038383981937</c:v>
                </c:pt>
                <c:pt idx="15">
                  <c:v>138.71430409599222</c:v>
                </c:pt>
                <c:pt idx="16">
                  <c:v>140.51692573433195</c:v>
                </c:pt>
                <c:pt idx="17">
                  <c:v>142.31170331321286</c:v>
                </c:pt>
                <c:pt idx="18">
                  <c:v>144.09863683263498</c:v>
                </c:pt>
                <c:pt idx="19">
                  <c:v>145.87772629259828</c:v>
                </c:pt>
                <c:pt idx="20">
                  <c:v>147.64897169310279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C1-4477-9AFD-8337C5BFF0C0}"/>
            </c:ext>
          </c:extLst>
        </c:ser>
        <c:ser>
          <c:idx val="3"/>
          <c:order val="3"/>
          <c:tx>
            <c:strRef>
              <c:f>Аркуш1!$K$51</c:f>
              <c:strCache>
                <c:ptCount val="1"/>
                <c:pt idx="0">
                  <c:v>y куб параболи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Аркуш1!$G$52:$G$72</c:f>
              <c:numCache>
                <c:formatCode>General</c:formatCode>
                <c:ptCount val="21"/>
                <c:pt idx="0">
                  <c:v>100</c:v>
                </c:pt>
                <c:pt idx="1">
                  <c:v>103</c:v>
                </c:pt>
                <c:pt idx="2">
                  <c:v>106</c:v>
                </c:pt>
                <c:pt idx="3">
                  <c:v>109</c:v>
                </c:pt>
                <c:pt idx="4">
                  <c:v>112</c:v>
                </c:pt>
                <c:pt idx="5">
                  <c:v>115</c:v>
                </c:pt>
                <c:pt idx="6">
                  <c:v>118</c:v>
                </c:pt>
                <c:pt idx="7">
                  <c:v>121</c:v>
                </c:pt>
                <c:pt idx="8">
                  <c:v>124</c:v>
                </c:pt>
                <c:pt idx="9">
                  <c:v>127</c:v>
                </c:pt>
                <c:pt idx="10">
                  <c:v>130</c:v>
                </c:pt>
                <c:pt idx="11">
                  <c:v>133</c:v>
                </c:pt>
                <c:pt idx="12">
                  <c:v>136</c:v>
                </c:pt>
                <c:pt idx="13">
                  <c:v>139</c:v>
                </c:pt>
                <c:pt idx="14">
                  <c:v>142</c:v>
                </c:pt>
                <c:pt idx="15">
                  <c:v>145</c:v>
                </c:pt>
                <c:pt idx="16">
                  <c:v>148</c:v>
                </c:pt>
                <c:pt idx="17">
                  <c:v>151</c:v>
                </c:pt>
                <c:pt idx="18">
                  <c:v>154</c:v>
                </c:pt>
                <c:pt idx="19">
                  <c:v>157</c:v>
                </c:pt>
                <c:pt idx="20">
                  <c:v>160</c:v>
                </c:pt>
              </c:numCache>
            </c:numRef>
          </c:xVal>
          <c:yVal>
            <c:numRef>
              <c:f>Аркуш1!$K$52:$K$72</c:f>
              <c:numCache>
                <c:formatCode>General</c:formatCode>
                <c:ptCount val="21"/>
                <c:pt idx="0">
                  <c:v>110.90232278428925</c:v>
                </c:pt>
                <c:pt idx="1">
                  <c:v>112.75057615289136</c:v>
                </c:pt>
                <c:pt idx="2">
                  <c:v>114.60819460225892</c:v>
                </c:pt>
                <c:pt idx="3">
                  <c:v>116.47334137926674</c:v>
                </c:pt>
                <c:pt idx="4">
                  <c:v>118.34417973078962</c:v>
                </c:pt>
                <c:pt idx="5">
                  <c:v>120.21887290370233</c:v>
                </c:pt>
                <c:pt idx="6">
                  <c:v>122.09558414487967</c:v>
                </c:pt>
                <c:pt idx="7">
                  <c:v>123.97247670119641</c:v>
                </c:pt>
                <c:pt idx="8">
                  <c:v>125.84771381952737</c:v>
                </c:pt>
                <c:pt idx="9">
                  <c:v>127.71945874674732</c:v>
                </c:pt>
                <c:pt idx="10">
                  <c:v>129.58587472973105</c:v>
                </c:pt>
                <c:pt idx="11">
                  <c:v>131.44512501535334</c:v>
                </c:pt>
                <c:pt idx="12">
                  <c:v>133.295372850489</c:v>
                </c:pt>
                <c:pt idx="13">
                  <c:v>135.13478148201281</c:v>
                </c:pt>
                <c:pt idx="14">
                  <c:v>136.96151415679955</c:v>
                </c:pt>
                <c:pt idx="15">
                  <c:v>138.77373412172403</c:v>
                </c:pt>
                <c:pt idx="16">
                  <c:v>140.56960462366101</c:v>
                </c:pt>
                <c:pt idx="17">
                  <c:v>142.34728890948531</c:v>
                </c:pt>
                <c:pt idx="18">
                  <c:v>144.10495022607168</c:v>
                </c:pt>
                <c:pt idx="19">
                  <c:v>145.84075182029494</c:v>
                </c:pt>
                <c:pt idx="20">
                  <c:v>147.55285693902988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AC1-4477-9AFD-8337C5BFF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632320"/>
        <c:axId val="1641641056"/>
      </c:scatterChart>
      <c:valAx>
        <c:axId val="1641632320"/>
        <c:scaling>
          <c:orientation val="minMax"/>
          <c:max val="17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 sz="1000">
                    <a:effectLst/>
                  </a:rPr>
                  <a:t>Індекс трудовитрат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41641056"/>
        <c:crosses val="autoZero"/>
        <c:crossBetween val="midCat"/>
      </c:valAx>
      <c:valAx>
        <c:axId val="1641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 sz="1000">
                    <a:effectLst/>
                  </a:rPr>
                  <a:t>Індекс обсягу продукції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4163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Лінія умовного середнього (емпірична регресія)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Аркуш1!$D$8:$D$107</c:f>
              <c:numCache>
                <c:formatCode>General</c:formatCode>
                <c:ptCount val="100"/>
                <c:pt idx="0">
                  <c:v>126</c:v>
                </c:pt>
                <c:pt idx="1">
                  <c:v>116</c:v>
                </c:pt>
                <c:pt idx="2">
                  <c:v>160</c:v>
                </c:pt>
                <c:pt idx="3">
                  <c:v>157</c:v>
                </c:pt>
                <c:pt idx="4">
                  <c:v>132</c:v>
                </c:pt>
                <c:pt idx="5">
                  <c:v>139</c:v>
                </c:pt>
                <c:pt idx="6">
                  <c:v>131</c:v>
                </c:pt>
                <c:pt idx="7">
                  <c:v>111</c:v>
                </c:pt>
                <c:pt idx="8">
                  <c:v>122</c:v>
                </c:pt>
                <c:pt idx="9">
                  <c:v>149</c:v>
                </c:pt>
                <c:pt idx="10">
                  <c:v>111</c:v>
                </c:pt>
                <c:pt idx="11">
                  <c:v>102</c:v>
                </c:pt>
                <c:pt idx="12">
                  <c:v>147</c:v>
                </c:pt>
                <c:pt idx="13">
                  <c:v>159</c:v>
                </c:pt>
                <c:pt idx="14">
                  <c:v>131</c:v>
                </c:pt>
                <c:pt idx="15">
                  <c:v>121</c:v>
                </c:pt>
                <c:pt idx="16">
                  <c:v>131</c:v>
                </c:pt>
                <c:pt idx="17">
                  <c:v>127</c:v>
                </c:pt>
                <c:pt idx="18">
                  <c:v>136</c:v>
                </c:pt>
                <c:pt idx="19">
                  <c:v>118</c:v>
                </c:pt>
                <c:pt idx="20">
                  <c:v>134</c:v>
                </c:pt>
                <c:pt idx="21">
                  <c:v>130</c:v>
                </c:pt>
                <c:pt idx="22">
                  <c:v>111</c:v>
                </c:pt>
                <c:pt idx="23">
                  <c:v>158</c:v>
                </c:pt>
                <c:pt idx="24">
                  <c:v>144</c:v>
                </c:pt>
                <c:pt idx="25">
                  <c:v>155</c:v>
                </c:pt>
                <c:pt idx="26">
                  <c:v>102</c:v>
                </c:pt>
                <c:pt idx="27">
                  <c:v>152</c:v>
                </c:pt>
                <c:pt idx="28">
                  <c:v>153</c:v>
                </c:pt>
                <c:pt idx="29">
                  <c:v>121</c:v>
                </c:pt>
                <c:pt idx="30">
                  <c:v>151</c:v>
                </c:pt>
                <c:pt idx="31">
                  <c:v>154</c:v>
                </c:pt>
                <c:pt idx="32">
                  <c:v>144</c:v>
                </c:pt>
                <c:pt idx="33">
                  <c:v>158</c:v>
                </c:pt>
                <c:pt idx="34">
                  <c:v>134</c:v>
                </c:pt>
                <c:pt idx="35">
                  <c:v>145</c:v>
                </c:pt>
                <c:pt idx="36">
                  <c:v>105</c:v>
                </c:pt>
                <c:pt idx="37">
                  <c:v>108</c:v>
                </c:pt>
                <c:pt idx="38">
                  <c:v>127</c:v>
                </c:pt>
                <c:pt idx="39">
                  <c:v>148</c:v>
                </c:pt>
                <c:pt idx="40">
                  <c:v>101</c:v>
                </c:pt>
                <c:pt idx="41">
                  <c:v>139</c:v>
                </c:pt>
                <c:pt idx="42">
                  <c:v>124</c:v>
                </c:pt>
                <c:pt idx="43">
                  <c:v>110</c:v>
                </c:pt>
                <c:pt idx="44">
                  <c:v>106</c:v>
                </c:pt>
                <c:pt idx="45">
                  <c:v>126</c:v>
                </c:pt>
                <c:pt idx="46">
                  <c:v>117</c:v>
                </c:pt>
                <c:pt idx="47">
                  <c:v>159</c:v>
                </c:pt>
                <c:pt idx="48">
                  <c:v>119</c:v>
                </c:pt>
                <c:pt idx="49">
                  <c:v>153</c:v>
                </c:pt>
                <c:pt idx="50">
                  <c:v>125</c:v>
                </c:pt>
                <c:pt idx="51">
                  <c:v>153</c:v>
                </c:pt>
                <c:pt idx="52">
                  <c:v>115</c:v>
                </c:pt>
                <c:pt idx="53">
                  <c:v>116</c:v>
                </c:pt>
                <c:pt idx="54">
                  <c:v>117</c:v>
                </c:pt>
                <c:pt idx="55">
                  <c:v>117</c:v>
                </c:pt>
                <c:pt idx="56">
                  <c:v>148</c:v>
                </c:pt>
                <c:pt idx="57">
                  <c:v>156</c:v>
                </c:pt>
                <c:pt idx="58">
                  <c:v>121</c:v>
                </c:pt>
                <c:pt idx="59">
                  <c:v>148</c:v>
                </c:pt>
                <c:pt idx="60">
                  <c:v>140</c:v>
                </c:pt>
                <c:pt idx="61">
                  <c:v>150</c:v>
                </c:pt>
                <c:pt idx="62">
                  <c:v>106</c:v>
                </c:pt>
                <c:pt idx="63">
                  <c:v>114</c:v>
                </c:pt>
                <c:pt idx="64">
                  <c:v>148</c:v>
                </c:pt>
                <c:pt idx="65">
                  <c:v>117</c:v>
                </c:pt>
                <c:pt idx="66">
                  <c:v>132</c:v>
                </c:pt>
                <c:pt idx="67">
                  <c:v>133</c:v>
                </c:pt>
                <c:pt idx="68">
                  <c:v>123</c:v>
                </c:pt>
                <c:pt idx="69">
                  <c:v>118</c:v>
                </c:pt>
                <c:pt idx="70">
                  <c:v>136</c:v>
                </c:pt>
                <c:pt idx="71">
                  <c:v>113</c:v>
                </c:pt>
                <c:pt idx="72">
                  <c:v>109</c:v>
                </c:pt>
                <c:pt idx="73">
                  <c:v>127</c:v>
                </c:pt>
                <c:pt idx="74">
                  <c:v>122</c:v>
                </c:pt>
                <c:pt idx="75">
                  <c:v>117</c:v>
                </c:pt>
                <c:pt idx="76">
                  <c:v>159</c:v>
                </c:pt>
                <c:pt idx="77">
                  <c:v>141</c:v>
                </c:pt>
                <c:pt idx="78">
                  <c:v>108</c:v>
                </c:pt>
                <c:pt idx="79">
                  <c:v>147</c:v>
                </c:pt>
                <c:pt idx="80">
                  <c:v>114</c:v>
                </c:pt>
                <c:pt idx="81">
                  <c:v>156</c:v>
                </c:pt>
                <c:pt idx="82">
                  <c:v>118</c:v>
                </c:pt>
                <c:pt idx="83">
                  <c:v>133</c:v>
                </c:pt>
                <c:pt idx="84">
                  <c:v>158</c:v>
                </c:pt>
                <c:pt idx="85">
                  <c:v>158</c:v>
                </c:pt>
                <c:pt idx="86">
                  <c:v>122</c:v>
                </c:pt>
                <c:pt idx="87">
                  <c:v>112</c:v>
                </c:pt>
                <c:pt idx="88">
                  <c:v>135</c:v>
                </c:pt>
                <c:pt idx="89">
                  <c:v>124</c:v>
                </c:pt>
                <c:pt idx="90">
                  <c:v>133</c:v>
                </c:pt>
                <c:pt idx="91">
                  <c:v>121</c:v>
                </c:pt>
                <c:pt idx="92">
                  <c:v>142</c:v>
                </c:pt>
                <c:pt idx="93">
                  <c:v>114</c:v>
                </c:pt>
                <c:pt idx="94">
                  <c:v>146</c:v>
                </c:pt>
                <c:pt idx="95">
                  <c:v>155</c:v>
                </c:pt>
                <c:pt idx="96">
                  <c:v>111</c:v>
                </c:pt>
                <c:pt idx="97">
                  <c:v>151</c:v>
                </c:pt>
                <c:pt idx="98">
                  <c:v>118</c:v>
                </c:pt>
                <c:pt idx="99">
                  <c:v>115</c:v>
                </c:pt>
              </c:numCache>
            </c:numRef>
          </c:xVal>
          <c:yVal>
            <c:numRef>
              <c:f>Аркуш1!$E$8:$E$107</c:f>
              <c:numCache>
                <c:formatCode>General</c:formatCode>
                <c:ptCount val="100"/>
                <c:pt idx="0">
                  <c:v>127</c:v>
                </c:pt>
                <c:pt idx="1">
                  <c:v>120</c:v>
                </c:pt>
                <c:pt idx="2">
                  <c:v>147</c:v>
                </c:pt>
                <c:pt idx="3">
                  <c:v>146</c:v>
                </c:pt>
                <c:pt idx="4">
                  <c:v>131</c:v>
                </c:pt>
                <c:pt idx="5">
                  <c:v>132</c:v>
                </c:pt>
                <c:pt idx="6">
                  <c:v>128</c:v>
                </c:pt>
                <c:pt idx="7">
                  <c:v>120</c:v>
                </c:pt>
                <c:pt idx="8">
                  <c:v>125</c:v>
                </c:pt>
                <c:pt idx="9">
                  <c:v>140</c:v>
                </c:pt>
                <c:pt idx="10">
                  <c:v>116</c:v>
                </c:pt>
                <c:pt idx="11">
                  <c:v>111</c:v>
                </c:pt>
                <c:pt idx="12">
                  <c:v>141</c:v>
                </c:pt>
                <c:pt idx="13">
                  <c:v>149</c:v>
                </c:pt>
                <c:pt idx="14">
                  <c:v>132</c:v>
                </c:pt>
                <c:pt idx="15">
                  <c:v>122</c:v>
                </c:pt>
                <c:pt idx="16">
                  <c:v>129</c:v>
                </c:pt>
                <c:pt idx="17">
                  <c:v>130</c:v>
                </c:pt>
                <c:pt idx="18">
                  <c:v>132</c:v>
                </c:pt>
                <c:pt idx="19">
                  <c:v>120</c:v>
                </c:pt>
                <c:pt idx="20">
                  <c:v>133</c:v>
                </c:pt>
                <c:pt idx="21">
                  <c:v>130</c:v>
                </c:pt>
                <c:pt idx="22">
                  <c:v>121</c:v>
                </c:pt>
                <c:pt idx="23">
                  <c:v>145</c:v>
                </c:pt>
                <c:pt idx="24">
                  <c:v>141</c:v>
                </c:pt>
                <c:pt idx="25">
                  <c:v>146</c:v>
                </c:pt>
                <c:pt idx="26">
                  <c:v>113</c:v>
                </c:pt>
                <c:pt idx="27">
                  <c:v>144</c:v>
                </c:pt>
                <c:pt idx="28">
                  <c:v>144</c:v>
                </c:pt>
                <c:pt idx="29">
                  <c:v>124</c:v>
                </c:pt>
                <c:pt idx="30">
                  <c:v>142</c:v>
                </c:pt>
                <c:pt idx="31">
                  <c:v>141</c:v>
                </c:pt>
                <c:pt idx="32">
                  <c:v>141</c:v>
                </c:pt>
                <c:pt idx="33">
                  <c:v>145</c:v>
                </c:pt>
                <c:pt idx="34">
                  <c:v>130</c:v>
                </c:pt>
                <c:pt idx="35">
                  <c:v>139</c:v>
                </c:pt>
                <c:pt idx="36">
                  <c:v>118</c:v>
                </c:pt>
                <c:pt idx="37">
                  <c:v>120</c:v>
                </c:pt>
                <c:pt idx="38">
                  <c:v>129</c:v>
                </c:pt>
                <c:pt idx="39">
                  <c:v>139</c:v>
                </c:pt>
                <c:pt idx="40">
                  <c:v>110</c:v>
                </c:pt>
                <c:pt idx="41">
                  <c:v>137</c:v>
                </c:pt>
                <c:pt idx="42">
                  <c:v>129</c:v>
                </c:pt>
                <c:pt idx="43">
                  <c:v>118</c:v>
                </c:pt>
                <c:pt idx="44">
                  <c:v>114</c:v>
                </c:pt>
                <c:pt idx="45">
                  <c:v>128</c:v>
                </c:pt>
                <c:pt idx="46">
                  <c:v>122</c:v>
                </c:pt>
                <c:pt idx="47">
                  <c:v>147</c:v>
                </c:pt>
                <c:pt idx="48">
                  <c:v>128</c:v>
                </c:pt>
                <c:pt idx="49">
                  <c:v>143</c:v>
                </c:pt>
                <c:pt idx="50">
                  <c:v>124</c:v>
                </c:pt>
                <c:pt idx="51">
                  <c:v>144</c:v>
                </c:pt>
                <c:pt idx="52">
                  <c:v>119</c:v>
                </c:pt>
                <c:pt idx="53">
                  <c:v>122</c:v>
                </c:pt>
                <c:pt idx="54">
                  <c:v>123</c:v>
                </c:pt>
                <c:pt idx="55">
                  <c:v>121</c:v>
                </c:pt>
                <c:pt idx="56">
                  <c:v>137</c:v>
                </c:pt>
                <c:pt idx="57">
                  <c:v>146</c:v>
                </c:pt>
                <c:pt idx="58">
                  <c:v>126</c:v>
                </c:pt>
                <c:pt idx="59">
                  <c:v>137</c:v>
                </c:pt>
                <c:pt idx="60">
                  <c:v>137</c:v>
                </c:pt>
                <c:pt idx="61">
                  <c:v>144</c:v>
                </c:pt>
                <c:pt idx="62">
                  <c:v>113</c:v>
                </c:pt>
                <c:pt idx="63">
                  <c:v>119</c:v>
                </c:pt>
                <c:pt idx="64">
                  <c:v>145</c:v>
                </c:pt>
                <c:pt idx="65">
                  <c:v>117</c:v>
                </c:pt>
                <c:pt idx="66">
                  <c:v>127</c:v>
                </c:pt>
                <c:pt idx="67">
                  <c:v>129</c:v>
                </c:pt>
                <c:pt idx="68">
                  <c:v>127</c:v>
                </c:pt>
                <c:pt idx="69">
                  <c:v>124</c:v>
                </c:pt>
                <c:pt idx="70">
                  <c:v>133</c:v>
                </c:pt>
                <c:pt idx="71">
                  <c:v>119</c:v>
                </c:pt>
                <c:pt idx="72">
                  <c:v>115</c:v>
                </c:pt>
                <c:pt idx="73">
                  <c:v>126</c:v>
                </c:pt>
                <c:pt idx="74">
                  <c:v>126</c:v>
                </c:pt>
                <c:pt idx="75">
                  <c:v>121</c:v>
                </c:pt>
                <c:pt idx="76">
                  <c:v>148</c:v>
                </c:pt>
                <c:pt idx="77">
                  <c:v>135</c:v>
                </c:pt>
                <c:pt idx="78">
                  <c:v>113</c:v>
                </c:pt>
                <c:pt idx="79">
                  <c:v>143</c:v>
                </c:pt>
                <c:pt idx="80">
                  <c:v>118</c:v>
                </c:pt>
                <c:pt idx="81">
                  <c:v>148</c:v>
                </c:pt>
                <c:pt idx="82">
                  <c:v>124</c:v>
                </c:pt>
                <c:pt idx="83">
                  <c:v>132</c:v>
                </c:pt>
                <c:pt idx="84">
                  <c:v>146</c:v>
                </c:pt>
                <c:pt idx="85">
                  <c:v>143</c:v>
                </c:pt>
                <c:pt idx="86">
                  <c:v>119</c:v>
                </c:pt>
                <c:pt idx="87">
                  <c:v>117</c:v>
                </c:pt>
                <c:pt idx="88">
                  <c:v>136</c:v>
                </c:pt>
                <c:pt idx="89">
                  <c:v>128</c:v>
                </c:pt>
                <c:pt idx="90">
                  <c:v>131</c:v>
                </c:pt>
                <c:pt idx="91">
                  <c:v>123</c:v>
                </c:pt>
                <c:pt idx="92">
                  <c:v>134</c:v>
                </c:pt>
                <c:pt idx="93">
                  <c:v>118</c:v>
                </c:pt>
                <c:pt idx="94">
                  <c:v>139</c:v>
                </c:pt>
                <c:pt idx="95">
                  <c:v>145</c:v>
                </c:pt>
                <c:pt idx="96">
                  <c:v>117</c:v>
                </c:pt>
                <c:pt idx="97">
                  <c:v>143</c:v>
                </c:pt>
                <c:pt idx="98">
                  <c:v>124</c:v>
                </c:pt>
                <c:pt idx="99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E-49EC-834D-F9E158444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632320"/>
        <c:axId val="1641641056"/>
      </c:scatterChart>
      <c:scatterChart>
        <c:scatterStyle val="smoothMarker"/>
        <c:varyColors val="0"/>
        <c:ser>
          <c:idx val="4"/>
          <c:order val="1"/>
          <c:tx>
            <c:strRef>
              <c:f>Аркуш1!$J$76</c:f>
              <c:strCache>
                <c:ptCount val="1"/>
                <c:pt idx="0">
                  <c:v>Умовне середнє 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Аркуш1!$I$77:$I$82</c:f>
              <c:numCache>
                <c:formatCode>General</c:formatCode>
                <c:ptCount val="6"/>
                <c:pt idx="0">
                  <c:v>105</c:v>
                </c:pt>
                <c:pt idx="1">
                  <c:v>115</c:v>
                </c:pt>
                <c:pt idx="2">
                  <c:v>125</c:v>
                </c:pt>
                <c:pt idx="3">
                  <c:v>135</c:v>
                </c:pt>
                <c:pt idx="4">
                  <c:v>145</c:v>
                </c:pt>
                <c:pt idx="5">
                  <c:v>155</c:v>
                </c:pt>
              </c:numCache>
            </c:numRef>
          </c:xVal>
          <c:yVal>
            <c:numRef>
              <c:f>Аркуш1!$J$77:$J$82</c:f>
              <c:numCache>
                <c:formatCode>General</c:formatCode>
                <c:ptCount val="6"/>
                <c:pt idx="0">
                  <c:v>114.5</c:v>
                </c:pt>
                <c:pt idx="1">
                  <c:v>120.39130434782609</c:v>
                </c:pt>
                <c:pt idx="2">
                  <c:v>126.05882352941177</c:v>
                </c:pt>
                <c:pt idx="3">
                  <c:v>131.8125</c:v>
                </c:pt>
                <c:pt idx="4">
                  <c:v>139.64285714285714</c:v>
                </c:pt>
                <c:pt idx="5">
                  <c:v>145.1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94E-49EC-834D-F9E158444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632320"/>
        <c:axId val="1641641056"/>
      </c:scatterChart>
      <c:valAx>
        <c:axId val="1641632320"/>
        <c:scaling>
          <c:orientation val="minMax"/>
          <c:max val="17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 sz="1000">
                    <a:effectLst/>
                  </a:rPr>
                  <a:t>Індекс трудовитрат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41641056"/>
        <c:crosses val="autoZero"/>
        <c:crossBetween val="midCat"/>
      </c:valAx>
      <c:valAx>
        <c:axId val="164164105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uk-UA" sz="1000">
                    <a:effectLst/>
                  </a:rPr>
                  <a:t>Індекс обсягу продукції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4163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219807</xdr:colOff>
      <xdr:row>19</xdr:row>
      <xdr:rowOff>55852</xdr:rowOff>
    </xdr:from>
    <xdr:to>
      <xdr:col>9</xdr:col>
      <xdr:colOff>241596</xdr:colOff>
      <xdr:row>21</xdr:row>
      <xdr:rowOff>126024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B6DD209-B66B-7208-2F3C-A53652A0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115" y="3968429"/>
          <a:ext cx="2293135" cy="45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278424</xdr:colOff>
      <xdr:row>26</xdr:row>
      <xdr:rowOff>73271</xdr:rowOff>
    </xdr:from>
    <xdr:to>
      <xdr:col>11</xdr:col>
      <xdr:colOff>594946</xdr:colOff>
      <xdr:row>29</xdr:row>
      <xdr:rowOff>29310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CFF5EA5-52A8-CFE7-959D-78D3FF2A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0097" y="5377963"/>
          <a:ext cx="3357195" cy="915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205154</xdr:colOff>
      <xdr:row>35</xdr:row>
      <xdr:rowOff>29308</xdr:rowOff>
    </xdr:from>
    <xdr:to>
      <xdr:col>11</xdr:col>
      <xdr:colOff>871904</xdr:colOff>
      <xdr:row>40</xdr:row>
      <xdr:rowOff>162658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8E34AA4-1156-EEB3-6FCE-0A25C2EB6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6827" y="7019193"/>
          <a:ext cx="3773365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128222</xdr:colOff>
      <xdr:row>50</xdr:row>
      <xdr:rowOff>101112</xdr:rowOff>
    </xdr:from>
    <xdr:to>
      <xdr:col>17</xdr:col>
      <xdr:colOff>820616</xdr:colOff>
      <xdr:row>68</xdr:row>
      <xdr:rowOff>175847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66AF4FC-3820-7DB7-DF51-E6FD43E19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51290</xdr:colOff>
      <xdr:row>74</xdr:row>
      <xdr:rowOff>65944</xdr:rowOff>
    </xdr:from>
    <xdr:to>
      <xdr:col>15</xdr:col>
      <xdr:colOff>754674</xdr:colOff>
      <xdr:row>89</xdr:row>
      <xdr:rowOff>139211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72AC3D3-1B71-4F13-B152-9963BE27E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285747</xdr:colOff>
      <xdr:row>10</xdr:row>
      <xdr:rowOff>43962</xdr:rowOff>
    </xdr:from>
    <xdr:to>
      <xdr:col>31</xdr:col>
      <xdr:colOff>220542</xdr:colOff>
      <xdr:row>12</xdr:row>
      <xdr:rowOff>115034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921E83D-7BED-902F-3040-8EFBA923C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0632" y="2249366"/>
          <a:ext cx="1759198" cy="466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7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9.28515625" style="6" bestFit="1" customWidth="1"/>
    <col min="2" max="2" width="25.28515625" style="6" customWidth="1"/>
    <col min="3" max="3" width="27" style="6" customWidth="1"/>
    <col min="4" max="4" width="13.28515625" style="6" customWidth="1"/>
    <col min="5" max="5" width="13.7109375" style="6" customWidth="1"/>
    <col min="6" max="6" width="9.140625" style="6"/>
    <col min="7" max="7" width="12.5703125" style="6" customWidth="1"/>
    <col min="8" max="8" width="12.42578125" style="6" customWidth="1"/>
    <col min="9" max="9" width="11.42578125" style="6" customWidth="1"/>
    <col min="10" max="10" width="12" style="6" customWidth="1"/>
    <col min="11" max="11" width="14.28515625" style="6" customWidth="1"/>
    <col min="12" max="12" width="14.5703125" style="6" customWidth="1"/>
    <col min="13" max="13" width="13.5703125" style="6" bestFit="1" customWidth="1"/>
    <col min="14" max="14" width="10.28515625" style="6" customWidth="1"/>
    <col min="15" max="15" width="12.5703125" style="6" bestFit="1" customWidth="1"/>
    <col min="16" max="16" width="14.28515625" style="6" bestFit="1" customWidth="1"/>
    <col min="17" max="17" width="9.140625" style="6"/>
    <col min="18" max="18" width="25.140625" style="6" customWidth="1"/>
    <col min="19" max="19" width="10.5703125" style="6" customWidth="1"/>
    <col min="20" max="20" width="15.42578125" style="6" customWidth="1"/>
    <col min="21" max="22" width="9.28515625" style="6" bestFit="1" customWidth="1"/>
    <col min="23" max="23" width="14.7109375" style="6" customWidth="1"/>
    <col min="24" max="26" width="9.28515625" style="6" bestFit="1" customWidth="1"/>
    <col min="27" max="27" width="9.140625" style="6"/>
    <col min="28" max="28" width="9.28515625" style="6" bestFit="1" customWidth="1"/>
    <col min="29" max="30" width="9.140625" style="6"/>
    <col min="31" max="31" width="9.28515625" style="6" bestFit="1" customWidth="1"/>
    <col min="32" max="16384" width="9.140625" style="6"/>
  </cols>
  <sheetData>
    <row r="1" spans="1:36" ht="15.75" thickBot="1" x14ac:dyDescent="0.3"/>
    <row r="2" spans="1:36" ht="15.75" thickBot="1" x14ac:dyDescent="0.3">
      <c r="A2" s="49" t="s">
        <v>16</v>
      </c>
      <c r="B2" s="50"/>
      <c r="C2" s="51"/>
    </row>
    <row r="3" spans="1:36" x14ac:dyDescent="0.25">
      <c r="A3" s="59">
        <v>8</v>
      </c>
      <c r="B3" s="2" t="s">
        <v>0</v>
      </c>
      <c r="C3" s="3" t="s">
        <v>2</v>
      </c>
    </row>
    <row r="4" spans="1:36" ht="18.75" thickBot="1" x14ac:dyDescent="0.3">
      <c r="A4" s="60"/>
      <c r="B4" s="4" t="s">
        <v>1</v>
      </c>
      <c r="C4" s="5" t="s">
        <v>3</v>
      </c>
    </row>
    <row r="5" spans="1:36" ht="15.75" thickBot="1" x14ac:dyDescent="0.3"/>
    <row r="6" spans="1:36" ht="15.75" thickBot="1" x14ac:dyDescent="0.3">
      <c r="A6" s="46" t="s">
        <v>4</v>
      </c>
      <c r="B6" s="46"/>
      <c r="C6" s="46"/>
      <c r="D6" s="46" t="s">
        <v>8</v>
      </c>
      <c r="E6" s="46"/>
      <c r="AB6" s="49" t="s">
        <v>76</v>
      </c>
      <c r="AC6" s="50"/>
      <c r="AD6" s="50"/>
      <c r="AE6" s="50"/>
      <c r="AF6" s="51"/>
    </row>
    <row r="7" spans="1:36" ht="31.5" customHeight="1" x14ac:dyDescent="0.25">
      <c r="A7" s="6" t="s">
        <v>5</v>
      </c>
      <c r="B7" s="6" t="s">
        <v>6</v>
      </c>
      <c r="C7" s="6" t="s">
        <v>7</v>
      </c>
      <c r="D7" s="7" t="s">
        <v>9</v>
      </c>
      <c r="E7" s="7" t="s">
        <v>10</v>
      </c>
      <c r="J7" s="9"/>
      <c r="K7" s="53" t="s">
        <v>17</v>
      </c>
      <c r="L7" s="54"/>
      <c r="M7" s="54"/>
      <c r="N7" s="55"/>
      <c r="P7" s="30"/>
      <c r="R7" s="66" t="s">
        <v>37</v>
      </c>
      <c r="S7" s="67"/>
      <c r="AB7" s="29" t="s">
        <v>78</v>
      </c>
      <c r="AC7" s="62" t="s">
        <v>77</v>
      </c>
      <c r="AD7" s="63"/>
      <c r="AE7" s="63"/>
      <c r="AF7" s="63"/>
      <c r="AG7" s="25"/>
      <c r="AH7" s="25"/>
      <c r="AI7" s="25"/>
    </row>
    <row r="8" spans="1:36" ht="15.75" thickBot="1" x14ac:dyDescent="0.3">
      <c r="A8" s="1">
        <v>-0.14945953807909973</v>
      </c>
      <c r="B8" s="1">
        <v>125.53849909970397</v>
      </c>
      <c r="C8" s="6">
        <f>7*$B8^0.6 + 2*$A8</f>
        <v>126.86508644692293</v>
      </c>
      <c r="D8" s="6">
        <f>ROUND($B$8:$B$107, 0)</f>
        <v>126</v>
      </c>
      <c r="E8" s="6">
        <f>ROUND($C$8:$C$107, 0)</f>
        <v>127</v>
      </c>
      <c r="K8" s="19" t="s">
        <v>18</v>
      </c>
      <c r="L8" s="8">
        <f>COUNT($D$8:$D$107)</f>
        <v>100</v>
      </c>
      <c r="N8" s="18"/>
      <c r="R8" s="19" t="s">
        <v>38</v>
      </c>
      <c r="S8" s="20" t="s">
        <v>39</v>
      </c>
      <c r="AB8" s="8">
        <f xml:space="preserve"> $R$9 * $D8 + $S$9</f>
        <v>127.00514713188444</v>
      </c>
      <c r="AC8" s="62"/>
      <c r="AD8" s="63"/>
      <c r="AE8" s="63"/>
      <c r="AF8" s="63"/>
      <c r="AG8" s="25"/>
      <c r="AH8" s="25"/>
      <c r="AI8" s="25"/>
    </row>
    <row r="9" spans="1:36" x14ac:dyDescent="0.25">
      <c r="A9" s="1">
        <v>-0.62412027546088211</v>
      </c>
      <c r="B9" s="1">
        <v>116.45985290078433</v>
      </c>
      <c r="C9" s="6">
        <f t="shared" ref="C9:C72" si="0">7*$B9^0.6 + 2*$A9</f>
        <v>120.31542368724888</v>
      </c>
      <c r="D9" s="6">
        <f t="shared" ref="D9:D72" si="1">ROUND($B$8:$B$107, 0)</f>
        <v>116</v>
      </c>
      <c r="E9" s="6">
        <f t="shared" ref="E9:E72" si="2">ROUND($C$8:$C$107, 0)</f>
        <v>120</v>
      </c>
      <c r="G9" s="31"/>
      <c r="H9" s="31" t="s">
        <v>11</v>
      </c>
      <c r="I9" s="31" t="s">
        <v>12</v>
      </c>
      <c r="K9" s="19" t="s">
        <v>19</v>
      </c>
      <c r="L9" s="8">
        <f>SUMPRODUCT($D$8:$D$107)</f>
        <v>13126</v>
      </c>
      <c r="M9" s="32" t="s">
        <v>34</v>
      </c>
      <c r="N9" s="20">
        <f>SUMPRODUCT($D$8:$D$107, $D$8:$D$107, $D$8:$D$107, $D$8:$D$107, $D$8:$D$107)</f>
        <v>4583327524126</v>
      </c>
      <c r="R9" s="19">
        <f t="array" ref="R9:S9">LINEST($E$8:$E$107, $D$8:$D$107,,)</f>
        <v>0.61308989888128307</v>
      </c>
      <c r="S9" s="20">
        <v>49.755819872842778</v>
      </c>
      <c r="AB9" s="8">
        <f t="shared" ref="AB9:AB72" si="3" xml:space="preserve"> $R$9 * $D9 + $S$9</f>
        <v>120.87424814307161</v>
      </c>
      <c r="AC9" s="30"/>
    </row>
    <row r="10" spans="1:36" ht="15.75" thickBot="1" x14ac:dyDescent="0.3">
      <c r="A10" s="1">
        <v>4.0133727452484891E-2</v>
      </c>
      <c r="B10" s="1">
        <v>159.72899563585315</v>
      </c>
      <c r="C10" s="6">
        <f t="shared" si="0"/>
        <v>147.01629572044249</v>
      </c>
      <c r="D10" s="6">
        <f t="shared" si="1"/>
        <v>160</v>
      </c>
      <c r="E10" s="6">
        <f t="shared" si="2"/>
        <v>147</v>
      </c>
      <c r="G10" s="30" t="s">
        <v>11</v>
      </c>
      <c r="H10" s="30">
        <v>1</v>
      </c>
      <c r="I10" s="30"/>
      <c r="K10" s="19" t="s">
        <v>81</v>
      </c>
      <c r="L10" s="8">
        <f>SUMPRODUCT($E$8:$E$107)</f>
        <v>13023</v>
      </c>
      <c r="M10" s="32" t="s">
        <v>35</v>
      </c>
      <c r="N10" s="20">
        <f>SUMPRODUCT($D$8:$D$107, $D$8:$D$107, $D$8:$D$107, $D$8:$D$107, $D$8:$D$107, $D$8:$D$107)</f>
        <v>649496092095666</v>
      </c>
      <c r="R10" s="68" t="s">
        <v>40</v>
      </c>
      <c r="S10" s="69"/>
      <c r="AB10" s="8">
        <f t="shared" si="3"/>
        <v>147.85020369384807</v>
      </c>
      <c r="AC10" s="61" t="s">
        <v>76</v>
      </c>
      <c r="AD10" s="46"/>
      <c r="AE10" s="46"/>
      <c r="AF10" s="46"/>
    </row>
    <row r="11" spans="1:36" ht="15.75" thickBot="1" x14ac:dyDescent="0.3">
      <c r="A11" s="1">
        <v>0.17736965673975646</v>
      </c>
      <c r="B11" s="1">
        <v>156.51539658803063</v>
      </c>
      <c r="C11" s="6">
        <f t="shared" si="0"/>
        <v>145.50983273403295</v>
      </c>
      <c r="D11" s="6">
        <f t="shared" si="1"/>
        <v>157</v>
      </c>
      <c r="E11" s="6">
        <f t="shared" si="2"/>
        <v>146</v>
      </c>
      <c r="G11" s="33" t="s">
        <v>12</v>
      </c>
      <c r="H11" s="33">
        <v>0.98127216768711079</v>
      </c>
      <c r="I11" s="33">
        <v>1</v>
      </c>
      <c r="K11" s="19" t="s">
        <v>20</v>
      </c>
      <c r="L11" s="8">
        <f>SUMPRODUCT($D$8:$D$107, $D$8:$D$107)</f>
        <v>1752306</v>
      </c>
      <c r="M11" s="32" t="s">
        <v>36</v>
      </c>
      <c r="N11" s="20">
        <f>SUMPRODUCT($E$8:$E$107, $D$8:$D$107, $D$8:$D$107, $D$8:$D$107)</f>
        <v>31924734346</v>
      </c>
      <c r="AB11" s="8">
        <f t="shared" si="3"/>
        <v>146.01093399720423</v>
      </c>
      <c r="AC11" s="61"/>
      <c r="AD11" s="46"/>
      <c r="AE11" s="46"/>
      <c r="AF11" s="46"/>
    </row>
    <row r="12" spans="1:36" ht="15.75" thickBot="1" x14ac:dyDescent="0.3">
      <c r="A12" s="1">
        <v>0.11280690159765072</v>
      </c>
      <c r="B12" s="1">
        <v>132.29163487655262</v>
      </c>
      <c r="C12" s="6">
        <f t="shared" si="0"/>
        <v>131.45088233211462</v>
      </c>
      <c r="D12" s="6">
        <f t="shared" si="1"/>
        <v>132</v>
      </c>
      <c r="E12" s="6">
        <f t="shared" si="2"/>
        <v>131</v>
      </c>
      <c r="K12" s="19" t="s">
        <v>21</v>
      </c>
      <c r="L12" s="8">
        <f>SUMPRODUCT($D$8:$D$107, $D$8:$D$107, $D$8:$D$107)</f>
        <v>237794350</v>
      </c>
      <c r="N12" s="18"/>
      <c r="R12" s="49" t="s">
        <v>66</v>
      </c>
      <c r="S12" s="50"/>
      <c r="T12" s="50"/>
      <c r="U12" s="50"/>
      <c r="V12" s="50"/>
      <c r="W12" s="50"/>
      <c r="X12" s="50"/>
      <c r="Y12" s="50"/>
      <c r="Z12" s="51"/>
      <c r="AB12" s="8">
        <f t="shared" si="3"/>
        <v>130.68368652517216</v>
      </c>
      <c r="AC12" s="61"/>
      <c r="AD12" s="46"/>
      <c r="AE12" s="46"/>
      <c r="AF12" s="46"/>
    </row>
    <row r="13" spans="1:36" x14ac:dyDescent="0.25">
      <c r="A13" s="1">
        <v>-1.5259684005286545</v>
      </c>
      <c r="B13" s="1">
        <v>138.83236182744835</v>
      </c>
      <c r="C13" s="6">
        <f t="shared" si="0"/>
        <v>132.02850338508173</v>
      </c>
      <c r="D13" s="6">
        <f t="shared" si="1"/>
        <v>139</v>
      </c>
      <c r="E13" s="6">
        <f t="shared" si="2"/>
        <v>132</v>
      </c>
      <c r="G13" s="8" t="s">
        <v>13</v>
      </c>
      <c r="H13" s="8" t="s">
        <v>14</v>
      </c>
      <c r="K13" s="19" t="s">
        <v>22</v>
      </c>
      <c r="L13" s="8">
        <f>SUMPRODUCT($D$8:$D$107, $D$8:$D$107, $D$8:$D$107, $D$8:$D$107)</f>
        <v>32775249522</v>
      </c>
      <c r="N13" s="18"/>
      <c r="R13" s="34" t="s">
        <v>41</v>
      </c>
      <c r="S13" s="30"/>
      <c r="T13" s="30"/>
      <c r="U13" s="30"/>
      <c r="V13" s="30"/>
      <c r="W13" s="30"/>
      <c r="X13" s="30"/>
      <c r="Y13" s="30"/>
      <c r="Z13" s="35"/>
      <c r="AB13" s="8">
        <f t="shared" si="3"/>
        <v>134.97531581734114</v>
      </c>
      <c r="AC13" s="61"/>
      <c r="AD13" s="46"/>
      <c r="AE13" s="46"/>
      <c r="AF13" s="46"/>
      <c r="AG13" s="30"/>
      <c r="AH13" s="30"/>
      <c r="AI13" s="30"/>
      <c r="AJ13" s="30"/>
    </row>
    <row r="14" spans="1:36" ht="15.75" thickBot="1" x14ac:dyDescent="0.3">
      <c r="A14" s="1">
        <v>-1.1949077816097997</v>
      </c>
      <c r="B14" s="1">
        <v>130.76815088351086</v>
      </c>
      <c r="C14" s="6">
        <f t="shared" si="0"/>
        <v>127.92663111767459</v>
      </c>
      <c r="D14" s="6">
        <f t="shared" si="1"/>
        <v>131</v>
      </c>
      <c r="E14" s="6">
        <f t="shared" si="2"/>
        <v>128</v>
      </c>
      <c r="G14" s="8" t="s">
        <v>15</v>
      </c>
      <c r="H14" s="8">
        <f>ROUND(CORREL($D$8:$D$107, $E$8:$E$107), 3)</f>
        <v>0.98099999999999998</v>
      </c>
      <c r="K14" s="19" t="s">
        <v>23</v>
      </c>
      <c r="L14" s="8">
        <f>SUMPRODUCT($D$8:$D$107, $E$8:$E$107)</f>
        <v>1727416</v>
      </c>
      <c r="N14" s="18"/>
      <c r="R14" s="34"/>
      <c r="S14" s="30"/>
      <c r="T14" s="30"/>
      <c r="U14" s="30"/>
      <c r="V14" s="30"/>
      <c r="W14" s="30"/>
      <c r="X14" s="30"/>
      <c r="Y14" s="30"/>
      <c r="Z14" s="35"/>
      <c r="AB14" s="8">
        <f t="shared" si="3"/>
        <v>130.07059662629086</v>
      </c>
      <c r="AG14" s="30"/>
      <c r="AH14" s="30"/>
      <c r="AI14" s="30"/>
      <c r="AJ14" s="30"/>
    </row>
    <row r="15" spans="1:36" ht="15.75" thickBot="1" x14ac:dyDescent="0.3">
      <c r="A15" s="1">
        <v>0.94616325441165827</v>
      </c>
      <c r="B15" s="1">
        <v>110.77059236426894</v>
      </c>
      <c r="C15" s="6">
        <f t="shared" si="0"/>
        <v>119.85720560453601</v>
      </c>
      <c r="D15" s="6">
        <f t="shared" si="1"/>
        <v>111</v>
      </c>
      <c r="E15" s="6">
        <f t="shared" si="2"/>
        <v>120</v>
      </c>
      <c r="K15" s="21" t="s">
        <v>24</v>
      </c>
      <c r="L15" s="22">
        <f>SUMPRODUCT($E$8:$E$107, $D$8:$D$107, $D$8:$D$107)</f>
        <v>232974002</v>
      </c>
      <c r="M15" s="28"/>
      <c r="N15" s="15"/>
      <c r="R15" s="36" t="s">
        <v>42</v>
      </c>
      <c r="S15" s="37"/>
      <c r="T15" s="30"/>
      <c r="U15" s="30"/>
      <c r="V15" s="30"/>
      <c r="W15" s="30"/>
      <c r="X15" s="30"/>
      <c r="Y15" s="30"/>
      <c r="Z15" s="35"/>
      <c r="AB15" s="8">
        <f t="shared" si="3"/>
        <v>117.8087986486652</v>
      </c>
      <c r="AC15" s="17"/>
      <c r="AD15" s="8" t="s">
        <v>79</v>
      </c>
      <c r="AE15" s="8">
        <f xml:space="preserve"> $L$8</f>
        <v>100</v>
      </c>
      <c r="AG15" s="30"/>
      <c r="AH15" s="30"/>
      <c r="AI15" s="30"/>
      <c r="AJ15" s="30"/>
    </row>
    <row r="16" spans="1:36" ht="15.75" thickBot="1" x14ac:dyDescent="0.3">
      <c r="A16" s="1">
        <v>-1.7212187231052667E-3</v>
      </c>
      <c r="B16" s="1">
        <v>121.89458906826991</v>
      </c>
      <c r="C16" s="6">
        <f t="shared" si="0"/>
        <v>124.9328738010861</v>
      </c>
      <c r="D16" s="6">
        <f t="shared" si="1"/>
        <v>122</v>
      </c>
      <c r="E16" s="6">
        <f t="shared" si="2"/>
        <v>125</v>
      </c>
      <c r="R16" s="34" t="s">
        <v>43</v>
      </c>
      <c r="S16" s="30">
        <v>0.98127216768711167</v>
      </c>
      <c r="T16" s="30"/>
      <c r="U16" s="30"/>
      <c r="V16" s="30"/>
      <c r="W16" s="30"/>
      <c r="X16" s="30"/>
      <c r="Y16" s="30"/>
      <c r="Z16" s="35"/>
      <c r="AB16" s="8">
        <f t="shared" si="3"/>
        <v>124.55278753635932</v>
      </c>
      <c r="AD16" s="8" t="s">
        <v>80</v>
      </c>
      <c r="AE16" s="8">
        <f>COUNT(R9:S9)</f>
        <v>2</v>
      </c>
      <c r="AG16" s="30"/>
      <c r="AH16" s="30"/>
      <c r="AI16" s="30"/>
      <c r="AJ16" s="30"/>
    </row>
    <row r="17" spans="1:36" x14ac:dyDescent="0.25">
      <c r="A17" s="1">
        <v>-0.47474600251007359</v>
      </c>
      <c r="B17" s="1">
        <v>149.42716757713555</v>
      </c>
      <c r="C17" s="6">
        <f t="shared" si="0"/>
        <v>140.22485208786722</v>
      </c>
      <c r="D17" s="6">
        <f t="shared" si="1"/>
        <v>149</v>
      </c>
      <c r="E17" s="6">
        <f t="shared" si="2"/>
        <v>140</v>
      </c>
      <c r="G17" s="53" t="s">
        <v>30</v>
      </c>
      <c r="H17" s="54"/>
      <c r="I17" s="54"/>
      <c r="J17" s="54"/>
      <c r="K17" s="54"/>
      <c r="L17" s="55"/>
      <c r="R17" s="34" t="s">
        <v>44</v>
      </c>
      <c r="S17" s="30">
        <v>0.96289506707736305</v>
      </c>
      <c r="T17" s="30"/>
      <c r="U17" s="30"/>
      <c r="V17" s="30"/>
      <c r="W17" s="30"/>
      <c r="X17" s="30"/>
      <c r="Y17" s="30"/>
      <c r="Z17" s="35"/>
      <c r="AB17" s="8">
        <f t="shared" si="3"/>
        <v>141.10621480615396</v>
      </c>
      <c r="AD17" s="8" t="s">
        <v>82</v>
      </c>
      <c r="AE17" s="8">
        <f xml:space="preserve"> (SUMPRODUCT($E$8:$E$107 - $AB$8:$AB$107, $E$8:$E$107 - $AB$8:$AB$107)) / ($AE$15 - $AE$16 - 1)</f>
        <v>4.3882168047210683</v>
      </c>
      <c r="AG17" s="30"/>
      <c r="AH17" s="30"/>
      <c r="AI17" s="30"/>
      <c r="AJ17" s="30"/>
    </row>
    <row r="18" spans="1:36" ht="15.75" thickBot="1" x14ac:dyDescent="0.3">
      <c r="A18" s="1">
        <v>-1.2486361811170354</v>
      </c>
      <c r="B18" s="1">
        <v>111.19724112674336</v>
      </c>
      <c r="C18" s="6">
        <f t="shared" si="0"/>
        <v>115.74001225824287</v>
      </c>
      <c r="D18" s="6">
        <f t="shared" si="1"/>
        <v>111</v>
      </c>
      <c r="E18" s="6">
        <f t="shared" si="2"/>
        <v>116</v>
      </c>
      <c r="G18" s="56"/>
      <c r="H18" s="57"/>
      <c r="I18" s="57"/>
      <c r="J18" s="57"/>
      <c r="K18" s="57"/>
      <c r="L18" s="58"/>
      <c r="M18" s="30"/>
      <c r="N18" s="30"/>
      <c r="O18" s="30"/>
      <c r="P18" s="30"/>
      <c r="R18" s="34" t="s">
        <v>45</v>
      </c>
      <c r="S18" s="30">
        <v>0.9625164453128463</v>
      </c>
      <c r="T18" s="30"/>
      <c r="U18" s="30"/>
      <c r="V18" s="30"/>
      <c r="W18" s="30"/>
      <c r="X18" s="30"/>
      <c r="Y18" s="30"/>
      <c r="Z18" s="35"/>
      <c r="AB18" s="8">
        <f t="shared" si="3"/>
        <v>117.8087986486652</v>
      </c>
      <c r="AG18" s="30"/>
      <c r="AH18" s="30"/>
      <c r="AI18" s="30"/>
      <c r="AJ18" s="30"/>
    </row>
    <row r="19" spans="1:36" x14ac:dyDescent="0.25">
      <c r="A19" s="1">
        <v>-0.54550582717638463</v>
      </c>
      <c r="B19" s="1">
        <v>101.54911954100162</v>
      </c>
      <c r="C19" s="6">
        <f t="shared" si="0"/>
        <v>110.87951924766467</v>
      </c>
      <c r="D19" s="6">
        <f t="shared" si="1"/>
        <v>102</v>
      </c>
      <c r="E19" s="6">
        <f t="shared" si="2"/>
        <v>111</v>
      </c>
      <c r="G19" s="17" t="s">
        <v>25</v>
      </c>
      <c r="H19" s="30"/>
      <c r="I19" s="30"/>
      <c r="J19" s="30"/>
      <c r="R19" s="34" t="s">
        <v>46</v>
      </c>
      <c r="S19" s="30">
        <v>2.0840919082957718</v>
      </c>
      <c r="T19" s="30"/>
      <c r="U19" s="30"/>
      <c r="V19" s="30"/>
      <c r="W19" s="30"/>
      <c r="X19" s="30"/>
      <c r="Y19" s="30"/>
      <c r="Z19" s="35"/>
      <c r="AB19" s="8">
        <f t="shared" si="3"/>
        <v>112.29098955873366</v>
      </c>
      <c r="AG19" s="30"/>
      <c r="AH19" s="30"/>
      <c r="AI19" s="30"/>
      <c r="AJ19" s="30"/>
    </row>
    <row r="20" spans="1:36" ht="15.75" thickBot="1" x14ac:dyDescent="0.3">
      <c r="A20" s="1">
        <v>0.62514345700037666</v>
      </c>
      <c r="B20" s="1">
        <v>147.21335489974669</v>
      </c>
      <c r="C20" s="6">
        <f t="shared" si="0"/>
        <v>141.16596000881208</v>
      </c>
      <c r="D20" s="6">
        <f t="shared" si="1"/>
        <v>147</v>
      </c>
      <c r="E20" s="6">
        <f t="shared" si="2"/>
        <v>141</v>
      </c>
      <c r="G20" s="46"/>
      <c r="H20" s="46"/>
      <c r="I20" s="46"/>
      <c r="J20" s="46"/>
      <c r="K20" s="9"/>
      <c r="L20" s="9"/>
      <c r="R20" s="38" t="s">
        <v>47</v>
      </c>
      <c r="S20" s="33">
        <v>100</v>
      </c>
      <c r="T20" s="30"/>
      <c r="U20" s="30"/>
      <c r="V20" s="30"/>
      <c r="W20" s="30"/>
      <c r="X20" s="30"/>
      <c r="Y20" s="30"/>
      <c r="Z20" s="35"/>
      <c r="AB20" s="8">
        <f t="shared" si="3"/>
        <v>139.88003500839139</v>
      </c>
      <c r="AC20" s="30"/>
      <c r="AD20" s="30"/>
      <c r="AE20" s="30"/>
      <c r="AF20" s="30"/>
      <c r="AG20" s="30"/>
      <c r="AH20" s="30"/>
      <c r="AI20" s="30"/>
      <c r="AJ20" s="30"/>
    </row>
    <row r="21" spans="1:36" x14ac:dyDescent="0.25">
      <c r="A21" s="1">
        <v>1.4871829989715479</v>
      </c>
      <c r="B21" s="1">
        <v>158.89950254829554</v>
      </c>
      <c r="C21" s="6">
        <f t="shared" si="0"/>
        <v>149.45208304497308</v>
      </c>
      <c r="D21" s="6">
        <f t="shared" si="1"/>
        <v>159</v>
      </c>
      <c r="E21" s="6">
        <f t="shared" si="2"/>
        <v>149</v>
      </c>
      <c r="G21" s="46"/>
      <c r="H21" s="46"/>
      <c r="I21" s="46"/>
      <c r="J21" s="46"/>
      <c r="L21" s="10" t="s">
        <v>31</v>
      </c>
      <c r="R21" s="34"/>
      <c r="S21" s="30"/>
      <c r="T21" s="30"/>
      <c r="U21" s="30"/>
      <c r="V21" s="30"/>
      <c r="W21" s="30"/>
      <c r="X21" s="30"/>
      <c r="Y21" s="30"/>
      <c r="Z21" s="35"/>
      <c r="AB21" s="8">
        <f t="shared" si="3"/>
        <v>147.23711379496677</v>
      </c>
      <c r="AC21" s="30"/>
      <c r="AD21" s="30"/>
      <c r="AE21" s="30"/>
      <c r="AF21" s="30"/>
      <c r="AG21" s="30"/>
      <c r="AH21" s="30"/>
      <c r="AI21" s="30"/>
      <c r="AJ21" s="30"/>
    </row>
    <row r="22" spans="1:36" ht="15.75" thickBot="1" x14ac:dyDescent="0.3">
      <c r="A22" s="1">
        <v>0.50719449973257724</v>
      </c>
      <c r="B22" s="1">
        <v>131.31015961180455</v>
      </c>
      <c r="C22" s="6">
        <f t="shared" si="0"/>
        <v>131.6546494483016</v>
      </c>
      <c r="D22" s="6">
        <f t="shared" si="1"/>
        <v>131</v>
      </c>
      <c r="E22" s="6">
        <f t="shared" si="2"/>
        <v>132</v>
      </c>
      <c r="G22" s="46"/>
      <c r="H22" s="46"/>
      <c r="I22" s="46"/>
      <c r="J22" s="46"/>
      <c r="R22" s="34" t="s">
        <v>48</v>
      </c>
      <c r="S22" s="30"/>
      <c r="T22" s="30"/>
      <c r="U22" s="30"/>
      <c r="V22" s="30"/>
      <c r="W22" s="30"/>
      <c r="X22" s="30"/>
      <c r="Y22" s="30"/>
      <c r="Z22" s="35"/>
      <c r="AB22" s="8">
        <f t="shared" si="3"/>
        <v>130.07059662629086</v>
      </c>
      <c r="AC22" s="30"/>
      <c r="AD22" s="30"/>
      <c r="AE22" s="30"/>
      <c r="AF22" s="30"/>
      <c r="AG22" s="30"/>
      <c r="AH22" s="30"/>
      <c r="AI22" s="30"/>
      <c r="AJ22" s="30"/>
    </row>
    <row r="23" spans="1:36" x14ac:dyDescent="0.25">
      <c r="A23" s="1">
        <v>-1.3801309250993654</v>
      </c>
      <c r="B23" s="1">
        <v>121.21158482619708</v>
      </c>
      <c r="C23" s="6">
        <f t="shared" si="0"/>
        <v>121.75555379362496</v>
      </c>
      <c r="D23" s="6">
        <f t="shared" si="1"/>
        <v>121</v>
      </c>
      <c r="E23" s="6">
        <f t="shared" si="2"/>
        <v>122</v>
      </c>
      <c r="G23" s="8" t="s">
        <v>26</v>
      </c>
      <c r="H23" s="48" t="s">
        <v>27</v>
      </c>
      <c r="I23" s="48"/>
      <c r="J23" s="48" t="s">
        <v>28</v>
      </c>
      <c r="K23" s="52"/>
      <c r="L23" s="12" t="s">
        <v>29</v>
      </c>
      <c r="R23" s="39"/>
      <c r="S23" s="31" t="s">
        <v>53</v>
      </c>
      <c r="T23" s="31" t="s">
        <v>54</v>
      </c>
      <c r="U23" s="31" t="s">
        <v>55</v>
      </c>
      <c r="V23" s="31" t="s">
        <v>56</v>
      </c>
      <c r="W23" s="31" t="s">
        <v>57</v>
      </c>
      <c r="X23" s="30"/>
      <c r="Y23" s="30"/>
      <c r="Z23" s="35"/>
      <c r="AB23" s="8">
        <f t="shared" si="3"/>
        <v>123.93969763747803</v>
      </c>
      <c r="AC23" s="40"/>
      <c r="AD23" s="40"/>
      <c r="AE23" s="40"/>
      <c r="AF23" s="40"/>
      <c r="AG23" s="40"/>
      <c r="AH23" s="30"/>
      <c r="AI23" s="30"/>
      <c r="AJ23" s="30"/>
    </row>
    <row r="24" spans="1:36" x14ac:dyDescent="0.25">
      <c r="A24" s="1">
        <v>-1.0041276254924014</v>
      </c>
      <c r="B24" s="1">
        <v>131.47312845240637</v>
      </c>
      <c r="C24" s="6">
        <f t="shared" si="0"/>
        <v>128.72926352226261</v>
      </c>
      <c r="D24" s="6">
        <f t="shared" si="1"/>
        <v>131</v>
      </c>
      <c r="E24" s="6">
        <f t="shared" si="2"/>
        <v>129</v>
      </c>
      <c r="G24" s="8">
        <f>$L$10</f>
        <v>13023</v>
      </c>
      <c r="H24" s="8">
        <f xml:space="preserve"> $L$8</f>
        <v>100</v>
      </c>
      <c r="I24" s="8">
        <f xml:space="preserve"> $L$9</f>
        <v>13126</v>
      </c>
      <c r="J24" s="8">
        <f t="array" ref="J24:K25">MINVERSE(H24:I25)</f>
        <v>0.59628124315178876</v>
      </c>
      <c r="K24" s="11">
        <v>-4.4665644000593382E-3</v>
      </c>
      <c r="L24" s="13">
        <f t="array" ref="L24:L25">MMULT(J24:K25, G24:G25)</f>
        <v>49.755819872842949</v>
      </c>
      <c r="R24" s="34" t="s">
        <v>49</v>
      </c>
      <c r="S24" s="30">
        <v>1</v>
      </c>
      <c r="T24" s="30">
        <v>11046.05296994206</v>
      </c>
      <c r="U24" s="30">
        <v>11046.05296994206</v>
      </c>
      <c r="V24" s="30">
        <v>2543.1582579687752</v>
      </c>
      <c r="W24" s="30">
        <v>6.5375249720429725E-72</v>
      </c>
      <c r="X24" s="30"/>
      <c r="Y24" s="30"/>
      <c r="Z24" s="35"/>
      <c r="AB24" s="8">
        <f t="shared" si="3"/>
        <v>130.07059662629086</v>
      </c>
      <c r="AC24" s="30"/>
      <c r="AD24" s="30"/>
      <c r="AE24" s="30"/>
      <c r="AF24" s="30"/>
      <c r="AG24" s="30"/>
      <c r="AH24" s="30"/>
      <c r="AI24" s="30"/>
      <c r="AJ24" s="30"/>
    </row>
    <row r="25" spans="1:36" ht="15.75" thickBot="1" x14ac:dyDescent="0.3">
      <c r="A25" s="1">
        <v>1.182502273877617</v>
      </c>
      <c r="B25" s="1">
        <v>126.65547654652546</v>
      </c>
      <c r="C25" s="6">
        <f t="shared" si="0"/>
        <v>130.20667124641358</v>
      </c>
      <c r="D25" s="6">
        <f t="shared" si="1"/>
        <v>127</v>
      </c>
      <c r="E25" s="6">
        <f t="shared" si="2"/>
        <v>130</v>
      </c>
      <c r="G25" s="8">
        <f>$L$14</f>
        <v>1727416</v>
      </c>
      <c r="H25" s="8">
        <f xml:space="preserve"> $L$9</f>
        <v>13126</v>
      </c>
      <c r="I25" s="8">
        <f xml:space="preserve"> $L$11</f>
        <v>1752306</v>
      </c>
      <c r="J25" s="8">
        <v>-4.4665644000593382E-3</v>
      </c>
      <c r="K25" s="11">
        <v>3.4028374219559183E-5</v>
      </c>
      <c r="L25" s="14">
        <v>0.61308989888128451</v>
      </c>
      <c r="R25" s="34" t="s">
        <v>50</v>
      </c>
      <c r="S25" s="30">
        <v>98</v>
      </c>
      <c r="T25" s="30">
        <v>425.65703005794342</v>
      </c>
      <c r="U25" s="30">
        <v>4.3434390822239122</v>
      </c>
      <c r="V25" s="30"/>
      <c r="W25" s="30"/>
      <c r="X25" s="30"/>
      <c r="Y25" s="30"/>
      <c r="Z25" s="35"/>
      <c r="AB25" s="8">
        <f t="shared" si="3"/>
        <v>127.61823703076573</v>
      </c>
      <c r="AC25" s="30"/>
      <c r="AD25" s="30"/>
      <c r="AE25" s="30"/>
      <c r="AF25" s="30"/>
      <c r="AG25" s="30"/>
      <c r="AH25" s="30"/>
      <c r="AI25" s="30"/>
      <c r="AJ25" s="30"/>
    </row>
    <row r="26" spans="1:36" ht="15.75" thickBot="1" x14ac:dyDescent="0.3">
      <c r="A26" s="1">
        <v>-0.39187511902127881</v>
      </c>
      <c r="B26" s="1">
        <v>135.60594500564594</v>
      </c>
      <c r="C26" s="6">
        <f t="shared" si="0"/>
        <v>132.40430505621094</v>
      </c>
      <c r="D26" s="6">
        <f t="shared" si="1"/>
        <v>136</v>
      </c>
      <c r="E26" s="6">
        <f t="shared" si="2"/>
        <v>132</v>
      </c>
      <c r="R26" s="38" t="s">
        <v>51</v>
      </c>
      <c r="S26" s="33">
        <v>99</v>
      </c>
      <c r="T26" s="33">
        <v>11471.710000000005</v>
      </c>
      <c r="U26" s="33"/>
      <c r="V26" s="33"/>
      <c r="W26" s="33"/>
      <c r="X26" s="30"/>
      <c r="Y26" s="30"/>
      <c r="Z26" s="35"/>
      <c r="AB26" s="8">
        <f t="shared" si="3"/>
        <v>133.13604612069727</v>
      </c>
      <c r="AC26" s="30"/>
      <c r="AD26" s="30"/>
      <c r="AE26" s="30"/>
      <c r="AF26" s="30"/>
      <c r="AG26" s="30"/>
      <c r="AH26" s="30"/>
      <c r="AI26" s="30"/>
      <c r="AJ26" s="30"/>
    </row>
    <row r="27" spans="1:36" ht="15.75" thickBot="1" x14ac:dyDescent="0.3">
      <c r="A27" s="1">
        <v>-1.2032251106575131</v>
      </c>
      <c r="B27" s="1">
        <v>118.07855464339121</v>
      </c>
      <c r="C27" s="6">
        <f t="shared" si="0"/>
        <v>120.16819844156548</v>
      </c>
      <c r="D27" s="6">
        <f t="shared" si="1"/>
        <v>118</v>
      </c>
      <c r="E27" s="6">
        <f t="shared" si="2"/>
        <v>120</v>
      </c>
      <c r="G27" s="17" t="s">
        <v>32</v>
      </c>
      <c r="H27" s="46"/>
      <c r="I27" s="46"/>
      <c r="J27" s="46"/>
      <c r="K27" s="46"/>
      <c r="L27" s="46"/>
      <c r="R27" s="34"/>
      <c r="S27" s="30"/>
      <c r="T27" s="30"/>
      <c r="U27" s="30"/>
      <c r="V27" s="30"/>
      <c r="W27" s="30"/>
      <c r="X27" s="30"/>
      <c r="Y27" s="30"/>
      <c r="Z27" s="35"/>
      <c r="AB27" s="8">
        <f t="shared" si="3"/>
        <v>122.10042794083418</v>
      </c>
      <c r="AC27" s="30"/>
      <c r="AD27" s="30"/>
      <c r="AE27" s="30"/>
      <c r="AF27" s="30"/>
      <c r="AG27" s="30"/>
      <c r="AH27" s="30"/>
      <c r="AI27" s="30"/>
      <c r="AJ27" s="30"/>
    </row>
    <row r="28" spans="1:36" ht="45" x14ac:dyDescent="0.25">
      <c r="A28" s="1">
        <v>0.21597770683001727</v>
      </c>
      <c r="B28" s="1">
        <v>134.23078096865748</v>
      </c>
      <c r="C28" s="6">
        <f t="shared" si="0"/>
        <v>132.80797257463607</v>
      </c>
      <c r="D28" s="6">
        <f t="shared" si="1"/>
        <v>134</v>
      </c>
      <c r="E28" s="6">
        <f t="shared" si="2"/>
        <v>133</v>
      </c>
      <c r="G28" s="30"/>
      <c r="H28" s="46"/>
      <c r="I28" s="46"/>
      <c r="J28" s="46"/>
      <c r="K28" s="46"/>
      <c r="L28" s="46"/>
      <c r="R28" s="39"/>
      <c r="S28" s="41" t="s">
        <v>58</v>
      </c>
      <c r="T28" s="41" t="s">
        <v>46</v>
      </c>
      <c r="U28" s="41" t="s">
        <v>59</v>
      </c>
      <c r="V28" s="41" t="s">
        <v>60</v>
      </c>
      <c r="W28" s="41" t="s">
        <v>61</v>
      </c>
      <c r="X28" s="41" t="s">
        <v>62</v>
      </c>
      <c r="Y28" s="41" t="s">
        <v>63</v>
      </c>
      <c r="Z28" s="42" t="s">
        <v>64</v>
      </c>
      <c r="AB28" s="8">
        <f t="shared" si="3"/>
        <v>131.9098663229347</v>
      </c>
      <c r="AC28" s="40"/>
      <c r="AD28" s="40"/>
      <c r="AE28" s="40"/>
      <c r="AF28" s="40"/>
      <c r="AG28" s="40"/>
      <c r="AH28" s="40"/>
      <c r="AI28" s="40"/>
      <c r="AJ28" s="40"/>
    </row>
    <row r="29" spans="1:36" x14ac:dyDescent="0.25">
      <c r="A29" s="1">
        <v>0.14072384146857075</v>
      </c>
      <c r="B29" s="1">
        <v>130.46601763969846</v>
      </c>
      <c r="C29" s="6">
        <f t="shared" si="0"/>
        <v>130.41715703304516</v>
      </c>
      <c r="D29" s="6">
        <f t="shared" si="1"/>
        <v>130</v>
      </c>
      <c r="E29" s="6">
        <f t="shared" si="2"/>
        <v>130</v>
      </c>
      <c r="H29" s="46"/>
      <c r="I29" s="46"/>
      <c r="J29" s="46"/>
      <c r="K29" s="46"/>
      <c r="L29" s="46"/>
      <c r="R29" s="34" t="s">
        <v>52</v>
      </c>
      <c r="S29" s="30">
        <v>49.755819872842778</v>
      </c>
      <c r="T29" s="30">
        <v>1.6093201221331148</v>
      </c>
      <c r="U29" s="30">
        <v>30.917291835568825</v>
      </c>
      <c r="V29" s="30">
        <v>2.3949760234478093E-52</v>
      </c>
      <c r="W29" s="30">
        <v>46.562176466583999</v>
      </c>
      <c r="X29" s="30">
        <v>52.949463279101558</v>
      </c>
      <c r="Y29" s="30">
        <v>46.562176466583999</v>
      </c>
      <c r="Z29" s="35">
        <v>52.949463279101558</v>
      </c>
      <c r="AB29" s="8">
        <f t="shared" si="3"/>
        <v>129.45750672740957</v>
      </c>
      <c r="AC29" s="30"/>
      <c r="AD29" s="30"/>
      <c r="AE29" s="30"/>
      <c r="AF29" s="30"/>
      <c r="AG29" s="30"/>
      <c r="AH29" s="30"/>
      <c r="AI29" s="30"/>
      <c r="AJ29" s="30"/>
    </row>
    <row r="30" spans="1:36" ht="15.75" thickBot="1" x14ac:dyDescent="0.3">
      <c r="A30" s="1">
        <v>1.2685654837696347</v>
      </c>
      <c r="B30" s="1">
        <v>111.47556993316446</v>
      </c>
      <c r="C30" s="6">
        <f t="shared" si="0"/>
        <v>120.95189690082134</v>
      </c>
      <c r="D30" s="6">
        <f t="shared" si="1"/>
        <v>111</v>
      </c>
      <c r="E30" s="6">
        <f t="shared" si="2"/>
        <v>121</v>
      </c>
      <c r="H30" s="46"/>
      <c r="I30" s="46"/>
      <c r="J30" s="46"/>
      <c r="K30" s="46"/>
      <c r="L30" s="46"/>
      <c r="R30" s="38" t="s">
        <v>65</v>
      </c>
      <c r="S30" s="33">
        <v>0.61308989888128307</v>
      </c>
      <c r="T30" s="33">
        <v>1.2157309344167165E-2</v>
      </c>
      <c r="U30" s="33">
        <v>50.429735850674177</v>
      </c>
      <c r="V30" s="33">
        <v>6.5375249720435294E-72</v>
      </c>
      <c r="W30" s="33">
        <v>0.58896411415339156</v>
      </c>
      <c r="X30" s="33">
        <v>0.63721568360917458</v>
      </c>
      <c r="Y30" s="33">
        <v>0.58896411415339156</v>
      </c>
      <c r="Z30" s="43">
        <v>0.63721568360917458</v>
      </c>
      <c r="AB30" s="8">
        <f t="shared" si="3"/>
        <v>117.8087986486652</v>
      </c>
      <c r="AC30" s="30"/>
      <c r="AD30" s="30"/>
      <c r="AE30" s="30"/>
      <c r="AF30" s="30"/>
      <c r="AG30" s="30"/>
      <c r="AH30" s="30"/>
      <c r="AI30" s="30"/>
      <c r="AJ30" s="30"/>
    </row>
    <row r="31" spans="1:36" x14ac:dyDescent="0.25">
      <c r="A31" s="1">
        <v>-0.24859446057234891</v>
      </c>
      <c r="B31" s="1">
        <v>157.89605395672476</v>
      </c>
      <c r="C31" s="6">
        <f t="shared" si="0"/>
        <v>145.42482199204579</v>
      </c>
      <c r="D31" s="6">
        <f t="shared" si="1"/>
        <v>158</v>
      </c>
      <c r="E31" s="6">
        <f t="shared" si="2"/>
        <v>145</v>
      </c>
      <c r="G31" s="8" t="s">
        <v>26</v>
      </c>
      <c r="H31" s="48" t="s">
        <v>27</v>
      </c>
      <c r="I31" s="48"/>
      <c r="J31" s="48"/>
      <c r="K31" s="48" t="s">
        <v>28</v>
      </c>
      <c r="L31" s="48"/>
      <c r="M31" s="48"/>
      <c r="N31" s="16" t="s">
        <v>29</v>
      </c>
      <c r="R31" s="30"/>
      <c r="S31" s="30"/>
      <c r="T31" s="30"/>
      <c r="U31" s="30"/>
      <c r="V31" s="30"/>
      <c r="W31" s="30"/>
      <c r="X31" s="30"/>
      <c r="Y31" s="30"/>
      <c r="Z31" s="30"/>
      <c r="AB31" s="8">
        <f t="shared" si="3"/>
        <v>146.6240238960855</v>
      </c>
      <c r="AC31" s="30"/>
      <c r="AD31" s="30"/>
      <c r="AE31" s="30"/>
      <c r="AF31" s="30"/>
      <c r="AG31" s="30"/>
      <c r="AH31" s="30"/>
      <c r="AI31" s="30"/>
      <c r="AJ31" s="30"/>
    </row>
    <row r="32" spans="1:36" x14ac:dyDescent="0.25">
      <c r="A32" s="1">
        <v>1.5184150470304303</v>
      </c>
      <c r="B32" s="1">
        <v>144.48316904202397</v>
      </c>
      <c r="C32" s="6">
        <f t="shared" si="0"/>
        <v>141.38977102473478</v>
      </c>
      <c r="D32" s="6">
        <f t="shared" si="1"/>
        <v>144</v>
      </c>
      <c r="E32" s="6">
        <f t="shared" si="2"/>
        <v>141</v>
      </c>
      <c r="G32" s="8">
        <f>L10</f>
        <v>13023</v>
      </c>
      <c r="H32" s="8">
        <f>L8</f>
        <v>100</v>
      </c>
      <c r="I32" s="8">
        <f>L9</f>
        <v>13126</v>
      </c>
      <c r="J32" s="8">
        <f>L11</f>
        <v>1752306</v>
      </c>
      <c r="K32" s="8">
        <f t="array" ref="K32:M34">MINVERSE(H32:J34)</f>
        <v>48.06721960900277</v>
      </c>
      <c r="L32" s="8">
        <v>-0.73336294367185284</v>
      </c>
      <c r="M32" s="8">
        <v>2.75088942098952E-3</v>
      </c>
      <c r="N32" s="16">
        <f t="array" ref="N32:N34">MMULT(K32:M34,  G32:G34)</f>
        <v>42.235729577019811</v>
      </c>
      <c r="R32" s="30"/>
      <c r="S32" s="30"/>
      <c r="T32" s="30"/>
      <c r="U32" s="30"/>
      <c r="V32" s="30"/>
      <c r="W32" s="30"/>
      <c r="X32" s="30"/>
      <c r="Y32" s="30"/>
      <c r="Z32" s="30"/>
      <c r="AB32" s="8">
        <f t="shared" si="3"/>
        <v>138.04076531174752</v>
      </c>
      <c r="AC32" s="30"/>
      <c r="AD32" s="30"/>
      <c r="AE32" s="30"/>
      <c r="AF32" s="30"/>
      <c r="AG32" s="30"/>
      <c r="AH32" s="30"/>
      <c r="AI32" s="30"/>
      <c r="AJ32" s="30"/>
    </row>
    <row r="33" spans="1:36" x14ac:dyDescent="0.25">
      <c r="A33" s="1">
        <v>0.81759708336903714</v>
      </c>
      <c r="B33" s="1">
        <v>154.6201971495712</v>
      </c>
      <c r="C33" s="6">
        <f t="shared" si="0"/>
        <v>145.73313462067057</v>
      </c>
      <c r="D33" s="6">
        <f t="shared" si="1"/>
        <v>155</v>
      </c>
      <c r="E33" s="6">
        <f t="shared" si="2"/>
        <v>146</v>
      </c>
      <c r="G33" s="8">
        <f>L14</f>
        <v>1727416</v>
      </c>
      <c r="H33" s="8">
        <f>L9</f>
        <v>13126</v>
      </c>
      <c r="I33" s="8">
        <f>L11</f>
        <v>1752306</v>
      </c>
      <c r="J33" s="8">
        <f>L12</f>
        <v>237794350</v>
      </c>
      <c r="K33" s="8">
        <v>-0.73336294367185395</v>
      </c>
      <c r="L33" s="8">
        <v>1.1225927039060852E-2</v>
      </c>
      <c r="M33" s="8">
        <v>-4.223875507333043E-5</v>
      </c>
      <c r="N33" s="16">
        <v>0.72855773619266984</v>
      </c>
      <c r="R33" s="30"/>
      <c r="S33" s="30"/>
      <c r="T33" s="30"/>
      <c r="U33" s="30"/>
      <c r="V33" s="30"/>
      <c r="W33" s="30"/>
      <c r="X33" s="30"/>
      <c r="Y33" s="30"/>
      <c r="Z33" s="30"/>
      <c r="AB33" s="8">
        <f t="shared" si="3"/>
        <v>144.78475419944164</v>
      </c>
      <c r="AC33" s="30"/>
      <c r="AD33" s="30"/>
      <c r="AE33" s="30"/>
      <c r="AF33" s="30"/>
      <c r="AG33" s="30"/>
      <c r="AH33" s="30"/>
      <c r="AI33" s="30"/>
      <c r="AJ33" s="30"/>
    </row>
    <row r="34" spans="1:36" x14ac:dyDescent="0.25">
      <c r="A34" s="1">
        <v>0.13207454685471021</v>
      </c>
      <c r="B34" s="1">
        <v>102.21564378795739</v>
      </c>
      <c r="C34" s="6">
        <f t="shared" si="0"/>
        <v>112.6750584284475</v>
      </c>
      <c r="D34" s="6">
        <f t="shared" si="1"/>
        <v>102</v>
      </c>
      <c r="E34" s="6">
        <f t="shared" si="2"/>
        <v>113</v>
      </c>
      <c r="G34" s="8">
        <f>L15</f>
        <v>232974002</v>
      </c>
      <c r="H34" s="8">
        <f>L11</f>
        <v>1752306</v>
      </c>
      <c r="I34" s="8">
        <f>L12</f>
        <v>237794350</v>
      </c>
      <c r="J34" s="8">
        <f>L13</f>
        <v>32775249522</v>
      </c>
      <c r="K34" s="8">
        <v>2.7508894209895282E-3</v>
      </c>
      <c r="L34" s="8">
        <v>-4.2238755073330491E-5</v>
      </c>
      <c r="M34" s="8">
        <v>1.5941106005091759E-7</v>
      </c>
      <c r="N34" s="16">
        <v>-4.3578108104469493E-4</v>
      </c>
      <c r="AB34" s="8">
        <f t="shared" si="3"/>
        <v>112.29098955873366</v>
      </c>
    </row>
    <row r="35" spans="1:36" x14ac:dyDescent="0.25">
      <c r="A35" s="1">
        <v>0.39047108657541685</v>
      </c>
      <c r="B35" s="1">
        <v>152.29285561693166</v>
      </c>
      <c r="C35" s="6">
        <f t="shared" si="0"/>
        <v>143.5735608133657</v>
      </c>
      <c r="D35" s="6">
        <f t="shared" si="1"/>
        <v>152</v>
      </c>
      <c r="E35" s="6">
        <f t="shared" si="2"/>
        <v>144</v>
      </c>
      <c r="AB35" s="8">
        <f t="shared" si="3"/>
        <v>142.9454845027978</v>
      </c>
    </row>
    <row r="36" spans="1:36" x14ac:dyDescent="0.25">
      <c r="A36" s="1">
        <v>0.24851601665432099</v>
      </c>
      <c r="B36" s="1">
        <v>152.80556657612843</v>
      </c>
      <c r="C36" s="6">
        <f t="shared" si="0"/>
        <v>143.57789317561861</v>
      </c>
      <c r="D36" s="6">
        <f t="shared" si="1"/>
        <v>153</v>
      </c>
      <c r="E36" s="6">
        <f t="shared" si="2"/>
        <v>144</v>
      </c>
      <c r="G36" s="64" t="s">
        <v>33</v>
      </c>
      <c r="H36" s="44"/>
      <c r="I36" s="44"/>
      <c r="J36" s="44"/>
      <c r="K36" s="44"/>
      <c r="L36" s="44"/>
      <c r="AB36" s="8">
        <f t="shared" si="3"/>
        <v>143.5585744016791</v>
      </c>
    </row>
    <row r="37" spans="1:36" x14ac:dyDescent="0.25">
      <c r="A37" s="1">
        <v>-0.26084308046847582</v>
      </c>
      <c r="B37" s="1">
        <v>121.01565599536119</v>
      </c>
      <c r="C37" s="6">
        <f t="shared" si="0"/>
        <v>123.87332849963126</v>
      </c>
      <c r="D37" s="6">
        <f t="shared" si="1"/>
        <v>121</v>
      </c>
      <c r="E37" s="6">
        <f t="shared" si="2"/>
        <v>124</v>
      </c>
      <c r="G37" s="64"/>
      <c r="H37" s="44"/>
      <c r="I37" s="44"/>
      <c r="J37" s="44"/>
      <c r="K37" s="44"/>
      <c r="L37" s="44"/>
      <c r="AB37" s="8">
        <f t="shared" si="3"/>
        <v>123.93969763747803</v>
      </c>
    </row>
    <row r="38" spans="1:36" x14ac:dyDescent="0.25">
      <c r="A38" s="1">
        <v>-6.2118488131090999E-2</v>
      </c>
      <c r="B38" s="1">
        <v>151.25278481398968</v>
      </c>
      <c r="C38" s="6">
        <f t="shared" si="0"/>
        <v>142.08246605274124</v>
      </c>
      <c r="D38" s="6">
        <f t="shared" si="1"/>
        <v>151</v>
      </c>
      <c r="E38" s="6">
        <f t="shared" si="2"/>
        <v>142</v>
      </c>
      <c r="H38" s="44"/>
      <c r="I38" s="44"/>
      <c r="J38" s="44"/>
      <c r="K38" s="44"/>
      <c r="L38" s="44"/>
      <c r="AB38" s="8">
        <f t="shared" si="3"/>
        <v>142.33239460391653</v>
      </c>
    </row>
    <row r="39" spans="1:36" x14ac:dyDescent="0.25">
      <c r="A39" s="1">
        <v>-1.0314784049114678</v>
      </c>
      <c r="B39" s="1">
        <v>153.6002685628834</v>
      </c>
      <c r="C39" s="6">
        <f t="shared" si="0"/>
        <v>141.4639168498928</v>
      </c>
      <c r="D39" s="6">
        <f t="shared" si="1"/>
        <v>154</v>
      </c>
      <c r="E39" s="6">
        <f t="shared" si="2"/>
        <v>141</v>
      </c>
      <c r="H39" s="44"/>
      <c r="I39" s="44"/>
      <c r="J39" s="44"/>
      <c r="K39" s="44"/>
      <c r="L39" s="44"/>
      <c r="AB39" s="8">
        <f t="shared" si="3"/>
        <v>144.17166430056037</v>
      </c>
    </row>
    <row r="40" spans="1:36" x14ac:dyDescent="0.25">
      <c r="A40" s="1">
        <v>1.2057535059284419</v>
      </c>
      <c r="B40" s="1">
        <v>144.38062685018463</v>
      </c>
      <c r="C40" s="6">
        <f t="shared" si="0"/>
        <v>140.70552469911638</v>
      </c>
      <c r="D40" s="6">
        <f t="shared" si="1"/>
        <v>144</v>
      </c>
      <c r="E40" s="6">
        <f t="shared" si="2"/>
        <v>141</v>
      </c>
      <c r="H40" s="44"/>
      <c r="I40" s="44"/>
      <c r="J40" s="44"/>
      <c r="K40" s="44"/>
      <c r="L40" s="44"/>
      <c r="AB40" s="8">
        <f t="shared" si="3"/>
        <v>138.04076531174752</v>
      </c>
    </row>
    <row r="41" spans="1:36" x14ac:dyDescent="0.25">
      <c r="A41" s="1">
        <v>-0.22083554540586192</v>
      </c>
      <c r="B41" s="1">
        <v>157.566454054384</v>
      </c>
      <c r="C41" s="6">
        <f t="shared" si="0"/>
        <v>145.29750062483754</v>
      </c>
      <c r="D41" s="6">
        <f t="shared" si="1"/>
        <v>158</v>
      </c>
      <c r="E41" s="6">
        <f t="shared" si="2"/>
        <v>145</v>
      </c>
      <c r="H41" s="44"/>
      <c r="I41" s="44"/>
      <c r="J41" s="44"/>
      <c r="K41" s="44"/>
      <c r="L41" s="44"/>
      <c r="AB41" s="8">
        <f t="shared" si="3"/>
        <v>146.6240238960855</v>
      </c>
    </row>
    <row r="42" spans="1:36" x14ac:dyDescent="0.25">
      <c r="A42" s="1">
        <v>-1.3901126294513233</v>
      </c>
      <c r="B42" s="1">
        <v>134.45234534745322</v>
      </c>
      <c r="C42" s="6">
        <f t="shared" si="0"/>
        <v>129.72685037357539</v>
      </c>
      <c r="D42" s="6">
        <f t="shared" si="1"/>
        <v>134</v>
      </c>
      <c r="E42" s="6">
        <f t="shared" si="2"/>
        <v>130</v>
      </c>
      <c r="G42" s="8" t="s">
        <v>26</v>
      </c>
      <c r="H42" s="48" t="s">
        <v>27</v>
      </c>
      <c r="I42" s="48"/>
      <c r="J42" s="48"/>
      <c r="K42" s="48"/>
      <c r="L42" s="48" t="s">
        <v>28</v>
      </c>
      <c r="M42" s="48"/>
      <c r="N42" s="48"/>
      <c r="O42" s="48"/>
      <c r="P42" s="16" t="s">
        <v>29</v>
      </c>
      <c r="AB42" s="8">
        <f t="shared" si="3"/>
        <v>131.9098663229347</v>
      </c>
    </row>
    <row r="43" spans="1:36" x14ac:dyDescent="0.25">
      <c r="A43" s="1">
        <v>-8.8357410277239978E-3</v>
      </c>
      <c r="B43" s="1">
        <v>145.41703543198952</v>
      </c>
      <c r="C43" s="6">
        <f t="shared" si="0"/>
        <v>138.87112415069362</v>
      </c>
      <c r="D43" s="6">
        <f t="shared" si="1"/>
        <v>145</v>
      </c>
      <c r="E43" s="6">
        <f t="shared" si="2"/>
        <v>139</v>
      </c>
      <c r="G43" s="8">
        <f>L10</f>
        <v>13023</v>
      </c>
      <c r="H43" s="8">
        <f>L8</f>
        <v>100</v>
      </c>
      <c r="I43" s="8">
        <f>L9</f>
        <v>13126</v>
      </c>
      <c r="J43" s="8">
        <f>L11</f>
        <v>1752306</v>
      </c>
      <c r="K43" s="8">
        <f>L12</f>
        <v>237794350</v>
      </c>
      <c r="L43" s="8">
        <f t="array" ref="L43:O46">MINVERSE(H43:K46)</f>
        <v>3113.9932670569883</v>
      </c>
      <c r="M43" s="8">
        <v>-72.305311456553909</v>
      </c>
      <c r="N43" s="8">
        <v>0.55415320632194709</v>
      </c>
      <c r="O43" s="8">
        <v>-1.4019037747707507E-3</v>
      </c>
      <c r="P43" s="16">
        <f t="array" ref="P43:P46">MMULT(L43:O46, G43:G46)</f>
        <v>67.031593516469002</v>
      </c>
      <c r="AB43" s="8">
        <f t="shared" si="3"/>
        <v>138.65385521062882</v>
      </c>
    </row>
    <row r="44" spans="1:36" x14ac:dyDescent="0.25">
      <c r="A44" s="1">
        <v>1.8844002624973655</v>
      </c>
      <c r="B44" s="1">
        <v>104.8139896847438</v>
      </c>
      <c r="C44" s="6">
        <f t="shared" si="0"/>
        <v>117.88560225544813</v>
      </c>
      <c r="D44" s="6">
        <f t="shared" si="1"/>
        <v>105</v>
      </c>
      <c r="E44" s="6">
        <f t="shared" si="2"/>
        <v>118</v>
      </c>
      <c r="G44" s="8">
        <f>L14</f>
        <v>1727416</v>
      </c>
      <c r="H44" s="8">
        <f>L9</f>
        <v>13126</v>
      </c>
      <c r="I44" s="8">
        <f>L11</f>
        <v>1752306</v>
      </c>
      <c r="J44" s="8">
        <f>L12</f>
        <v>237794350</v>
      </c>
      <c r="K44" s="8">
        <f>L13</f>
        <v>32775249522</v>
      </c>
      <c r="L44" s="8">
        <v>-72.30531145654389</v>
      </c>
      <c r="M44" s="8">
        <v>1.6820241572161487</v>
      </c>
      <c r="N44" s="8">
        <v>-1.2914349048784945E-2</v>
      </c>
      <c r="O44" s="8">
        <v>3.2726485647431712E-5</v>
      </c>
      <c r="P44" s="16">
        <v>0.14971523708663881</v>
      </c>
      <c r="AB44" s="8">
        <f t="shared" si="3"/>
        <v>114.1302592553775</v>
      </c>
    </row>
    <row r="45" spans="1:36" x14ac:dyDescent="0.25">
      <c r="A45" s="1">
        <v>1.5740215530968271</v>
      </c>
      <c r="B45" s="1">
        <v>108.26380199591051</v>
      </c>
      <c r="C45" s="6">
        <f t="shared" si="0"/>
        <v>119.50383459836262</v>
      </c>
      <c r="D45" s="6">
        <f t="shared" si="1"/>
        <v>108</v>
      </c>
      <c r="E45" s="6">
        <f t="shared" si="2"/>
        <v>120</v>
      </c>
      <c r="G45" s="8">
        <f>L15</f>
        <v>232974002</v>
      </c>
      <c r="H45" s="8">
        <f>L11</f>
        <v>1752306</v>
      </c>
      <c r="I45" s="8">
        <f>L12</f>
        <v>237794350</v>
      </c>
      <c r="J45" s="8">
        <f>L13</f>
        <v>32775249522</v>
      </c>
      <c r="K45" s="8">
        <f>N9</f>
        <v>4583327524126</v>
      </c>
      <c r="L45" s="8">
        <v>0.5541532063217931</v>
      </c>
      <c r="M45" s="8">
        <v>-1.2914349048783155E-2</v>
      </c>
      <c r="N45" s="8">
        <v>9.9328311541763804E-5</v>
      </c>
      <c r="O45" s="8">
        <v>-2.5213034414969698E-7</v>
      </c>
      <c r="P45" s="16">
        <v>4.0237187813545461E-3</v>
      </c>
      <c r="AB45" s="8">
        <f t="shared" si="3"/>
        <v>115.96952895202135</v>
      </c>
    </row>
    <row r="46" spans="1:36" x14ac:dyDescent="0.25">
      <c r="A46" s="1">
        <v>0.57937768360716291</v>
      </c>
      <c r="B46" s="1">
        <v>127.3970763267922</v>
      </c>
      <c r="C46" s="6">
        <f t="shared" si="0"/>
        <v>129.44902468121995</v>
      </c>
      <c r="D46" s="6">
        <f t="shared" si="1"/>
        <v>127</v>
      </c>
      <c r="E46" s="6">
        <f t="shared" si="2"/>
        <v>129</v>
      </c>
      <c r="G46" s="8">
        <f>N11</f>
        <v>31924734346</v>
      </c>
      <c r="H46" s="8">
        <f>L12</f>
        <v>237794350</v>
      </c>
      <c r="I46" s="8">
        <f>L13</f>
        <v>32775249522</v>
      </c>
      <c r="J46" s="8">
        <f>N9</f>
        <v>4583327524126</v>
      </c>
      <c r="K46" s="8">
        <f>N10</f>
        <v>649496092095666</v>
      </c>
      <c r="L46" s="8">
        <v>-1.4019037747701733E-3</v>
      </c>
      <c r="M46" s="8">
        <v>3.2726485647422814E-5</v>
      </c>
      <c r="N46" s="8">
        <v>-2.5213034414966331E-7</v>
      </c>
      <c r="O46" s="8">
        <v>6.4102465724885932E-10</v>
      </c>
      <c r="P46" s="16">
        <v>-1.133798225438909E-5</v>
      </c>
      <c r="AB46" s="8">
        <f t="shared" si="3"/>
        <v>127.61823703076573</v>
      </c>
    </row>
    <row r="47" spans="1:36" x14ac:dyDescent="0.25">
      <c r="A47" s="1">
        <v>-0.86489421846636105</v>
      </c>
      <c r="B47" s="1">
        <v>148.28455458235419</v>
      </c>
      <c r="C47" s="6">
        <f t="shared" si="0"/>
        <v>138.79585748909085</v>
      </c>
      <c r="D47" s="6">
        <f t="shared" si="1"/>
        <v>148</v>
      </c>
      <c r="E47" s="6">
        <f t="shared" si="2"/>
        <v>139</v>
      </c>
      <c r="AB47" s="8">
        <f t="shared" si="3"/>
        <v>140.49312490727266</v>
      </c>
    </row>
    <row r="48" spans="1:36" ht="15.75" thickBot="1" x14ac:dyDescent="0.3">
      <c r="A48" s="1">
        <v>-0.80992776929633692</v>
      </c>
      <c r="B48" s="1">
        <v>100.58961760307626</v>
      </c>
      <c r="C48" s="6">
        <f t="shared" si="0"/>
        <v>109.71468836272835</v>
      </c>
      <c r="D48" s="6">
        <f t="shared" si="1"/>
        <v>101</v>
      </c>
      <c r="E48" s="6">
        <f t="shared" si="2"/>
        <v>110</v>
      </c>
      <c r="AB48" s="8">
        <f t="shared" si="3"/>
        <v>111.67789965985236</v>
      </c>
    </row>
    <row r="49" spans="1:28" ht="15.75" thickBot="1" x14ac:dyDescent="0.3">
      <c r="A49" s="1">
        <v>0.78897301136748865</v>
      </c>
      <c r="B49" s="1">
        <v>139.3230994598224</v>
      </c>
      <c r="C49" s="6">
        <f t="shared" si="0"/>
        <v>136.94466932884239</v>
      </c>
      <c r="D49" s="6">
        <f t="shared" si="1"/>
        <v>139</v>
      </c>
      <c r="E49" s="6">
        <f t="shared" si="2"/>
        <v>137</v>
      </c>
      <c r="G49" s="49" t="s">
        <v>67</v>
      </c>
      <c r="H49" s="50"/>
      <c r="I49" s="50"/>
      <c r="J49" s="50"/>
      <c r="K49" s="51"/>
      <c r="AB49" s="8">
        <f t="shared" si="3"/>
        <v>134.97531581734114</v>
      </c>
    </row>
    <row r="50" spans="1:28" x14ac:dyDescent="0.25">
      <c r="A50" s="1">
        <v>1.1153110790473875</v>
      </c>
      <c r="B50" s="1">
        <v>124.49659718619343</v>
      </c>
      <c r="C50" s="6">
        <f t="shared" si="0"/>
        <v>128.76033684214923</v>
      </c>
      <c r="D50" s="6">
        <f t="shared" si="1"/>
        <v>124</v>
      </c>
      <c r="E50" s="6">
        <f t="shared" si="2"/>
        <v>129</v>
      </c>
      <c r="R50" s="46"/>
      <c r="S50" s="46"/>
      <c r="AB50" s="8">
        <f t="shared" si="3"/>
        <v>125.77896733412187</v>
      </c>
    </row>
    <row r="51" spans="1:28" x14ac:dyDescent="0.25">
      <c r="A51" s="1">
        <v>0.40230474951385986</v>
      </c>
      <c r="B51" s="1">
        <v>109.8696859645375</v>
      </c>
      <c r="C51" s="6">
        <f t="shared" si="0"/>
        <v>118.19289778248954</v>
      </c>
      <c r="D51" s="6">
        <f t="shared" si="1"/>
        <v>110</v>
      </c>
      <c r="E51" s="6">
        <f t="shared" si="2"/>
        <v>118</v>
      </c>
      <c r="G51" s="8" t="s">
        <v>6</v>
      </c>
      <c r="H51" s="45"/>
      <c r="I51" s="8" t="s">
        <v>68</v>
      </c>
      <c r="J51" s="8" t="s">
        <v>69</v>
      </c>
      <c r="K51" s="8" t="s">
        <v>70</v>
      </c>
      <c r="O51" s="9"/>
      <c r="P51" s="9"/>
      <c r="AB51" s="8">
        <f t="shared" si="3"/>
        <v>117.19570874978392</v>
      </c>
    </row>
    <row r="52" spans="1:28" x14ac:dyDescent="0.25">
      <c r="A52" s="1">
        <v>-0.5972037797619123</v>
      </c>
      <c r="B52" s="1">
        <v>106.044495986816</v>
      </c>
      <c r="C52" s="6">
        <f t="shared" si="0"/>
        <v>113.72434931614762</v>
      </c>
      <c r="D52" s="6">
        <f t="shared" si="1"/>
        <v>106</v>
      </c>
      <c r="E52" s="6">
        <f t="shared" si="2"/>
        <v>114</v>
      </c>
      <c r="G52" s="8">
        <v>100</v>
      </c>
      <c r="H52" s="46"/>
      <c r="I52" s="8">
        <f>$G52*$L$25 + $L$24</f>
        <v>111.0648097609714</v>
      </c>
      <c r="J52" s="8">
        <f>$N$32 + $N$33 * $G52 + $N$34 * ($G52)^2</f>
        <v>110.73369238583984</v>
      </c>
      <c r="K52" s="8">
        <f xml:space="preserve"> $P$43 + $P$44 * $G52 + $P$45 * ($G52)^2 + $P$46 * ($G52)^3</f>
        <v>110.90232278428925</v>
      </c>
      <c r="AB52" s="8">
        <f t="shared" si="3"/>
        <v>114.74334915425878</v>
      </c>
    </row>
    <row r="53" spans="1:28" x14ac:dyDescent="0.25">
      <c r="A53" s="1">
        <v>0.46279183152364567</v>
      </c>
      <c r="B53" s="1">
        <v>125.72527237769708</v>
      </c>
      <c r="C53" s="6">
        <f t="shared" si="0"/>
        <v>128.20307043389192</v>
      </c>
      <c r="D53" s="6">
        <f t="shared" si="1"/>
        <v>126</v>
      </c>
      <c r="E53" s="6">
        <f t="shared" si="2"/>
        <v>128</v>
      </c>
      <c r="G53" s="8">
        <v>103</v>
      </c>
      <c r="H53" s="46"/>
      <c r="I53" s="8">
        <f t="shared" ref="I53:I72" si="4">$G53*$L$25 + $L$24</f>
        <v>112.90407945761525</v>
      </c>
      <c r="J53" s="8">
        <f t="shared" ref="J53:J72" si="5">$N$32 + $N$33 * $G53 + $N$34 * ($G53)^2</f>
        <v>112.65397491606163</v>
      </c>
      <c r="K53" s="8">
        <f t="shared" ref="K53:K72" si="6" xml:space="preserve"> $P$43 + $P$44 * $G53 + $P$45 * ($G53)^2 + $P$46 * ($G53)^3</f>
        <v>112.75057615289136</v>
      </c>
      <c r="R53" s="46"/>
      <c r="S53" s="46"/>
      <c r="AB53" s="8">
        <f t="shared" si="3"/>
        <v>127.00514713188444</v>
      </c>
    </row>
    <row r="54" spans="1:28" x14ac:dyDescent="0.25">
      <c r="A54" s="1">
        <v>0.1174271346826572</v>
      </c>
      <c r="B54" s="1">
        <v>116.80227057710502</v>
      </c>
      <c r="C54" s="6">
        <f t="shared" si="0"/>
        <v>122.01284697660573</v>
      </c>
      <c r="D54" s="6">
        <f t="shared" si="1"/>
        <v>117</v>
      </c>
      <c r="E54" s="6">
        <f t="shared" si="2"/>
        <v>122</v>
      </c>
      <c r="G54" s="8">
        <v>106</v>
      </c>
      <c r="H54" s="46"/>
      <c r="I54" s="8">
        <f t="shared" si="4"/>
        <v>114.74334915425911</v>
      </c>
      <c r="J54" s="8">
        <f t="shared" si="5"/>
        <v>114.56641338682462</v>
      </c>
      <c r="K54" s="8">
        <f t="shared" si="6"/>
        <v>114.60819460225892</v>
      </c>
      <c r="AB54" s="8">
        <f t="shared" si="3"/>
        <v>121.4873380419529</v>
      </c>
    </row>
    <row r="55" spans="1:28" x14ac:dyDescent="0.25">
      <c r="A55" s="1">
        <v>0.35170614864910021</v>
      </c>
      <c r="B55" s="1">
        <v>159.00021362956633</v>
      </c>
      <c r="C55" s="6">
        <f t="shared" si="0"/>
        <v>147.23682515060938</v>
      </c>
      <c r="D55" s="6">
        <f t="shared" si="1"/>
        <v>159</v>
      </c>
      <c r="E55" s="6">
        <f t="shared" si="2"/>
        <v>147</v>
      </c>
      <c r="G55" s="8">
        <v>109</v>
      </c>
      <c r="H55" s="46"/>
      <c r="I55" s="8">
        <f t="shared" si="4"/>
        <v>116.58261885090296</v>
      </c>
      <c r="J55" s="8">
        <f t="shared" si="5"/>
        <v>116.4710077981288</v>
      </c>
      <c r="K55" s="8">
        <f t="shared" si="6"/>
        <v>116.47334137926674</v>
      </c>
      <c r="AB55" s="8">
        <f t="shared" si="3"/>
        <v>147.23711379496677</v>
      </c>
    </row>
    <row r="56" spans="1:28" x14ac:dyDescent="0.25">
      <c r="A56" s="1">
        <v>2.2929452825337648</v>
      </c>
      <c r="B56" s="1">
        <v>118.74874111148412</v>
      </c>
      <c r="C56" s="6">
        <f t="shared" si="0"/>
        <v>127.57748979183644</v>
      </c>
      <c r="D56" s="6">
        <f t="shared" si="1"/>
        <v>119</v>
      </c>
      <c r="E56" s="6">
        <f t="shared" si="2"/>
        <v>128</v>
      </c>
      <c r="G56" s="8">
        <v>112</v>
      </c>
      <c r="H56" s="46"/>
      <c r="I56" s="8">
        <f t="shared" si="4"/>
        <v>118.42188854754681</v>
      </c>
      <c r="J56" s="8">
        <f t="shared" si="5"/>
        <v>118.36775814997418</v>
      </c>
      <c r="K56" s="8">
        <f t="shared" si="6"/>
        <v>118.34417973078962</v>
      </c>
      <c r="AB56" s="8">
        <f t="shared" si="3"/>
        <v>122.71351783971546</v>
      </c>
    </row>
    <row r="57" spans="1:28" x14ac:dyDescent="0.25">
      <c r="A57" s="1">
        <v>-0.18755940800474491</v>
      </c>
      <c r="B57" s="1">
        <v>152.59681997131258</v>
      </c>
      <c r="C57" s="6">
        <f t="shared" si="0"/>
        <v>142.58843321152506</v>
      </c>
      <c r="D57" s="6">
        <f t="shared" si="1"/>
        <v>153</v>
      </c>
      <c r="E57" s="6">
        <f t="shared" si="2"/>
        <v>143</v>
      </c>
      <c r="G57" s="8">
        <v>115</v>
      </c>
      <c r="H57" s="46"/>
      <c r="I57" s="8">
        <f t="shared" si="4"/>
        <v>120.26115824419067</v>
      </c>
      <c r="J57" s="8">
        <f t="shared" si="5"/>
        <v>120.25666444236074</v>
      </c>
      <c r="K57" s="8">
        <f t="shared" si="6"/>
        <v>120.21887290370233</v>
      </c>
      <c r="AB57" s="8">
        <f t="shared" si="3"/>
        <v>143.5585744016791</v>
      </c>
    </row>
    <row r="58" spans="1:28" x14ac:dyDescent="0.25">
      <c r="A58" s="1">
        <v>-1.6118337953230366</v>
      </c>
      <c r="B58" s="1">
        <v>125.41581469161046</v>
      </c>
      <c r="C58" s="6">
        <f t="shared" si="0"/>
        <v>123.86575957668296</v>
      </c>
      <c r="D58" s="6">
        <f t="shared" si="1"/>
        <v>125</v>
      </c>
      <c r="E58" s="6">
        <f t="shared" si="2"/>
        <v>124</v>
      </c>
      <c r="G58" s="8">
        <v>118</v>
      </c>
      <c r="H58" s="46"/>
      <c r="I58" s="8">
        <f t="shared" si="4"/>
        <v>122.10042794083452</v>
      </c>
      <c r="J58" s="8">
        <f t="shared" si="5"/>
        <v>122.13772667528852</v>
      </c>
      <c r="K58" s="8">
        <f t="shared" si="6"/>
        <v>122.09558414487967</v>
      </c>
      <c r="AB58" s="8">
        <f t="shared" si="3"/>
        <v>126.39205723300316</v>
      </c>
    </row>
    <row r="59" spans="1:28" x14ac:dyDescent="0.25">
      <c r="A59" s="1">
        <v>0.31193621907732449</v>
      </c>
      <c r="B59" s="1">
        <v>152.94656208990753</v>
      </c>
      <c r="C59" s="6">
        <f t="shared" si="0"/>
        <v>143.78393241596245</v>
      </c>
      <c r="D59" s="6">
        <f t="shared" si="1"/>
        <v>153</v>
      </c>
      <c r="E59" s="6">
        <f t="shared" si="2"/>
        <v>144</v>
      </c>
      <c r="G59" s="8">
        <v>121</v>
      </c>
      <c r="H59" s="46"/>
      <c r="I59" s="8">
        <f t="shared" si="4"/>
        <v>123.93969763747837</v>
      </c>
      <c r="J59" s="8">
        <f t="shared" si="5"/>
        <v>124.01094484875748</v>
      </c>
      <c r="K59" s="8">
        <f t="shared" si="6"/>
        <v>123.97247670119641</v>
      </c>
      <c r="AB59" s="8">
        <f t="shared" si="3"/>
        <v>143.5585744016791</v>
      </c>
    </row>
    <row r="60" spans="1:28" x14ac:dyDescent="0.25">
      <c r="A60" s="1">
        <v>-0.63643710745964199</v>
      </c>
      <c r="B60" s="1">
        <v>115.16342661824396</v>
      </c>
      <c r="C60" s="6">
        <f t="shared" si="0"/>
        <v>119.4770278414683</v>
      </c>
      <c r="D60" s="6">
        <f t="shared" si="1"/>
        <v>115</v>
      </c>
      <c r="E60" s="6">
        <f t="shared" si="2"/>
        <v>119</v>
      </c>
      <c r="G60" s="8">
        <v>124</v>
      </c>
      <c r="H60" s="46"/>
      <c r="I60" s="8">
        <f t="shared" si="4"/>
        <v>125.77896733412223</v>
      </c>
      <c r="J60" s="8">
        <f t="shared" si="5"/>
        <v>125.87631896276764</v>
      </c>
      <c r="K60" s="8">
        <f t="shared" si="6"/>
        <v>125.84771381952737</v>
      </c>
      <c r="AB60" s="8">
        <f t="shared" si="3"/>
        <v>120.26115824419033</v>
      </c>
    </row>
    <row r="61" spans="1:28" x14ac:dyDescent="0.25">
      <c r="A61" s="1">
        <v>0.49375557864550501</v>
      </c>
      <c r="B61" s="1">
        <v>115.74205755790886</v>
      </c>
      <c r="C61" s="6">
        <f t="shared" si="0"/>
        <v>122.10106815735094</v>
      </c>
      <c r="D61" s="6">
        <f t="shared" si="1"/>
        <v>116</v>
      </c>
      <c r="E61" s="6">
        <f t="shared" si="2"/>
        <v>122</v>
      </c>
      <c r="G61" s="8">
        <v>127</v>
      </c>
      <c r="H61" s="46"/>
      <c r="I61" s="8">
        <f t="shared" si="4"/>
        <v>127.61823703076608</v>
      </c>
      <c r="J61" s="8">
        <f t="shared" si="5"/>
        <v>127.73384901731899</v>
      </c>
      <c r="K61" s="8">
        <f t="shared" si="6"/>
        <v>127.71945874674732</v>
      </c>
      <c r="AB61" s="8">
        <f t="shared" si="3"/>
        <v>120.87424814307161</v>
      </c>
    </row>
    <row r="62" spans="1:28" x14ac:dyDescent="0.25">
      <c r="A62" s="1">
        <v>0.55431428336305544</v>
      </c>
      <c r="B62" s="1">
        <v>117.35709707937865</v>
      </c>
      <c r="C62" s="6">
        <f t="shared" si="0"/>
        <v>123.23336938137976</v>
      </c>
      <c r="D62" s="6">
        <f t="shared" si="1"/>
        <v>117</v>
      </c>
      <c r="E62" s="6">
        <f t="shared" si="2"/>
        <v>123</v>
      </c>
      <c r="G62" s="8">
        <v>130</v>
      </c>
      <c r="H62" s="46"/>
      <c r="I62" s="8">
        <f t="shared" si="4"/>
        <v>129.45750672740994</v>
      </c>
      <c r="J62" s="8">
        <f t="shared" si="5"/>
        <v>129.58353501241155</v>
      </c>
      <c r="K62" s="8">
        <f t="shared" si="6"/>
        <v>129.58587472973105</v>
      </c>
      <c r="AB62" s="8">
        <f t="shared" si="3"/>
        <v>121.4873380419529</v>
      </c>
    </row>
    <row r="63" spans="1:28" x14ac:dyDescent="0.25">
      <c r="A63" s="1">
        <v>-0.78241100709419698</v>
      </c>
      <c r="B63" s="1">
        <v>117.32047486800745</v>
      </c>
      <c r="C63" s="6">
        <f t="shared" si="0"/>
        <v>120.53705137774513</v>
      </c>
      <c r="D63" s="6">
        <f t="shared" si="1"/>
        <v>117</v>
      </c>
      <c r="E63" s="6">
        <f t="shared" si="2"/>
        <v>121</v>
      </c>
      <c r="G63" s="8">
        <v>133</v>
      </c>
      <c r="H63" s="46"/>
      <c r="I63" s="8">
        <f t="shared" si="4"/>
        <v>131.2967764240538</v>
      </c>
      <c r="J63" s="8">
        <f t="shared" si="5"/>
        <v>131.42537694804528</v>
      </c>
      <c r="K63" s="8">
        <f t="shared" si="6"/>
        <v>131.44512501535334</v>
      </c>
      <c r="AB63" s="8">
        <f t="shared" si="3"/>
        <v>121.4873380419529</v>
      </c>
    </row>
    <row r="64" spans="1:28" x14ac:dyDescent="0.25">
      <c r="A64" s="1">
        <v>-1.5622526916558854</v>
      </c>
      <c r="B64" s="1">
        <v>148.43653675954465</v>
      </c>
      <c r="C64" s="6">
        <f t="shared" si="0"/>
        <v>137.48754071208694</v>
      </c>
      <c r="D64" s="6">
        <f t="shared" si="1"/>
        <v>148</v>
      </c>
      <c r="E64" s="6">
        <f t="shared" si="2"/>
        <v>137</v>
      </c>
      <c r="G64" s="8">
        <v>136</v>
      </c>
      <c r="H64" s="46"/>
      <c r="I64" s="8">
        <f t="shared" si="4"/>
        <v>133.13604612069764</v>
      </c>
      <c r="J64" s="8">
        <f t="shared" si="5"/>
        <v>133.25937482422023</v>
      </c>
      <c r="K64" s="8">
        <f t="shared" si="6"/>
        <v>133.295372850489</v>
      </c>
      <c r="AB64" s="8">
        <f t="shared" si="3"/>
        <v>140.49312490727266</v>
      </c>
    </row>
    <row r="65" spans="1:28" x14ac:dyDescent="0.25">
      <c r="A65" s="1">
        <v>0.61485252444981597</v>
      </c>
      <c r="B65" s="1">
        <v>155.75731681264688</v>
      </c>
      <c r="C65" s="6">
        <f t="shared" si="0"/>
        <v>145.96255511495201</v>
      </c>
      <c r="D65" s="6">
        <f t="shared" si="1"/>
        <v>156</v>
      </c>
      <c r="E65" s="6">
        <f t="shared" si="2"/>
        <v>146</v>
      </c>
      <c r="G65" s="8">
        <v>139</v>
      </c>
      <c r="H65" s="46"/>
      <c r="I65" s="8">
        <f t="shared" si="4"/>
        <v>134.97531581734148</v>
      </c>
      <c r="J65" s="8">
        <f t="shared" si="5"/>
        <v>135.08552864093636</v>
      </c>
      <c r="K65" s="8">
        <f t="shared" si="6"/>
        <v>135.13478148201281</v>
      </c>
      <c r="AB65" s="8">
        <f t="shared" si="3"/>
        <v>145.39784409832293</v>
      </c>
    </row>
    <row r="66" spans="1:28" x14ac:dyDescent="0.25">
      <c r="A66" s="1">
        <v>0.73337105277460068</v>
      </c>
      <c r="B66" s="1">
        <v>120.76113162633138</v>
      </c>
      <c r="C66" s="6">
        <f t="shared" si="0"/>
        <v>125.70471149563573</v>
      </c>
      <c r="D66" s="6">
        <f t="shared" si="1"/>
        <v>121</v>
      </c>
      <c r="E66" s="6">
        <f t="shared" si="2"/>
        <v>126</v>
      </c>
      <c r="G66" s="8">
        <v>142</v>
      </c>
      <c r="H66" s="46"/>
      <c r="I66" s="8">
        <f t="shared" si="4"/>
        <v>136.81458551398535</v>
      </c>
      <c r="J66" s="8">
        <f t="shared" si="5"/>
        <v>136.9038383981937</v>
      </c>
      <c r="K66" s="8">
        <f t="shared" si="6"/>
        <v>136.96151415679955</v>
      </c>
      <c r="AB66" s="8">
        <f t="shared" si="3"/>
        <v>123.93969763747803</v>
      </c>
    </row>
    <row r="67" spans="1:28" x14ac:dyDescent="0.25">
      <c r="A67" s="1">
        <v>-1.5504383554798551</v>
      </c>
      <c r="B67" s="1">
        <v>147.97875911740471</v>
      </c>
      <c r="C67" s="6">
        <f t="shared" si="0"/>
        <v>137.25082050129112</v>
      </c>
      <c r="D67" s="6">
        <f t="shared" si="1"/>
        <v>148</v>
      </c>
      <c r="E67" s="6">
        <f t="shared" si="2"/>
        <v>137</v>
      </c>
      <c r="G67" s="8">
        <v>145</v>
      </c>
      <c r="H67" s="46"/>
      <c r="I67" s="8">
        <f t="shared" si="4"/>
        <v>138.65385521062922</v>
      </c>
      <c r="J67" s="8">
        <f t="shared" si="5"/>
        <v>138.71430409599222</v>
      </c>
      <c r="K67" s="8">
        <f t="shared" si="6"/>
        <v>138.77373412172403</v>
      </c>
      <c r="AB67" s="8">
        <f t="shared" si="3"/>
        <v>140.49312490727266</v>
      </c>
    </row>
    <row r="68" spans="1:28" x14ac:dyDescent="0.25">
      <c r="A68" s="1">
        <v>0.78043740359134972</v>
      </c>
      <c r="B68" s="1">
        <v>140.22034363841669</v>
      </c>
      <c r="C68" s="6">
        <f t="shared" si="0"/>
        <v>137.44998543909651</v>
      </c>
      <c r="D68" s="6">
        <f t="shared" si="1"/>
        <v>140</v>
      </c>
      <c r="E68" s="6">
        <f t="shared" si="2"/>
        <v>137</v>
      </c>
      <c r="G68" s="8">
        <v>148</v>
      </c>
      <c r="H68" s="46"/>
      <c r="I68" s="8">
        <f t="shared" si="4"/>
        <v>140.49312490727306</v>
      </c>
      <c r="J68" s="8">
        <f t="shared" si="5"/>
        <v>140.51692573433195</v>
      </c>
      <c r="K68" s="8">
        <f t="shared" si="6"/>
        <v>140.56960462366101</v>
      </c>
      <c r="AB68" s="8">
        <f t="shared" si="3"/>
        <v>135.58840571622241</v>
      </c>
    </row>
    <row r="69" spans="1:28" x14ac:dyDescent="0.25">
      <c r="A69" s="1">
        <v>1.1720999282260891</v>
      </c>
      <c r="B69" s="1">
        <v>150.04242072817163</v>
      </c>
      <c r="C69" s="6">
        <f t="shared" si="0"/>
        <v>143.86702102706485</v>
      </c>
      <c r="D69" s="6">
        <f t="shared" si="1"/>
        <v>150</v>
      </c>
      <c r="E69" s="6">
        <f t="shared" si="2"/>
        <v>144</v>
      </c>
      <c r="G69" s="8">
        <v>151</v>
      </c>
      <c r="H69" s="46"/>
      <c r="I69" s="8">
        <f t="shared" si="4"/>
        <v>142.3323946039169</v>
      </c>
      <c r="J69" s="8">
        <f t="shared" si="5"/>
        <v>142.31170331321286</v>
      </c>
      <c r="K69" s="8">
        <f t="shared" si="6"/>
        <v>142.34728890948531</v>
      </c>
      <c r="AB69" s="8">
        <f t="shared" si="3"/>
        <v>141.71930470503526</v>
      </c>
    </row>
    <row r="70" spans="1:28" x14ac:dyDescent="0.25">
      <c r="A70" s="1">
        <v>-1.1450106285337824</v>
      </c>
      <c r="B70" s="1">
        <v>106.30085146641439</v>
      </c>
      <c r="C70" s="6">
        <f t="shared" si="0"/>
        <v>112.79534016660989</v>
      </c>
      <c r="D70" s="6">
        <f t="shared" si="1"/>
        <v>106</v>
      </c>
      <c r="E70" s="6">
        <f t="shared" si="2"/>
        <v>113</v>
      </c>
      <c r="G70" s="8">
        <v>154</v>
      </c>
      <c r="H70" s="46"/>
      <c r="I70" s="8">
        <f t="shared" si="4"/>
        <v>144.17166430056076</v>
      </c>
      <c r="J70" s="8">
        <f t="shared" si="5"/>
        <v>144.09863683263498</v>
      </c>
      <c r="K70" s="8">
        <f t="shared" si="6"/>
        <v>144.10495022607168</v>
      </c>
      <c r="AB70" s="8">
        <f t="shared" si="3"/>
        <v>114.74334915425878</v>
      </c>
    </row>
    <row r="71" spans="1:28" x14ac:dyDescent="0.25">
      <c r="A71" s="1">
        <v>-0.53647227105102502</v>
      </c>
      <c r="B71" s="1">
        <v>114.26068910794396</v>
      </c>
      <c r="C71" s="6">
        <f t="shared" si="0"/>
        <v>119.1081467870643</v>
      </c>
      <c r="D71" s="6">
        <f t="shared" si="1"/>
        <v>114</v>
      </c>
      <c r="E71" s="6">
        <f t="shared" si="2"/>
        <v>119</v>
      </c>
      <c r="G71" s="8">
        <v>157</v>
      </c>
      <c r="H71" s="46"/>
      <c r="I71" s="8">
        <f t="shared" si="4"/>
        <v>146.01093399720463</v>
      </c>
      <c r="J71" s="8">
        <f t="shared" si="5"/>
        <v>145.87772629259828</v>
      </c>
      <c r="K71" s="8">
        <f t="shared" si="6"/>
        <v>145.84075182029494</v>
      </c>
      <c r="AB71" s="8">
        <f t="shared" si="3"/>
        <v>119.64806834530904</v>
      </c>
    </row>
    <row r="72" spans="1:28" x14ac:dyDescent="0.25">
      <c r="A72" s="1">
        <v>2.272245183121413</v>
      </c>
      <c r="B72" s="1">
        <v>148.40540787987914</v>
      </c>
      <c r="C72" s="6">
        <f t="shared" si="0"/>
        <v>145.13884292407354</v>
      </c>
      <c r="D72" s="6">
        <f t="shared" si="1"/>
        <v>148</v>
      </c>
      <c r="E72" s="6">
        <f t="shared" si="2"/>
        <v>145</v>
      </c>
      <c r="G72" s="8">
        <v>160</v>
      </c>
      <c r="H72" s="47"/>
      <c r="I72" s="8">
        <f t="shared" si="4"/>
        <v>147.85020369384847</v>
      </c>
      <c r="J72" s="8">
        <f t="shared" si="5"/>
        <v>147.64897169310279</v>
      </c>
      <c r="K72" s="8">
        <f t="shared" si="6"/>
        <v>147.55285693902988</v>
      </c>
      <c r="AB72" s="8">
        <f t="shared" si="3"/>
        <v>140.49312490727266</v>
      </c>
    </row>
    <row r="73" spans="1:28" ht="15.75" thickBot="1" x14ac:dyDescent="0.3">
      <c r="A73" s="1">
        <v>-2.2642234398517758</v>
      </c>
      <c r="B73" s="1">
        <v>117.14651936399426</v>
      </c>
      <c r="C73" s="6">
        <f t="shared" ref="C73:C107" si="7">7*$B73^0.6 + 2*$A73</f>
        <v>117.46476723820253</v>
      </c>
      <c r="D73" s="6">
        <f t="shared" ref="D73:D99" si="8">ROUND($B$8:$B$107, 0)</f>
        <v>117</v>
      </c>
      <c r="E73" s="6">
        <f t="shared" ref="E73:E107" si="9">ROUND($C$8:$C$107, 0)</f>
        <v>117</v>
      </c>
      <c r="AB73" s="8">
        <f t="shared" ref="AB73:AB107" si="10" xml:space="preserve"> $R$9 * $D73 + $S$9</f>
        <v>121.4873380419529</v>
      </c>
    </row>
    <row r="74" spans="1:28" ht="15.75" thickBot="1" x14ac:dyDescent="0.3">
      <c r="A74" s="1">
        <v>-2.085216692648828</v>
      </c>
      <c r="B74" s="1">
        <v>131.67821283608509</v>
      </c>
      <c r="C74" s="6">
        <f t="shared" si="7"/>
        <v>126.68940938680149</v>
      </c>
      <c r="D74" s="6">
        <f t="shared" si="8"/>
        <v>132</v>
      </c>
      <c r="E74" s="6">
        <f t="shared" si="9"/>
        <v>127</v>
      </c>
      <c r="G74" s="49" t="s">
        <v>71</v>
      </c>
      <c r="H74" s="50"/>
      <c r="I74" s="50"/>
      <c r="J74" s="50"/>
      <c r="K74" s="51"/>
      <c r="AB74" s="8">
        <f t="shared" si="10"/>
        <v>130.68368652517216</v>
      </c>
    </row>
    <row r="75" spans="1:28" x14ac:dyDescent="0.25">
      <c r="A75" s="1">
        <v>-1.1410406841605436</v>
      </c>
      <c r="B75" s="1">
        <v>133.01675466170232</v>
      </c>
      <c r="C75" s="6">
        <f t="shared" si="7"/>
        <v>129.37428014306676</v>
      </c>
      <c r="D75" s="6">
        <f t="shared" si="8"/>
        <v>133</v>
      </c>
      <c r="E75" s="6">
        <f t="shared" si="9"/>
        <v>129</v>
      </c>
      <c r="AB75" s="8">
        <f t="shared" si="10"/>
        <v>131.29677642405341</v>
      </c>
    </row>
    <row r="76" spans="1:28" ht="30" x14ac:dyDescent="0.25">
      <c r="A76" s="1">
        <v>0.99091721494914964</v>
      </c>
      <c r="B76" s="1">
        <v>122.6105533005768</v>
      </c>
      <c r="C76" s="6">
        <f t="shared" si="7"/>
        <v>127.35793298625808</v>
      </c>
      <c r="D76" s="6">
        <f t="shared" si="8"/>
        <v>123</v>
      </c>
      <c r="E76" s="6">
        <f t="shared" si="9"/>
        <v>127</v>
      </c>
      <c r="G76" s="23" t="s">
        <v>72</v>
      </c>
      <c r="H76" s="23" t="s">
        <v>73</v>
      </c>
      <c r="I76" s="27" t="s">
        <v>74</v>
      </c>
      <c r="J76" s="26" t="s">
        <v>75</v>
      </c>
      <c r="AB76" s="8">
        <f t="shared" si="10"/>
        <v>125.1658774352406</v>
      </c>
    </row>
    <row r="77" spans="1:28" ht="18.75" x14ac:dyDescent="0.25">
      <c r="A77" s="1">
        <v>0.91711854111053981</v>
      </c>
      <c r="B77" s="1">
        <v>117.77825251014741</v>
      </c>
      <c r="C77" s="6">
        <f t="shared" si="7"/>
        <v>124.22174842510809</v>
      </c>
      <c r="D77" s="6">
        <f t="shared" si="8"/>
        <v>118</v>
      </c>
      <c r="E77" s="6">
        <f t="shared" si="9"/>
        <v>124</v>
      </c>
      <c r="G77" s="8">
        <v>100</v>
      </c>
      <c r="H77" s="8">
        <v>110</v>
      </c>
      <c r="I77" s="27">
        <f>AVERAGE($G77:$H77)</f>
        <v>105</v>
      </c>
      <c r="J77" s="27">
        <f>(SUMIF($D$8:$D$107, "&lt;="&amp;H77, $E$8:$E$107) -  SUMIF($D$8:$D$107, "&lt;="&amp;G77, $E$8:$E$107)) / (COUNTIF($D$8:$D$107, "&lt;="&amp;H77) - COUNTIF($D$8:$D$107, "&lt;="&amp;G77))</f>
        <v>114.5</v>
      </c>
      <c r="K77" s="24"/>
      <c r="AB77" s="8">
        <f t="shared" si="10"/>
        <v>122.10042794083418</v>
      </c>
    </row>
    <row r="78" spans="1:28" ht="18.75" x14ac:dyDescent="0.25">
      <c r="A78" s="1">
        <v>-0.43193040255573578</v>
      </c>
      <c r="B78" s="1">
        <v>136.08752708517716</v>
      </c>
      <c r="C78" s="6">
        <f t="shared" si="7"/>
        <v>132.60779045726579</v>
      </c>
      <c r="D78" s="6">
        <f t="shared" si="8"/>
        <v>136</v>
      </c>
      <c r="E78" s="6">
        <f t="shared" si="9"/>
        <v>133</v>
      </c>
      <c r="G78" s="8">
        <v>110</v>
      </c>
      <c r="H78" s="8">
        <v>120</v>
      </c>
      <c r="I78" s="27">
        <f t="shared" ref="I78:I82" si="11">AVERAGE($G78:$H78)</f>
        <v>115</v>
      </c>
      <c r="J78" s="27">
        <f t="shared" ref="J78:J82" si="12">(SUMIF($D$8:$D$107, "&lt;="&amp;H78, $E$8:$E$107) -  SUMIF($D$8:$D$107, "&lt;="&amp;G78, $E$8:$E$107)) / (COUNTIF($D$8:$D$107, "&lt;="&amp;H78) - COUNTIF($D$8:$D$107, "&lt;="&amp;G78))</f>
        <v>120.39130434782609</v>
      </c>
      <c r="K78" s="24"/>
      <c r="AB78" s="8">
        <f t="shared" si="10"/>
        <v>133.13604612069727</v>
      </c>
    </row>
    <row r="79" spans="1:28" x14ac:dyDescent="0.25">
      <c r="A79" s="1">
        <v>-1.0136318451259285E-2</v>
      </c>
      <c r="B79" s="1">
        <v>112.69692068239387</v>
      </c>
      <c r="C79" s="6">
        <f t="shared" si="7"/>
        <v>119.17122309751974</v>
      </c>
      <c r="D79" s="6">
        <f t="shared" si="8"/>
        <v>113</v>
      </c>
      <c r="E79" s="6">
        <f t="shared" si="9"/>
        <v>119</v>
      </c>
      <c r="G79" s="8">
        <v>120</v>
      </c>
      <c r="H79" s="8">
        <v>130</v>
      </c>
      <c r="I79" s="27">
        <f t="shared" si="11"/>
        <v>125</v>
      </c>
      <c r="J79" s="27">
        <f t="shared" si="12"/>
        <v>126.05882352941177</v>
      </c>
      <c r="AB79" s="8">
        <f t="shared" si="10"/>
        <v>119.03497844642777</v>
      </c>
    </row>
    <row r="80" spans="1:28" x14ac:dyDescent="0.25">
      <c r="A80" s="1">
        <v>-0.85581177700078115</v>
      </c>
      <c r="B80" s="1">
        <v>109.32401501510667</v>
      </c>
      <c r="C80" s="6">
        <f t="shared" si="7"/>
        <v>115.32650907383234</v>
      </c>
      <c r="D80" s="6">
        <f t="shared" si="8"/>
        <v>109</v>
      </c>
      <c r="E80" s="6">
        <f t="shared" si="9"/>
        <v>115</v>
      </c>
      <c r="G80" s="8">
        <v>130</v>
      </c>
      <c r="H80" s="8">
        <v>140</v>
      </c>
      <c r="I80" s="27">
        <f t="shared" si="11"/>
        <v>135</v>
      </c>
      <c r="J80" s="27">
        <f t="shared" si="12"/>
        <v>131.8125</v>
      </c>
      <c r="AB80" s="8">
        <f t="shared" si="10"/>
        <v>116.58261885090263</v>
      </c>
    </row>
    <row r="81" spans="1:28" x14ac:dyDescent="0.25">
      <c r="A81" s="1">
        <v>-1.0094618119182996</v>
      </c>
      <c r="B81" s="1">
        <v>126.87337870418409</v>
      </c>
      <c r="C81" s="6">
        <f t="shared" si="7"/>
        <v>125.95466345403678</v>
      </c>
      <c r="D81" s="6">
        <f t="shared" si="8"/>
        <v>127</v>
      </c>
      <c r="E81" s="6">
        <f t="shared" si="9"/>
        <v>126</v>
      </c>
      <c r="G81" s="8">
        <v>140</v>
      </c>
      <c r="H81" s="8">
        <v>150</v>
      </c>
      <c r="I81" s="27">
        <f t="shared" si="11"/>
        <v>145</v>
      </c>
      <c r="J81" s="27">
        <f t="shared" si="12"/>
        <v>139.64285714285714</v>
      </c>
      <c r="AB81" s="8">
        <f t="shared" si="10"/>
        <v>127.61823703076573</v>
      </c>
    </row>
    <row r="82" spans="1:28" x14ac:dyDescent="0.25">
      <c r="A82" s="1">
        <v>0.54808197091915645</v>
      </c>
      <c r="B82" s="1">
        <v>121.51371807000946</v>
      </c>
      <c r="C82" s="6">
        <f t="shared" si="7"/>
        <v>125.79810850002528</v>
      </c>
      <c r="D82" s="6">
        <f t="shared" si="8"/>
        <v>122</v>
      </c>
      <c r="E82" s="6">
        <f t="shared" si="9"/>
        <v>126</v>
      </c>
      <c r="G82" s="8">
        <v>150</v>
      </c>
      <c r="H82" s="8">
        <v>160</v>
      </c>
      <c r="I82" s="27">
        <f t="shared" si="11"/>
        <v>155</v>
      </c>
      <c r="J82" s="27">
        <f t="shared" si="12"/>
        <v>145.1</v>
      </c>
      <c r="AB82" s="8">
        <f t="shared" si="10"/>
        <v>124.55278753635932</v>
      </c>
    </row>
    <row r="83" spans="1:28" x14ac:dyDescent="0.25">
      <c r="A83" s="1">
        <v>-0.22671883925795555</v>
      </c>
      <c r="B83" s="1">
        <v>116.99270607623524</v>
      </c>
      <c r="C83" s="6">
        <f t="shared" si="7"/>
        <v>121.44364498994736</v>
      </c>
      <c r="D83" s="6">
        <f t="shared" si="8"/>
        <v>117</v>
      </c>
      <c r="E83" s="6">
        <f t="shared" si="9"/>
        <v>121</v>
      </c>
      <c r="AB83" s="8">
        <f t="shared" si="10"/>
        <v>121.4873380419529</v>
      </c>
    </row>
    <row r="84" spans="1:28" x14ac:dyDescent="0.25">
      <c r="A84" s="1">
        <v>0.71932845457922667</v>
      </c>
      <c r="B84" s="1">
        <v>158.58088930936611</v>
      </c>
      <c r="C84" s="6">
        <f t="shared" si="7"/>
        <v>147.74007961025484</v>
      </c>
      <c r="D84" s="6">
        <f t="shared" si="8"/>
        <v>159</v>
      </c>
      <c r="E84" s="6">
        <f t="shared" si="9"/>
        <v>148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AB84" s="8">
        <f t="shared" si="10"/>
        <v>147.23711379496677</v>
      </c>
    </row>
    <row r="85" spans="1:28" x14ac:dyDescent="0.25">
      <c r="A85" s="1">
        <v>-0.75771367846755311</v>
      </c>
      <c r="B85" s="1">
        <v>141.09012115848262</v>
      </c>
      <c r="C85" s="6">
        <f t="shared" si="7"/>
        <v>134.87880436264808</v>
      </c>
      <c r="D85" s="6">
        <f t="shared" si="8"/>
        <v>141</v>
      </c>
      <c r="E85" s="6">
        <f t="shared" si="9"/>
        <v>135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AB85" s="8">
        <f t="shared" si="10"/>
        <v>136.20149561510368</v>
      </c>
    </row>
    <row r="86" spans="1:28" x14ac:dyDescent="0.25">
      <c r="A86" s="1">
        <v>-1.4491979527520016</v>
      </c>
      <c r="B86" s="1">
        <v>107.73827326273386</v>
      </c>
      <c r="C86" s="6">
        <f t="shared" si="7"/>
        <v>113.11818076107754</v>
      </c>
      <c r="D86" s="6">
        <f t="shared" si="8"/>
        <v>108</v>
      </c>
      <c r="E86" s="6">
        <f t="shared" si="9"/>
        <v>113</v>
      </c>
      <c r="AB86" s="8">
        <f t="shared" si="10"/>
        <v>115.96952895202135</v>
      </c>
    </row>
    <row r="87" spans="1:28" x14ac:dyDescent="0.25">
      <c r="A87" s="1">
        <v>1.6623698684270494</v>
      </c>
      <c r="B87" s="1">
        <v>147.29209265419476</v>
      </c>
      <c r="C87" s="6">
        <f t="shared" si="7"/>
        <v>143.28530876282124</v>
      </c>
      <c r="D87" s="6">
        <f t="shared" si="8"/>
        <v>147</v>
      </c>
      <c r="E87" s="6">
        <f t="shared" si="9"/>
        <v>143</v>
      </c>
      <c r="AB87" s="8">
        <f t="shared" si="10"/>
        <v>139.88003500839139</v>
      </c>
    </row>
    <row r="88" spans="1:28" x14ac:dyDescent="0.25">
      <c r="A88" s="1">
        <v>-0.88158230937551707</v>
      </c>
      <c r="B88" s="1">
        <v>114.00799584948271</v>
      </c>
      <c r="C88" s="6">
        <f t="shared" si="7"/>
        <v>118.25838418611539</v>
      </c>
      <c r="D88" s="6">
        <f t="shared" si="8"/>
        <v>114</v>
      </c>
      <c r="E88" s="6">
        <f t="shared" si="9"/>
        <v>118</v>
      </c>
      <c r="AB88" s="8">
        <f t="shared" si="10"/>
        <v>119.64806834530904</v>
      </c>
    </row>
    <row r="89" spans="1:28" x14ac:dyDescent="0.25">
      <c r="A89" s="1">
        <v>1.3588328329205979</v>
      </c>
      <c r="B89" s="1">
        <v>156.11072115237891</v>
      </c>
      <c r="C89" s="6">
        <f t="shared" si="7"/>
        <v>147.64746069209835</v>
      </c>
      <c r="D89" s="6">
        <f t="shared" si="8"/>
        <v>156</v>
      </c>
      <c r="E89" s="6">
        <f t="shared" si="9"/>
        <v>148</v>
      </c>
      <c r="AB89" s="8">
        <f t="shared" si="10"/>
        <v>145.39784409832293</v>
      </c>
    </row>
    <row r="90" spans="1:28" x14ac:dyDescent="0.25">
      <c r="A90" s="1">
        <v>0.78376160672632977</v>
      </c>
      <c r="B90" s="1">
        <v>117.93389690847499</v>
      </c>
      <c r="C90" s="6">
        <f t="shared" si="7"/>
        <v>124.05205025464976</v>
      </c>
      <c r="D90" s="6">
        <f t="shared" si="8"/>
        <v>118</v>
      </c>
      <c r="E90" s="6">
        <f t="shared" si="9"/>
        <v>124</v>
      </c>
      <c r="AB90" s="8">
        <f t="shared" si="10"/>
        <v>122.10042794083418</v>
      </c>
    </row>
    <row r="91" spans="1:28" x14ac:dyDescent="0.25">
      <c r="A91" s="1">
        <v>-5.0113158067688346E-3</v>
      </c>
      <c r="B91" s="1">
        <v>133.40311899166846</v>
      </c>
      <c r="C91" s="6">
        <f t="shared" si="7"/>
        <v>131.87565350352489</v>
      </c>
      <c r="D91" s="6">
        <f t="shared" si="8"/>
        <v>133</v>
      </c>
      <c r="E91" s="6">
        <f t="shared" si="9"/>
        <v>132</v>
      </c>
      <c r="AB91" s="8">
        <f t="shared" si="10"/>
        <v>131.29677642405341</v>
      </c>
    </row>
    <row r="92" spans="1:28" x14ac:dyDescent="0.25">
      <c r="A92" s="1">
        <v>4.4881289795739576E-2</v>
      </c>
      <c r="B92" s="1">
        <v>158.19635608996856</v>
      </c>
      <c r="C92" s="6">
        <f t="shared" si="7"/>
        <v>146.17822744657059</v>
      </c>
      <c r="D92" s="6">
        <f t="shared" si="8"/>
        <v>158</v>
      </c>
      <c r="E92" s="6">
        <f t="shared" si="9"/>
        <v>146</v>
      </c>
      <c r="G92" s="65"/>
      <c r="H92" s="65"/>
      <c r="I92" s="65"/>
      <c r="J92" s="65"/>
      <c r="AB92" s="8">
        <f t="shared" si="10"/>
        <v>146.6240238960855</v>
      </c>
    </row>
    <row r="93" spans="1:28" x14ac:dyDescent="0.25">
      <c r="A93" s="1">
        <v>-1.7400452634319663</v>
      </c>
      <c r="B93" s="1">
        <v>158.12677388836329</v>
      </c>
      <c r="C93" s="6">
        <f t="shared" si="7"/>
        <v>142.5698169990778</v>
      </c>
      <c r="D93" s="6">
        <f t="shared" si="8"/>
        <v>158</v>
      </c>
      <c r="E93" s="6">
        <f t="shared" si="9"/>
        <v>143</v>
      </c>
      <c r="AB93" s="8">
        <f t="shared" si="10"/>
        <v>146.6240238960855</v>
      </c>
    </row>
    <row r="94" spans="1:28" x14ac:dyDescent="0.25">
      <c r="A94" s="1">
        <v>-2.7989153750240803</v>
      </c>
      <c r="B94" s="1">
        <v>121.71330912198248</v>
      </c>
      <c r="C94" s="6">
        <f t="shared" si="7"/>
        <v>119.22697017000314</v>
      </c>
      <c r="D94" s="6">
        <f t="shared" si="8"/>
        <v>122</v>
      </c>
      <c r="E94" s="6">
        <f t="shared" si="9"/>
        <v>119</v>
      </c>
      <c r="AB94" s="8">
        <f t="shared" si="10"/>
        <v>124.55278753635932</v>
      </c>
    </row>
    <row r="95" spans="1:28" x14ac:dyDescent="0.25">
      <c r="A95" s="1">
        <v>-0.88214619609061629</v>
      </c>
      <c r="B95" s="1">
        <v>111.90771202734459</v>
      </c>
      <c r="C95" s="6">
        <f t="shared" si="7"/>
        <v>116.92568578141834</v>
      </c>
      <c r="D95" s="6">
        <f t="shared" si="8"/>
        <v>112</v>
      </c>
      <c r="E95" s="6">
        <f t="shared" si="9"/>
        <v>117</v>
      </c>
      <c r="AB95" s="8">
        <f t="shared" si="10"/>
        <v>118.42188854754649</v>
      </c>
    </row>
    <row r="96" spans="1:28" x14ac:dyDescent="0.25">
      <c r="A96" s="1">
        <v>1.4439729056903161</v>
      </c>
      <c r="B96" s="1">
        <v>135.14999847407452</v>
      </c>
      <c r="C96" s="6">
        <f t="shared" si="7"/>
        <v>135.80713000781782</v>
      </c>
      <c r="D96" s="6">
        <f t="shared" si="8"/>
        <v>135</v>
      </c>
      <c r="E96" s="6">
        <f t="shared" si="9"/>
        <v>136</v>
      </c>
      <c r="AB96" s="8">
        <f t="shared" si="10"/>
        <v>132.522956221816</v>
      </c>
    </row>
    <row r="97" spans="1:28" x14ac:dyDescent="0.25">
      <c r="A97" s="1">
        <v>0.84472048911266029</v>
      </c>
      <c r="B97" s="1">
        <v>123.87951292458877</v>
      </c>
      <c r="C97" s="6">
        <f t="shared" si="7"/>
        <v>127.84248475294937</v>
      </c>
      <c r="D97" s="6">
        <f t="shared" si="8"/>
        <v>124</v>
      </c>
      <c r="E97" s="6">
        <f t="shared" si="9"/>
        <v>128</v>
      </c>
      <c r="AB97" s="8">
        <f t="shared" si="10"/>
        <v>125.77896733412187</v>
      </c>
    </row>
    <row r="98" spans="1:28" x14ac:dyDescent="0.25">
      <c r="A98" s="1">
        <v>5.0874859880423173E-3</v>
      </c>
      <c r="B98" s="1">
        <v>132.52601702932827</v>
      </c>
      <c r="C98" s="6">
        <f t="shared" si="7"/>
        <v>131.37488983035109</v>
      </c>
      <c r="D98" s="6">
        <f t="shared" si="8"/>
        <v>133</v>
      </c>
      <c r="E98" s="6">
        <f t="shared" si="9"/>
        <v>131</v>
      </c>
      <c r="AB98" s="8">
        <f t="shared" si="10"/>
        <v>131.29677642405341</v>
      </c>
    </row>
    <row r="99" spans="1:28" x14ac:dyDescent="0.25">
      <c r="A99" s="1">
        <v>-0.96463736554142088</v>
      </c>
      <c r="B99" s="1">
        <v>121.46977141636403</v>
      </c>
      <c r="C99" s="6">
        <f t="shared" si="7"/>
        <v>122.74560804486273</v>
      </c>
      <c r="D99" s="6">
        <f t="shared" si="8"/>
        <v>121</v>
      </c>
      <c r="E99" s="6">
        <f t="shared" si="9"/>
        <v>123</v>
      </c>
      <c r="AB99" s="8">
        <f t="shared" si="10"/>
        <v>123.93969763747803</v>
      </c>
    </row>
    <row r="100" spans="1:28" x14ac:dyDescent="0.25">
      <c r="A100" s="1">
        <v>-1.1942802302655764</v>
      </c>
      <c r="B100" s="1">
        <v>141.83355204931792</v>
      </c>
      <c r="C100" s="6">
        <f t="shared" si="7"/>
        <v>134.43643035438186</v>
      </c>
      <c r="D100" s="6">
        <f>ROUND($B$8:$B$107, 0)</f>
        <v>142</v>
      </c>
      <c r="E100" s="6">
        <f t="shared" si="9"/>
        <v>134</v>
      </c>
      <c r="AB100" s="8">
        <f t="shared" si="10"/>
        <v>136.81458551398498</v>
      </c>
    </row>
    <row r="101" spans="1:28" x14ac:dyDescent="0.25">
      <c r="A101" s="1">
        <v>-0.91258471002220176</v>
      </c>
      <c r="B101" s="1">
        <v>113.6161381878109</v>
      </c>
      <c r="C101" s="6">
        <f t="shared" si="7"/>
        <v>117.94869283208719</v>
      </c>
      <c r="D101" s="6">
        <f t="shared" ref="D101:D107" si="13">ROUND($B$8:$B$107, 0)</f>
        <v>114</v>
      </c>
      <c r="E101" s="6">
        <f t="shared" si="9"/>
        <v>118</v>
      </c>
      <c r="AB101" s="8">
        <f t="shared" si="10"/>
        <v>119.64806834530904</v>
      </c>
    </row>
    <row r="102" spans="1:28" x14ac:dyDescent="0.25">
      <c r="A102" s="1">
        <v>4.3120280679431744E-2</v>
      </c>
      <c r="B102" s="1">
        <v>146.2556840723899</v>
      </c>
      <c r="C102" s="6">
        <f t="shared" si="7"/>
        <v>139.45508273724857</v>
      </c>
      <c r="D102" s="6">
        <f t="shared" si="13"/>
        <v>146</v>
      </c>
      <c r="E102" s="6">
        <f t="shared" si="9"/>
        <v>139</v>
      </c>
      <c r="AB102" s="8">
        <f t="shared" si="10"/>
        <v>139.26694510951012</v>
      </c>
    </row>
    <row r="103" spans="1:28" x14ac:dyDescent="0.25">
      <c r="A103" s="1">
        <v>0.32650632419972681</v>
      </c>
      <c r="B103" s="1">
        <v>154.54695272682881</v>
      </c>
      <c r="C103" s="6">
        <f t="shared" si="7"/>
        <v>144.70999323752102</v>
      </c>
      <c r="D103" s="6">
        <f t="shared" si="13"/>
        <v>155</v>
      </c>
      <c r="E103" s="6">
        <f t="shared" si="9"/>
        <v>145</v>
      </c>
      <c r="AB103" s="8">
        <f t="shared" si="10"/>
        <v>144.78475419944164</v>
      </c>
    </row>
    <row r="104" spans="1:28" x14ac:dyDescent="0.25">
      <c r="A104" s="1">
        <v>-0.51355527830310166</v>
      </c>
      <c r="B104" s="1">
        <v>110.55635242774743</v>
      </c>
      <c r="C104" s="6">
        <f t="shared" si="7"/>
        <v>116.8008229520708</v>
      </c>
      <c r="D104" s="6">
        <f t="shared" si="13"/>
        <v>111</v>
      </c>
      <c r="E104" s="6">
        <f t="shared" si="9"/>
        <v>117</v>
      </c>
      <c r="AB104" s="8">
        <f t="shared" si="10"/>
        <v>117.8087986486652</v>
      </c>
    </row>
    <row r="105" spans="1:28" x14ac:dyDescent="0.25">
      <c r="A105" s="1">
        <v>0.37475047065527178</v>
      </c>
      <c r="B105" s="1">
        <v>151.3699758903775</v>
      </c>
      <c r="C105" s="6">
        <f t="shared" si="7"/>
        <v>143.02230301799153</v>
      </c>
      <c r="D105" s="6">
        <f t="shared" si="13"/>
        <v>151</v>
      </c>
      <c r="E105" s="6">
        <f t="shared" si="9"/>
        <v>143</v>
      </c>
      <c r="AB105" s="8">
        <f t="shared" si="10"/>
        <v>142.33239460391653</v>
      </c>
    </row>
    <row r="106" spans="1:28" x14ac:dyDescent="0.25">
      <c r="A106" s="1">
        <v>0.94640199677087367</v>
      </c>
      <c r="B106" s="1">
        <v>117.90826136051516</v>
      </c>
      <c r="C106" s="6">
        <f t="shared" si="7"/>
        <v>124.36135550316716</v>
      </c>
      <c r="D106" s="6">
        <f t="shared" si="13"/>
        <v>118</v>
      </c>
      <c r="E106" s="6">
        <f t="shared" si="9"/>
        <v>124</v>
      </c>
      <c r="AB106" s="8">
        <f t="shared" si="10"/>
        <v>122.10042794083418</v>
      </c>
    </row>
    <row r="107" spans="1:28" x14ac:dyDescent="0.25">
      <c r="A107" s="1">
        <v>-0.83362465375103056</v>
      </c>
      <c r="B107" s="1">
        <v>114.8155156102176</v>
      </c>
      <c r="C107" s="6">
        <f t="shared" si="7"/>
        <v>118.86364760131259</v>
      </c>
      <c r="D107" s="6">
        <f t="shared" si="13"/>
        <v>115</v>
      </c>
      <c r="E107" s="6">
        <f t="shared" si="9"/>
        <v>119</v>
      </c>
      <c r="AB107" s="8">
        <f t="shared" si="10"/>
        <v>120.26115824419033</v>
      </c>
    </row>
  </sheetData>
  <mergeCells count="28">
    <mergeCell ref="AC11:AF13"/>
    <mergeCell ref="AC7:AF8"/>
    <mergeCell ref="AB6:AF6"/>
    <mergeCell ref="AC10:AF10"/>
    <mergeCell ref="H27:L30"/>
    <mergeCell ref="H31:J31"/>
    <mergeCell ref="K31:M31"/>
    <mergeCell ref="R7:S7"/>
    <mergeCell ref="R10:S10"/>
    <mergeCell ref="R12:Z12"/>
    <mergeCell ref="G74:K74"/>
    <mergeCell ref="G49:K49"/>
    <mergeCell ref="R50:S50"/>
    <mergeCell ref="R53:S53"/>
    <mergeCell ref="G36:G37"/>
    <mergeCell ref="H36:L41"/>
    <mergeCell ref="H51:H72"/>
    <mergeCell ref="H42:K42"/>
    <mergeCell ref="L42:O42"/>
    <mergeCell ref="A2:C2"/>
    <mergeCell ref="H23:I23"/>
    <mergeCell ref="J23:K23"/>
    <mergeCell ref="G17:L18"/>
    <mergeCell ref="G20:J22"/>
    <mergeCell ref="A3:A4"/>
    <mergeCell ref="A6:C6"/>
    <mergeCell ref="D6:E6"/>
    <mergeCell ref="K7:N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2023-03-20T13:07:04Z</dcterms:modified>
</cp:coreProperties>
</file>