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660" windowHeight="120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K13" i="1"/>
  <c r="AK15"/>
  <c r="AK17"/>
  <c r="AK19"/>
  <c r="AK21"/>
  <c r="AK23"/>
  <c r="AK25"/>
  <c r="AK11"/>
  <c r="AG57"/>
  <c r="AE39"/>
  <c r="AB39"/>
  <c r="AJ13" l="1"/>
  <c r="AJ15"/>
  <c r="AJ17"/>
  <c r="AJ19"/>
  <c r="AJ21"/>
  <c r="AJ23"/>
  <c r="AJ25"/>
  <c r="AJ11"/>
  <c r="U24"/>
  <c r="U26"/>
  <c r="U28"/>
  <c r="U30"/>
  <c r="U32"/>
  <c r="U34"/>
  <c r="U36"/>
  <c r="U22"/>
  <c r="X36"/>
  <c r="X34"/>
  <c r="X32"/>
  <c r="X30"/>
  <c r="X28"/>
  <c r="X26"/>
  <c r="X24"/>
  <c r="X22"/>
  <c r="AE49" l="1"/>
  <c r="AE47"/>
  <c r="AE45"/>
  <c r="AE51"/>
  <c r="AE53"/>
  <c r="AE55"/>
  <c r="AE57"/>
  <c r="AE43"/>
  <c r="AC44"/>
  <c r="AC45"/>
  <c r="AC46"/>
  <c r="AC47"/>
  <c r="AC48"/>
  <c r="AC49"/>
  <c r="AC50"/>
  <c r="AC51"/>
  <c r="AC52"/>
  <c r="AC53"/>
  <c r="AC54"/>
  <c r="AC55"/>
  <c r="AC56"/>
  <c r="AC57"/>
  <c r="AC58"/>
  <c r="AC43"/>
  <c r="V11"/>
  <c r="S13" s="1"/>
  <c r="AB17"/>
  <c r="AB12"/>
  <c r="AB11"/>
  <c r="Y22" l="1"/>
  <c r="AK27"/>
  <c r="V22"/>
  <c r="V24"/>
  <c r="AF47"/>
  <c r="AB13"/>
  <c r="AF57"/>
  <c r="AF49"/>
  <c r="Y26"/>
  <c r="AF43"/>
  <c r="AF51"/>
  <c r="Y28"/>
  <c r="AF53"/>
  <c r="AF45"/>
  <c r="Y24" s="1"/>
  <c r="Y30"/>
  <c r="AF55"/>
  <c r="AB18"/>
  <c r="AB22" s="1"/>
  <c r="AB26" s="1"/>
  <c r="V36"/>
  <c r="V34"/>
  <c r="V26"/>
  <c r="V28"/>
  <c r="V32"/>
  <c r="V30"/>
  <c r="P21"/>
  <c r="P18"/>
  <c r="I15"/>
  <c r="I14"/>
  <c r="Y34" l="1"/>
  <c r="Y32"/>
  <c r="Y36"/>
  <c r="J16"/>
</calcChain>
</file>

<file path=xl/sharedStrings.xml><?xml version="1.0" encoding="utf-8"?>
<sst xmlns="http://schemas.openxmlformats.org/spreadsheetml/2006/main" count="58" uniqueCount="54">
  <si>
    <t>Завдання 19</t>
  </si>
  <si>
    <t>5</t>
  </si>
  <si>
    <t>6</t>
  </si>
  <si>
    <t>7</t>
  </si>
  <si>
    <t>8</t>
  </si>
  <si>
    <t>3</t>
  </si>
  <si>
    <t>а) скласти варіаційний ряд;</t>
  </si>
  <si>
    <t xml:space="preserve">Виконати такі завдання:
</t>
  </si>
  <si>
    <t>Набори</t>
  </si>
  <si>
    <t xml:space="preserve">  </t>
  </si>
  <si>
    <t xml:space="preserve">Пороскун О. ПМ-81     </t>
  </si>
  <si>
    <t>б) знайти розмах, медіану і моду вибірки;</t>
  </si>
  <si>
    <t>x_max</t>
  </si>
  <si>
    <t>x_min</t>
  </si>
  <si>
    <t xml:space="preserve"> x_max – x_min =</t>
  </si>
  <si>
    <r>
      <rPr>
        <b/>
        <i/>
        <sz val="12"/>
        <color theme="1"/>
        <rFont val="Times New Roman"/>
        <family val="1"/>
        <charset val="204"/>
      </rPr>
      <t>Медіана</t>
    </r>
    <r>
      <rPr>
        <i/>
        <sz val="12"/>
        <color theme="1"/>
        <rFont val="Times New Roman"/>
        <family val="1"/>
        <charset val="204"/>
      </rPr>
      <t xml:space="preserve"> – це варіанта, яка ділить вибірку на дві рівні за об’ємом частини</t>
    </r>
  </si>
  <si>
    <r>
      <t xml:space="preserve">Обчислимо </t>
    </r>
    <r>
      <rPr>
        <b/>
        <i/>
        <sz val="12"/>
        <color theme="1"/>
        <rFont val="Times New Roman"/>
        <family val="1"/>
        <charset val="204"/>
      </rPr>
      <t>розмах вибірки</t>
    </r>
    <r>
      <rPr>
        <i/>
        <sz val="12"/>
        <color theme="1"/>
        <rFont val="Times New Roman"/>
        <family val="1"/>
        <charset val="204"/>
      </rPr>
      <t xml:space="preserve"> x_max – x_min :</t>
    </r>
  </si>
  <si>
    <r>
      <rPr>
        <b/>
        <i/>
        <sz val="12"/>
        <color theme="1"/>
        <rFont val="Times New Roman"/>
        <family val="1"/>
        <charset val="204"/>
      </rPr>
      <t>Мода</t>
    </r>
    <r>
      <rPr>
        <i/>
        <sz val="12"/>
        <color theme="1"/>
        <rFont val="Times New Roman"/>
        <family val="1"/>
        <charset val="204"/>
      </rPr>
      <t xml:space="preserve"> – це варіанта ряду, що має найбільшу частоту (мод може бути
декілька)</t>
    </r>
  </si>
  <si>
    <t>в) побудувати полігон частот;</t>
  </si>
  <si>
    <r>
      <rPr>
        <b/>
        <i/>
        <sz val="12"/>
        <color theme="1"/>
        <rFont val="Times New Roman"/>
        <family val="1"/>
        <charset val="204"/>
      </rPr>
      <t>Полігон частот</t>
    </r>
    <r>
      <rPr>
        <i/>
        <sz val="12"/>
        <color theme="1"/>
        <rFont val="Times New Roman"/>
        <family val="1"/>
        <charset val="204"/>
      </rPr>
      <t xml:space="preserve"> – це ламана, що з’єднує точки з координатами (xi, ni). </t>
    </r>
  </si>
  <si>
    <r>
      <rPr>
        <b/>
        <i/>
        <sz val="12"/>
        <color theme="1"/>
        <rFont val="Times New Roman"/>
        <family val="1"/>
        <charset val="204"/>
      </rPr>
      <t xml:space="preserve">г) побудувати гістограму вибірки. </t>
    </r>
    <r>
      <rPr>
        <i/>
        <sz val="12"/>
        <color theme="1"/>
        <rFont val="Times New Roman"/>
        <family val="1"/>
        <charset val="204"/>
      </rPr>
      <t>Основи прямокутників гістограми вибрати так, щоб точки, які відповідають числам «А», «В» і т. д. опинились на серединах основ. Інтервали, частота яких виявиться меншою 5, об’єднати з більш показними сусідніми інтервалами;</t>
    </r>
  </si>
  <si>
    <t>Тепер висота будь-якого прямокутника гістограми буде обчислюватись за формулою:</t>
  </si>
  <si>
    <t>д) обчислити вибіркове середнє, дисперсію; виправлену дисперсію і середнє квадратичне відхилення;</t>
  </si>
  <si>
    <t>Вибіркове середнє:</t>
  </si>
  <si>
    <t>n</t>
  </si>
  <si>
    <t>Sx</t>
  </si>
  <si>
    <t>Вибіркова дисперсія:</t>
  </si>
  <si>
    <t>Dx</t>
  </si>
  <si>
    <t>Sxx</t>
  </si>
  <si>
    <t>Виправлена дисперсія:</t>
  </si>
  <si>
    <t xml:space="preserve">S^2 </t>
  </si>
  <si>
    <t>Середнє квадратичне відхилення:</t>
  </si>
  <si>
    <t>σ</t>
  </si>
  <si>
    <t>У даному прикладі, узявши висоту 80 мм, отримаємо</t>
  </si>
  <si>
    <t>і</t>
  </si>
  <si>
    <t>інтервал</t>
  </si>
  <si>
    <t>е) обчислити теоретичні частоти для нормального закону, крайні інтервали брати напівнескінченними (сума всіх частот при цьому буде дорівнювати об’єму вибірки);</t>
  </si>
  <si>
    <t xml:space="preserve">Виходячи з вигляду гістограми (близькі до центру рисунка прямокутники високі, а до периферії знижуються), висунемо гіпотезу про нормальний закон розподілу генеральної сукупності. В якості параметрів нормального закону приймемо:
</t>
  </si>
  <si>
    <t>x</t>
  </si>
  <si>
    <t>Ф</t>
  </si>
  <si>
    <t>ж) накласти теоретичну криву на гістограму;</t>
  </si>
  <si>
    <t>y</t>
  </si>
  <si>
    <t>з) обчислити суму Пірсона;</t>
  </si>
  <si>
    <t>Абсциси та ординати теоретичної кривої обчислимо за наступними формулами:</t>
  </si>
  <si>
    <t>A</t>
  </si>
  <si>
    <t>B</t>
  </si>
  <si>
    <t>C</t>
  </si>
  <si>
    <t>D</t>
  </si>
  <si>
    <t>E</t>
  </si>
  <si>
    <t>F</t>
  </si>
  <si>
    <t>G</t>
  </si>
  <si>
    <t>H</t>
  </si>
  <si>
    <t>K</t>
  </si>
  <si>
    <t xml:space="preserve">де    і S – довжина основи і площа прямокутника, який відповідає моді варіаційного ряду,
 – частота моди (найбільша частота в варіаційному ряді). 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</si>
</sst>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#,##0.000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rgb="FF00CCFF"/>
      </left>
      <right style="medium">
        <color rgb="FF00CCFF"/>
      </right>
      <top style="medium">
        <color rgb="FF00CCFF"/>
      </top>
      <bottom style="medium">
        <color rgb="FF00CCF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rgb="FF00CCFF"/>
      </right>
      <top style="medium">
        <color rgb="FF00CCFF"/>
      </top>
      <bottom style="medium">
        <color rgb="FF00CCFF"/>
      </bottom>
      <diagonal/>
    </border>
    <border>
      <left style="medium">
        <color rgb="FF00CCFF"/>
      </left>
      <right style="medium">
        <color theme="8"/>
      </right>
      <top style="medium">
        <color rgb="FF00CCFF"/>
      </top>
      <bottom style="medium">
        <color rgb="FF00CCFF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0" fontId="0" fillId="0" borderId="7" xfId="0" applyBorder="1"/>
    <xf numFmtId="2" fontId="1" fillId="0" borderId="7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17" xfId="0" applyBorder="1"/>
    <xf numFmtId="0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 wrapText="1"/>
    </xf>
    <xf numFmtId="2" fontId="1" fillId="0" borderId="3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vertical="center"/>
    </xf>
    <xf numFmtId="2" fontId="1" fillId="5" borderId="15" xfId="0" applyNumberFormat="1" applyFont="1" applyFill="1" applyBorder="1" applyAlignment="1">
      <alignment horizontal="center" vertical="center"/>
    </xf>
    <xf numFmtId="2" fontId="1" fillId="5" borderId="16" xfId="0" applyNumberFormat="1" applyFont="1" applyFill="1" applyBorder="1" applyAlignment="1">
      <alignment horizontal="center" vertical="center"/>
    </xf>
    <xf numFmtId="0" fontId="1" fillId="5" borderId="12" xfId="0" applyNumberFormat="1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2" fontId="1" fillId="0" borderId="41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1" fillId="0" borderId="43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0" fillId="0" borderId="18" xfId="0" applyBorder="1"/>
    <xf numFmtId="2" fontId="1" fillId="0" borderId="45" xfId="0" applyNumberFormat="1" applyFont="1" applyBorder="1" applyAlignment="1">
      <alignment horizontal="center" vertical="center"/>
    </xf>
    <xf numFmtId="0" fontId="0" fillId="0" borderId="47" xfId="0" applyBorder="1"/>
    <xf numFmtId="2" fontId="1" fillId="0" borderId="48" xfId="0" applyNumberFormat="1" applyFont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wrapText="1"/>
    </xf>
    <xf numFmtId="0" fontId="2" fillId="0" borderId="50" xfId="0" applyFont="1" applyBorder="1" applyAlignment="1">
      <alignment wrapText="1"/>
    </xf>
    <xf numFmtId="2" fontId="1" fillId="0" borderId="0" xfId="0" applyNumberFormat="1" applyFont="1" applyBorder="1" applyAlignment="1">
      <alignment horizontal="left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5" xfId="0" applyNumberFormat="1" applyFont="1" applyBorder="1" applyAlignment="1">
      <alignment horizontal="center" vertical="center"/>
    </xf>
    <xf numFmtId="2" fontId="1" fillId="0" borderId="56" xfId="0" applyNumberFormat="1" applyFont="1" applyBorder="1" applyAlignment="1">
      <alignment horizontal="center" vertical="center"/>
    </xf>
    <xf numFmtId="2" fontId="1" fillId="0" borderId="57" xfId="0" applyNumberFormat="1" applyFont="1" applyBorder="1" applyAlignment="1">
      <alignment horizontal="center" vertical="center"/>
    </xf>
    <xf numFmtId="0" fontId="1" fillId="0" borderId="56" xfId="0" applyNumberFormat="1" applyFont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2" fontId="1" fillId="0" borderId="55" xfId="0" applyNumberFormat="1" applyFont="1" applyBorder="1" applyAlignment="1">
      <alignment vertical="center"/>
    </xf>
    <xf numFmtId="2" fontId="1" fillId="0" borderId="60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7" borderId="55" xfId="0" applyNumberFormat="1" applyFont="1" applyFill="1" applyBorder="1" applyAlignment="1">
      <alignment horizontal="center" vertical="center"/>
    </xf>
    <xf numFmtId="2" fontId="1" fillId="6" borderId="55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45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4" fillId="0" borderId="43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42" xfId="0" applyNumberFormat="1" applyFont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44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2" fontId="3" fillId="0" borderId="54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3" fillId="0" borderId="46" xfId="0" applyNumberFormat="1" applyFont="1" applyBorder="1" applyAlignment="1">
      <alignment horizontal="center" vertical="center" wrapText="1"/>
    </xf>
    <xf numFmtId="2" fontId="3" fillId="0" borderId="32" xfId="0" applyNumberFormat="1" applyFont="1" applyBorder="1" applyAlignment="1">
      <alignment horizontal="center" vertical="center" wrapText="1"/>
    </xf>
    <xf numFmtId="2" fontId="3" fillId="0" borderId="31" xfId="0" applyNumberFormat="1" applyFont="1" applyBorder="1" applyAlignment="1">
      <alignment horizontal="center" vertical="center" wrapText="1"/>
    </xf>
    <xf numFmtId="2" fontId="3" fillId="0" borderId="47" xfId="0" applyNumberFormat="1" applyFont="1" applyBorder="1" applyAlignment="1">
      <alignment horizontal="center" vertical="center" wrapText="1"/>
    </xf>
    <xf numFmtId="2" fontId="3" fillId="0" borderId="48" xfId="0" applyNumberFormat="1" applyFont="1" applyBorder="1" applyAlignment="1">
      <alignment horizontal="center" vertical="center" wrapText="1"/>
    </xf>
    <xf numFmtId="2" fontId="1" fillId="0" borderId="47" xfId="0" applyNumberFormat="1" applyFont="1" applyBorder="1" applyAlignment="1">
      <alignment horizontal="center" vertical="center" wrapText="1"/>
    </xf>
    <xf numFmtId="2" fontId="1" fillId="0" borderId="48" xfId="0" applyNumberFormat="1" applyFont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2" fontId="3" fillId="0" borderId="5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55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 wrapText="1"/>
    </xf>
    <xf numFmtId="2" fontId="4" fillId="0" borderId="52" xfId="0" applyNumberFormat="1" applyFont="1" applyFill="1" applyBorder="1" applyAlignment="1">
      <alignment horizontal="center" vertical="center" wrapText="1"/>
    </xf>
    <xf numFmtId="2" fontId="4" fillId="0" borderId="53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2" fontId="1" fillId="0" borderId="59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 wrapText="1"/>
    </xf>
    <xf numFmtId="2" fontId="4" fillId="0" borderId="42" xfId="0" applyNumberFormat="1" applyFont="1" applyBorder="1" applyAlignment="1">
      <alignment horizontal="center" vertical="center" wrapText="1"/>
    </xf>
    <xf numFmtId="2" fontId="4" fillId="0" borderId="43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4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2" fontId="1" fillId="5" borderId="36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7" xfId="0" applyBorder="1"/>
    <xf numFmtId="0" fontId="0" fillId="0" borderId="36" xfId="0" applyBorder="1"/>
    <xf numFmtId="2" fontId="1" fillId="5" borderId="36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2" fontId="1" fillId="5" borderId="37" xfId="0" applyNumberFormat="1" applyFont="1" applyFill="1" applyBorder="1" applyAlignment="1">
      <alignment horizontal="center" vertical="center"/>
    </xf>
    <xf numFmtId="2" fontId="1" fillId="5" borderId="38" xfId="0" applyNumberFormat="1" applyFont="1" applyFill="1" applyBorder="1" applyAlignment="1">
      <alignment horizontal="center" vertical="center"/>
    </xf>
    <xf numFmtId="2" fontId="1" fillId="5" borderId="39" xfId="0" applyNumberFormat="1" applyFont="1" applyFill="1" applyBorder="1" applyAlignment="1">
      <alignment horizontal="center" vertical="center"/>
    </xf>
    <xf numFmtId="2" fontId="1" fillId="5" borderId="40" xfId="0" applyNumberFormat="1" applyFont="1" applyFill="1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1" fillId="0" borderId="61" xfId="0" applyNumberFormat="1" applyFont="1" applyBorder="1" applyAlignment="1">
      <alignment horizontal="center" vertical="center"/>
    </xf>
    <xf numFmtId="0" fontId="1" fillId="0" borderId="62" xfId="0" applyNumberFormat="1" applyFont="1" applyBorder="1" applyAlignment="1">
      <alignment horizontal="center" vertical="center"/>
    </xf>
    <xf numFmtId="2" fontId="1" fillId="4" borderId="23" xfId="0" applyNumberFormat="1" applyFont="1" applyFill="1" applyBorder="1" applyAlignment="1">
      <alignment horizontal="center" vertical="center"/>
    </xf>
    <xf numFmtId="2" fontId="1" fillId="4" borderId="26" xfId="0" applyNumberFormat="1" applyFont="1" applyFill="1" applyBorder="1" applyAlignment="1">
      <alignment horizontal="center" vertical="center"/>
    </xf>
    <xf numFmtId="2" fontId="1" fillId="4" borderId="20" xfId="0" applyNumberFormat="1" applyFont="1" applyFill="1" applyBorder="1" applyAlignment="1">
      <alignment horizontal="center" vertical="center"/>
    </xf>
    <xf numFmtId="2" fontId="1" fillId="4" borderId="19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7BDC7"/>
      <color rgb="FF00CCFF"/>
      <color rgb="FF00FF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7"/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Полігон частот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Лист1!$H$8:$P$8</c:f>
              <c:numCache>
                <c:formatCode>0.00</c:formatCode>
                <c:ptCount val="9"/>
                <c:pt idx="0">
                  <c:v>1.9</c:v>
                </c:pt>
                <c:pt idx="1">
                  <c:v>2.7</c:v>
                </c:pt>
                <c:pt idx="2">
                  <c:v>3.5</c:v>
                </c:pt>
                <c:pt idx="3">
                  <c:v>4.3</c:v>
                </c:pt>
                <c:pt idx="4">
                  <c:v>5.0999999999999996</c:v>
                </c:pt>
                <c:pt idx="5">
                  <c:v>5.9</c:v>
                </c:pt>
                <c:pt idx="6">
                  <c:v>6.7</c:v>
                </c:pt>
                <c:pt idx="7">
                  <c:v>7.5</c:v>
                </c:pt>
                <c:pt idx="8">
                  <c:v>9.9</c:v>
                </c:pt>
              </c:numCache>
            </c:numRef>
          </c:cat>
          <c:val>
            <c:numRef>
              <c:f>Лист1!$H$9:$P$9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23</c:v>
                </c:pt>
                <c:pt idx="4">
                  <c:v>23</c:v>
                </c:pt>
                <c:pt idx="5">
                  <c:v>18</c:v>
                </c:pt>
                <c:pt idx="6">
                  <c:v>16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</c:ser>
        <c:dropLines/>
        <c:marker val="1"/>
        <c:axId val="50489984"/>
        <c:axId val="50525312"/>
      </c:lineChart>
      <c:catAx>
        <c:axId val="5048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x</a:t>
                </a:r>
                <a:endParaRPr lang="ru-RU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50525312"/>
        <c:crosses val="autoZero"/>
        <c:auto val="1"/>
        <c:lblAlgn val="ctr"/>
        <c:lblOffset val="100"/>
      </c:catAx>
      <c:valAx>
        <c:axId val="5052531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n</a:t>
                </a:r>
                <a:endParaRPr lang="ru-RU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5048998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Гістограма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3494560243125424E-2"/>
          <c:y val="0.16803770959727907"/>
          <c:w val="0.92014483485352061"/>
          <c:h val="0.74353050991202385"/>
        </c:manualLayout>
      </c:layout>
      <c:barChart>
        <c:barDir val="col"/>
        <c:grouping val="clustered"/>
        <c:ser>
          <c:idx val="0"/>
          <c:order val="0"/>
          <c:tx>
            <c:v>Теор част</c:v>
          </c:tx>
          <c:cat>
            <c:numRef>
              <c:f>(Лист1!$R$22,Лист1!$R$24,Лист1!$R$26,Лист1!$R$28,Лист1!$R$30,Лист1!$R$32,Лист1!$R$34,Лист1!$R$36)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(Лист1!$V$22,Лист1!$V$24,Лист1!$V$26,Лист1!$V$28,Лист1!$V$30,Лист1!$V$32,Лист1!$V$34,Лист1!$V$36)</c:f>
              <c:numCache>
                <c:formatCode>0.00</c:formatCode>
                <c:ptCount val="8"/>
                <c:pt idx="0">
                  <c:v>22.608695652173914</c:v>
                </c:pt>
                <c:pt idx="1">
                  <c:v>31.304347826086961</c:v>
                </c:pt>
                <c:pt idx="2">
                  <c:v>79.999999999999972</c:v>
                </c:pt>
                <c:pt idx="3">
                  <c:v>80.000000000000014</c:v>
                </c:pt>
                <c:pt idx="4">
                  <c:v>62.608695652173921</c:v>
                </c:pt>
                <c:pt idx="5">
                  <c:v>55.652173913043484</c:v>
                </c:pt>
                <c:pt idx="6">
                  <c:v>31.304347826086925</c:v>
                </c:pt>
                <c:pt idx="7">
                  <c:v>9.2753623188405783</c:v>
                </c:pt>
              </c:numCache>
            </c:numRef>
          </c:val>
        </c:ser>
        <c:axId val="50461312"/>
        <c:axId val="75456896"/>
      </c:barChart>
      <c:scatterChart>
        <c:scatterStyle val="lineMarker"/>
        <c:ser>
          <c:idx val="1"/>
          <c:order val="1"/>
          <c:tx>
            <c:v>Теоретична крива</c:v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(Лист1!$R$22,Лист1!$R$24,Лист1!$R$26,Лист1!$R$28,Лист1!$R$30,Лист1!$R$32,Лист1!$R$34,Лист1!$R$36)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(Лист1!$Y$22,Лист1!$Y$24,Лист1!$Y$26,Лист1!$Y$28,Лист1!$Y$30,Лист1!$Y$32,Лист1!$Y$34,Лист1!$Y$36)</c:f>
              <c:numCache>
                <c:formatCode>General</c:formatCode>
                <c:ptCount val="8"/>
                <c:pt idx="0">
                  <c:v>18.998608695652173</c:v>
                </c:pt>
                <c:pt idx="1">
                  <c:v>42.757217391304351</c:v>
                </c:pt>
                <c:pt idx="2">
                  <c:v>51.242434782608683</c:v>
                </c:pt>
                <c:pt idx="3">
                  <c:v>78.105391304347847</c:v>
                </c:pt>
                <c:pt idx="4">
                  <c:v>67.798956521739143</c:v>
                </c:pt>
                <c:pt idx="5">
                  <c:v>54.967652173913052</c:v>
                </c:pt>
                <c:pt idx="6">
                  <c:v>37.169391304347791</c:v>
                </c:pt>
                <c:pt idx="7">
                  <c:v>11.534376811594202</c:v>
                </c:pt>
              </c:numCache>
            </c:numRef>
          </c:yVal>
        </c:ser>
        <c:axId val="50461312"/>
        <c:axId val="75456896"/>
      </c:scatterChart>
      <c:catAx>
        <c:axId val="504613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75456896"/>
        <c:crosses val="autoZero"/>
        <c:auto val="1"/>
        <c:lblAlgn val="ctr"/>
        <c:lblOffset val="100"/>
      </c:catAx>
      <c:valAx>
        <c:axId val="75456896"/>
        <c:scaling>
          <c:orientation val="minMax"/>
        </c:scaling>
        <c:delete val="1"/>
        <c:axPos val="l"/>
        <c:numFmt formatCode="0.00" sourceLinked="1"/>
        <c:majorTickMark val="none"/>
        <c:tickLblPos val="none"/>
        <c:crossAx val="5046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748267519512496"/>
          <c:y val="0.15407639105110357"/>
          <c:w val="0.27849115041238398"/>
          <c:h val="7.0168107732773322E-2"/>
        </c:manualLayout>
      </c:layout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29" Type="http://schemas.openxmlformats.org/officeDocument/2006/relationships/image" Target="../media/image27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chart" Target="../charts/chart2.xml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31" Type="http://schemas.openxmlformats.org/officeDocument/2006/relationships/image" Target="../media/image29.png"/><Relationship Id="rId4" Type="http://schemas.openxmlformats.org/officeDocument/2006/relationships/image" Target="../media/image3.png"/><Relationship Id="rId9" Type="http://schemas.openxmlformats.org/officeDocument/2006/relationships/image" Target="../media/image8.wmf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144557</xdr:colOff>
      <xdr:row>25</xdr:row>
      <xdr:rowOff>180414</xdr:rowOff>
    </xdr:from>
    <xdr:to>
      <xdr:col>14</xdr:col>
      <xdr:colOff>677957</xdr:colOff>
      <xdr:row>41</xdr:row>
      <xdr:rowOff>73958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309355</xdr:colOff>
      <xdr:row>8</xdr:row>
      <xdr:rowOff>110160</xdr:rowOff>
    </xdr:from>
    <xdr:to>
      <xdr:col>19</xdr:col>
      <xdr:colOff>318880</xdr:colOff>
      <xdr:row>9</xdr:row>
      <xdr:rowOff>91110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36551" y="1700421"/>
          <a:ext cx="1235351" cy="179732"/>
        </a:xfrm>
        <a:prstGeom prst="rect">
          <a:avLst/>
        </a:prstGeom>
        <a:noFill/>
      </xdr:spPr>
    </xdr:pic>
    <xdr:clientData/>
  </xdr:twoCellAnchor>
  <xdr:twoCellAnchor>
    <xdr:from>
      <xdr:col>19</xdr:col>
      <xdr:colOff>579782</xdr:colOff>
      <xdr:row>8</xdr:row>
      <xdr:rowOff>9975</xdr:rowOff>
    </xdr:from>
    <xdr:to>
      <xdr:col>21</xdr:col>
      <xdr:colOff>9938</xdr:colOff>
      <xdr:row>9</xdr:row>
      <xdr:rowOff>172693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332804" y="1600236"/>
          <a:ext cx="655982" cy="36150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300037</xdr:colOff>
      <xdr:row>13</xdr:row>
      <xdr:rowOff>5953</xdr:rowOff>
    </xdr:from>
    <xdr:to>
      <xdr:col>17</xdr:col>
      <xdr:colOff>416110</xdr:colOff>
      <xdr:row>13</xdr:row>
      <xdr:rowOff>195263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616345" y="2658299"/>
          <a:ext cx="116073" cy="18931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327422</xdr:colOff>
      <xdr:row>14</xdr:row>
      <xdr:rowOff>170871</xdr:rowOff>
    </xdr:from>
    <xdr:to>
      <xdr:col>17</xdr:col>
      <xdr:colOff>554423</xdr:colOff>
      <xdr:row>15</xdr:row>
      <xdr:rowOff>178593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69203" y="2998605"/>
          <a:ext cx="227001" cy="210129"/>
        </a:xfrm>
        <a:prstGeom prst="rect">
          <a:avLst/>
        </a:prstGeom>
        <a:noFill/>
      </xdr:spPr>
    </xdr:pic>
    <xdr:clientData/>
  </xdr:twoCellAnchor>
  <xdr:twoCellAnchor>
    <xdr:from>
      <xdr:col>22</xdr:col>
      <xdr:colOff>173935</xdr:colOff>
      <xdr:row>17</xdr:row>
      <xdr:rowOff>20349</xdr:rowOff>
    </xdr:from>
    <xdr:to>
      <xdr:col>23</xdr:col>
      <xdr:colOff>256348</xdr:colOff>
      <xdr:row>19</xdr:row>
      <xdr:rowOff>6625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765696" y="3399653"/>
          <a:ext cx="695326" cy="383842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165653</xdr:colOff>
      <xdr:row>7</xdr:row>
      <xdr:rowOff>91109</xdr:rowOff>
    </xdr:from>
    <xdr:to>
      <xdr:col>30</xdr:col>
      <xdr:colOff>95665</xdr:colOff>
      <xdr:row>9</xdr:row>
      <xdr:rowOff>91109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047805" y="1482587"/>
          <a:ext cx="542925" cy="397565"/>
        </a:xfrm>
        <a:prstGeom prst="rect">
          <a:avLst/>
        </a:prstGeom>
        <a:noFill/>
      </xdr:spPr>
    </xdr:pic>
    <xdr:clientData/>
  </xdr:twoCellAnchor>
  <xdr:twoCellAnchor>
    <xdr:from>
      <xdr:col>30</xdr:col>
      <xdr:colOff>412832</xdr:colOff>
      <xdr:row>6</xdr:row>
      <xdr:rowOff>198780</xdr:rowOff>
    </xdr:from>
    <xdr:to>
      <xdr:col>31</xdr:col>
      <xdr:colOff>598833</xdr:colOff>
      <xdr:row>9</xdr:row>
      <xdr:rowOff>164408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907897" y="1391476"/>
          <a:ext cx="798914" cy="561975"/>
        </a:xfrm>
        <a:prstGeom prst="rect">
          <a:avLst/>
        </a:prstGeom>
        <a:noFill/>
      </xdr:spPr>
    </xdr:pic>
    <xdr:clientData/>
  </xdr:twoCellAnchor>
  <xdr:twoCellAnchor>
    <xdr:from>
      <xdr:col>26</xdr:col>
      <xdr:colOff>309357</xdr:colOff>
      <xdr:row>12</xdr:row>
      <xdr:rowOff>11181</xdr:rowOff>
    </xdr:from>
    <xdr:to>
      <xdr:col>26</xdr:col>
      <xdr:colOff>433182</xdr:colOff>
      <xdr:row>12</xdr:row>
      <xdr:rowOff>190914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6294792" y="2396572"/>
          <a:ext cx="123825" cy="179733"/>
        </a:xfrm>
        <a:prstGeom prst="rect">
          <a:avLst/>
        </a:prstGeom>
        <a:noFill/>
      </xdr:spPr>
    </xdr:pic>
    <xdr:clientData/>
  </xdr:twoCellAnchor>
  <xdr:twoCellAnchor>
    <xdr:from>
      <xdr:col>28</xdr:col>
      <xdr:colOff>82827</xdr:colOff>
      <xdr:row>13</xdr:row>
      <xdr:rowOff>74546</xdr:rowOff>
    </xdr:from>
    <xdr:to>
      <xdr:col>29</xdr:col>
      <xdr:colOff>530502</xdr:colOff>
      <xdr:row>15</xdr:row>
      <xdr:rowOff>74546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600544" y="2658720"/>
          <a:ext cx="1060588" cy="397565"/>
        </a:xfrm>
        <a:prstGeom prst="rect">
          <a:avLst/>
        </a:prstGeom>
        <a:noFill/>
      </xdr:spPr>
    </xdr:pic>
    <xdr:clientData/>
  </xdr:twoCellAnchor>
  <xdr:twoCellAnchor>
    <xdr:from>
      <xdr:col>30</xdr:col>
      <xdr:colOff>140805</xdr:colOff>
      <xdr:row>13</xdr:row>
      <xdr:rowOff>8013</xdr:rowOff>
    </xdr:from>
    <xdr:to>
      <xdr:col>31</xdr:col>
      <xdr:colOff>461343</xdr:colOff>
      <xdr:row>15</xdr:row>
      <xdr:rowOff>164412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884348" y="2592187"/>
          <a:ext cx="933452" cy="553964"/>
        </a:xfrm>
        <a:prstGeom prst="rect">
          <a:avLst/>
        </a:prstGeom>
        <a:noFill/>
      </xdr:spPr>
    </xdr:pic>
    <xdr:clientData/>
  </xdr:twoCellAnchor>
  <xdr:twoCellAnchor>
    <xdr:from>
      <xdr:col>30</xdr:col>
      <xdr:colOff>82825</xdr:colOff>
      <xdr:row>22</xdr:row>
      <xdr:rowOff>140805</xdr:rowOff>
    </xdr:from>
    <xdr:to>
      <xdr:col>31</xdr:col>
      <xdr:colOff>501925</xdr:colOff>
      <xdr:row>24</xdr:row>
      <xdr:rowOff>8697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867782" y="4514022"/>
          <a:ext cx="1032013" cy="265458"/>
        </a:xfrm>
        <a:prstGeom prst="rect">
          <a:avLst/>
        </a:prstGeom>
        <a:noFill/>
      </xdr:spPr>
    </xdr:pic>
    <xdr:clientData/>
  </xdr:twoCellAnchor>
  <xdr:twoCellAnchor>
    <xdr:from>
      <xdr:col>21</xdr:col>
      <xdr:colOff>430694</xdr:colOff>
      <xdr:row>8</xdr:row>
      <xdr:rowOff>64726</xdr:rowOff>
    </xdr:from>
    <xdr:to>
      <xdr:col>23</xdr:col>
      <xdr:colOff>235639</xdr:colOff>
      <xdr:row>9</xdr:row>
      <xdr:rowOff>91524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409542" y="1654987"/>
          <a:ext cx="1030771" cy="22558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173934</xdr:colOff>
      <xdr:row>9</xdr:row>
      <xdr:rowOff>198513</xdr:rowOff>
    </xdr:from>
    <xdr:to>
      <xdr:col>17</xdr:col>
      <xdr:colOff>323021</xdr:colOff>
      <xdr:row>11</xdr:row>
      <xdr:rowOff>8697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01130" y="1987556"/>
          <a:ext cx="149087" cy="20775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207064</xdr:colOff>
      <xdr:row>11</xdr:row>
      <xdr:rowOff>154522</xdr:rowOff>
    </xdr:from>
    <xdr:to>
      <xdr:col>17</xdr:col>
      <xdr:colOff>381000</xdr:colOff>
      <xdr:row>13</xdr:row>
      <xdr:rowOff>11410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34260" y="2341131"/>
          <a:ext cx="173936" cy="254453"/>
        </a:xfrm>
        <a:prstGeom prst="rect">
          <a:avLst/>
        </a:prstGeom>
        <a:noFill/>
      </xdr:spPr>
    </xdr:pic>
    <xdr:clientData/>
  </xdr:twoCellAnchor>
  <xdr:twoCellAnchor>
    <xdr:from>
      <xdr:col>20</xdr:col>
      <xdr:colOff>231913</xdr:colOff>
      <xdr:row>9</xdr:row>
      <xdr:rowOff>182218</xdr:rowOff>
    </xdr:from>
    <xdr:to>
      <xdr:col>20</xdr:col>
      <xdr:colOff>447675</xdr:colOff>
      <xdr:row>10</xdr:row>
      <xdr:rowOff>182172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97848" y="1971261"/>
          <a:ext cx="215762" cy="198737"/>
        </a:xfrm>
        <a:prstGeom prst="rect">
          <a:avLst/>
        </a:prstGeom>
        <a:noFill/>
      </xdr:spPr>
    </xdr:pic>
    <xdr:clientData/>
  </xdr:twoCellAnchor>
  <xdr:twoCellAnchor>
    <xdr:from>
      <xdr:col>19</xdr:col>
      <xdr:colOff>157370</xdr:colOff>
      <xdr:row>19</xdr:row>
      <xdr:rowOff>157368</xdr:rowOff>
    </xdr:from>
    <xdr:to>
      <xdr:col>19</xdr:col>
      <xdr:colOff>338345</xdr:colOff>
      <xdr:row>20</xdr:row>
      <xdr:rowOff>195469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10392" y="3934238"/>
          <a:ext cx="180975" cy="236883"/>
        </a:xfrm>
        <a:prstGeom prst="rect">
          <a:avLst/>
        </a:prstGeom>
        <a:noFill/>
      </xdr:spPr>
    </xdr:pic>
    <xdr:clientData/>
  </xdr:twoCellAnchor>
  <xdr:twoCellAnchor>
    <xdr:from>
      <xdr:col>20</xdr:col>
      <xdr:colOff>157369</xdr:colOff>
      <xdr:row>19</xdr:row>
      <xdr:rowOff>165652</xdr:rowOff>
    </xdr:from>
    <xdr:to>
      <xdr:col>20</xdr:col>
      <xdr:colOff>319294</xdr:colOff>
      <xdr:row>21</xdr:row>
      <xdr:rowOff>4970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23304" y="3942522"/>
          <a:ext cx="161925" cy="236883"/>
        </a:xfrm>
        <a:prstGeom prst="rect">
          <a:avLst/>
        </a:prstGeom>
        <a:noFill/>
      </xdr:spPr>
    </xdr:pic>
    <xdr:clientData/>
  </xdr:twoCellAnchor>
  <xdr:twoCellAnchor>
    <xdr:from>
      <xdr:col>21</xdr:col>
      <xdr:colOff>190500</xdr:colOff>
      <xdr:row>19</xdr:row>
      <xdr:rowOff>165653</xdr:rowOff>
    </xdr:from>
    <xdr:to>
      <xdr:col>21</xdr:col>
      <xdr:colOff>371475</xdr:colOff>
      <xdr:row>21</xdr:row>
      <xdr:rowOff>4971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06400" y="3966128"/>
          <a:ext cx="180975" cy="248893"/>
        </a:xfrm>
        <a:prstGeom prst="rect">
          <a:avLst/>
        </a:prstGeom>
        <a:noFill/>
      </xdr:spPr>
    </xdr:pic>
    <xdr:clientData/>
  </xdr:twoCellAnchor>
  <xdr:twoCellAnchor>
    <xdr:from>
      <xdr:col>29</xdr:col>
      <xdr:colOff>52552</xdr:colOff>
      <xdr:row>37</xdr:row>
      <xdr:rowOff>194113</xdr:rowOff>
    </xdr:from>
    <xdr:to>
      <xdr:col>29</xdr:col>
      <xdr:colOff>490702</xdr:colOff>
      <xdr:row>39</xdr:row>
      <xdr:rowOff>6569</xdr:rowOff>
    </xdr:to>
    <xdr:pic>
      <xdr:nvPicPr>
        <xdr:cNvPr id="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176328" y="7492234"/>
          <a:ext cx="438150" cy="206594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238782</xdr:colOff>
      <xdr:row>40</xdr:row>
      <xdr:rowOff>180975</xdr:rowOff>
    </xdr:from>
    <xdr:to>
      <xdr:col>31</xdr:col>
      <xdr:colOff>400707</xdr:colOff>
      <xdr:row>41</xdr:row>
      <xdr:rowOff>190500</xdr:rowOff>
    </xdr:to>
    <xdr:pic>
      <xdr:nvPicPr>
        <xdr:cNvPr id="1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545957" y="8296275"/>
          <a:ext cx="161925" cy="219075"/>
        </a:xfrm>
        <a:prstGeom prst="rect">
          <a:avLst/>
        </a:prstGeom>
        <a:noFill/>
      </xdr:spPr>
    </xdr:pic>
    <xdr:clientData/>
  </xdr:twoCellAnchor>
  <xdr:twoCellAnchor>
    <xdr:from>
      <xdr:col>30</xdr:col>
      <xdr:colOff>210207</xdr:colOff>
      <xdr:row>40</xdr:row>
      <xdr:rowOff>170793</xdr:rowOff>
    </xdr:from>
    <xdr:to>
      <xdr:col>30</xdr:col>
      <xdr:colOff>362607</xdr:colOff>
      <xdr:row>41</xdr:row>
      <xdr:rowOff>180318</xdr:rowOff>
    </xdr:to>
    <xdr:pic>
      <xdr:nvPicPr>
        <xdr:cNvPr id="1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944897" y="8060121"/>
          <a:ext cx="152400" cy="206594"/>
        </a:xfrm>
        <a:prstGeom prst="rect">
          <a:avLst/>
        </a:prstGeom>
        <a:noFill/>
      </xdr:spPr>
    </xdr:pic>
    <xdr:clientData/>
  </xdr:twoCellAnchor>
  <xdr:twoCellAnchor>
    <xdr:from>
      <xdr:col>33</xdr:col>
      <xdr:colOff>96858</xdr:colOff>
      <xdr:row>5</xdr:row>
      <xdr:rowOff>63337</xdr:rowOff>
    </xdr:from>
    <xdr:to>
      <xdr:col>36</xdr:col>
      <xdr:colOff>571501</xdr:colOff>
      <xdr:row>7</xdr:row>
      <xdr:rowOff>144922</xdr:rowOff>
    </xdr:to>
    <xdr:pic>
      <xdr:nvPicPr>
        <xdr:cNvPr id="4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838946" y="1049455"/>
          <a:ext cx="2289996" cy="518614"/>
        </a:xfrm>
        <a:prstGeom prst="rect">
          <a:avLst/>
        </a:prstGeom>
        <a:noFill/>
      </xdr:spPr>
    </xdr:pic>
    <xdr:clientData/>
  </xdr:twoCellAnchor>
  <xdr:twoCellAnchor>
    <xdr:from>
      <xdr:col>34</xdr:col>
      <xdr:colOff>207066</xdr:colOff>
      <xdr:row>8</xdr:row>
      <xdr:rowOff>149085</xdr:rowOff>
    </xdr:from>
    <xdr:to>
      <xdr:col>34</xdr:col>
      <xdr:colOff>388041</xdr:colOff>
      <xdr:row>9</xdr:row>
      <xdr:rowOff>187186</xdr:rowOff>
    </xdr:to>
    <xdr:pic>
      <xdr:nvPicPr>
        <xdr:cNvPr id="5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443675" y="1739346"/>
          <a:ext cx="180975" cy="245166"/>
        </a:xfrm>
        <a:prstGeom prst="rect">
          <a:avLst/>
        </a:prstGeom>
        <a:noFill/>
      </xdr:spPr>
    </xdr:pic>
    <xdr:clientData/>
  </xdr:twoCellAnchor>
  <xdr:twoCellAnchor>
    <xdr:from>
      <xdr:col>35</xdr:col>
      <xdr:colOff>238782</xdr:colOff>
      <xdr:row>8</xdr:row>
      <xdr:rowOff>180975</xdr:rowOff>
    </xdr:from>
    <xdr:to>
      <xdr:col>35</xdr:col>
      <xdr:colOff>400707</xdr:colOff>
      <xdr:row>9</xdr:row>
      <xdr:rowOff>190500</xdr:rowOff>
    </xdr:to>
    <xdr:pic>
      <xdr:nvPicPr>
        <xdr:cNvPr id="5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636652" y="8231671"/>
          <a:ext cx="161925" cy="208307"/>
        </a:xfrm>
        <a:prstGeom prst="rect">
          <a:avLst/>
        </a:prstGeom>
        <a:noFill/>
      </xdr:spPr>
    </xdr:pic>
    <xdr:clientData/>
  </xdr:twoCellAnchor>
  <xdr:twoCellAnchor>
    <xdr:from>
      <xdr:col>36</xdr:col>
      <xdr:colOff>223629</xdr:colOff>
      <xdr:row>8</xdr:row>
      <xdr:rowOff>202599</xdr:rowOff>
    </xdr:from>
    <xdr:to>
      <xdr:col>36</xdr:col>
      <xdr:colOff>397564</xdr:colOff>
      <xdr:row>10</xdr:row>
      <xdr:rowOff>2485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2686064" y="1792860"/>
          <a:ext cx="173935" cy="214016"/>
        </a:xfrm>
        <a:prstGeom prst="rect">
          <a:avLst/>
        </a:prstGeom>
        <a:noFill/>
      </xdr:spPr>
    </xdr:pic>
    <xdr:clientData/>
  </xdr:twoCellAnchor>
  <xdr:twoCellAnchor>
    <xdr:from>
      <xdr:col>33</xdr:col>
      <xdr:colOff>521805</xdr:colOff>
      <xdr:row>26</xdr:row>
      <xdr:rowOff>24069</xdr:rowOff>
    </xdr:from>
    <xdr:to>
      <xdr:col>35</xdr:col>
      <xdr:colOff>165652</xdr:colOff>
      <xdr:row>27</xdr:row>
      <xdr:rowOff>172539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927717" y="5346863"/>
          <a:ext cx="854082" cy="361382"/>
        </a:xfrm>
        <a:prstGeom prst="rect">
          <a:avLst/>
        </a:prstGeom>
        <a:noFill/>
      </xdr:spPr>
    </xdr:pic>
    <xdr:clientData/>
  </xdr:twoCellAnchor>
  <xdr:twoCellAnchor>
    <xdr:from>
      <xdr:col>32</xdr:col>
      <xdr:colOff>157369</xdr:colOff>
      <xdr:row>54</xdr:row>
      <xdr:rowOff>31689</xdr:rowOff>
    </xdr:from>
    <xdr:to>
      <xdr:col>32</xdr:col>
      <xdr:colOff>460513</xdr:colOff>
      <xdr:row>55</xdr:row>
      <xdr:rowOff>175591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168152" y="10873624"/>
          <a:ext cx="303144" cy="342684"/>
        </a:xfrm>
        <a:prstGeom prst="rect">
          <a:avLst/>
        </a:prstGeom>
        <a:noFill/>
      </xdr:spPr>
    </xdr:pic>
    <xdr:clientData/>
  </xdr:twoCellAnchor>
  <xdr:twoCellAnchor>
    <xdr:from>
      <xdr:col>26</xdr:col>
      <xdr:colOff>85725</xdr:colOff>
      <xdr:row>38</xdr:row>
      <xdr:rowOff>0</xdr:rowOff>
    </xdr:from>
    <xdr:to>
      <xdr:col>26</xdr:col>
      <xdr:colOff>561975</xdr:colOff>
      <xdr:row>39</xdr:row>
      <xdr:rowOff>9525</xdr:rowOff>
    </xdr:to>
    <xdr:pic>
      <xdr:nvPicPr>
        <xdr:cNvPr id="1091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992475" y="7715250"/>
          <a:ext cx="476250" cy="20955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0</xdr:colOff>
      <xdr:row>47</xdr:row>
      <xdr:rowOff>44823</xdr:rowOff>
    </xdr:from>
    <xdr:to>
      <xdr:col>25</xdr:col>
      <xdr:colOff>11206</xdr:colOff>
      <xdr:row>62</xdr:row>
      <xdr:rowOff>56029</xdr:rowOff>
    </xdr:to>
    <xdr:graphicFrame macro="">
      <xdr:nvGraphicFramePr>
        <xdr:cNvPr id="45" name="Диаграмма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9525</xdr:colOff>
      <xdr:row>43</xdr:row>
      <xdr:rowOff>85725</xdr:rowOff>
    </xdr:from>
    <xdr:to>
      <xdr:col>20</xdr:col>
      <xdr:colOff>69683</xdr:colOff>
      <xdr:row>45</xdr:row>
      <xdr:rowOff>104775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096625" y="8801100"/>
          <a:ext cx="1279358" cy="419100"/>
        </a:xfrm>
        <a:prstGeom prst="rect">
          <a:avLst/>
        </a:prstGeom>
        <a:noFill/>
      </xdr:spPr>
    </xdr:pic>
    <xdr:clientData/>
  </xdr:twoCellAnchor>
  <xdr:twoCellAnchor>
    <xdr:from>
      <xdr:col>21</xdr:col>
      <xdr:colOff>549852</xdr:colOff>
      <xdr:row>43</xdr:row>
      <xdr:rowOff>161925</xdr:rowOff>
    </xdr:from>
    <xdr:to>
      <xdr:col>23</xdr:col>
      <xdr:colOff>504825</xdr:colOff>
      <xdr:row>44</xdr:row>
      <xdr:rowOff>190500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465752" y="8877300"/>
          <a:ext cx="1174173" cy="22860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268940</xdr:colOff>
      <xdr:row>18</xdr:row>
      <xdr:rowOff>78441</xdr:rowOff>
    </xdr:from>
    <xdr:to>
      <xdr:col>31</xdr:col>
      <xdr:colOff>425349</xdr:colOff>
      <xdr:row>20</xdr:row>
      <xdr:rowOff>116260</xdr:rowOff>
    </xdr:to>
    <xdr:pic>
      <xdr:nvPicPr>
        <xdr:cNvPr id="3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537205" y="3787588"/>
          <a:ext cx="1366644" cy="45243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79"/>
  <sheetViews>
    <sheetView tabSelected="1" zoomScale="115" zoomScaleNormal="115" workbookViewId="0">
      <selection activeCell="M2" sqref="M2:O2"/>
    </sheetView>
  </sheetViews>
  <sheetFormatPr defaultRowHeight="15.75"/>
  <cols>
    <col min="1" max="1" width="3.7109375" style="1" customWidth="1"/>
    <col min="2" max="6" width="9.140625" style="1"/>
    <col min="7" max="7" width="5.28515625" style="1" customWidth="1"/>
    <col min="8" max="8" width="11.140625" style="1" customWidth="1"/>
    <col min="9" max="9" width="10.85546875" style="1" customWidth="1"/>
    <col min="10" max="14" width="9.140625" style="1"/>
    <col min="15" max="15" width="12.140625" style="1" customWidth="1"/>
    <col min="16" max="16" width="9.140625" style="1"/>
    <col min="17" max="17" width="5.85546875" style="1" customWidth="1"/>
    <col min="18" max="25" width="9.140625" style="1"/>
    <col min="26" max="26" width="3.42578125" style="1" customWidth="1"/>
    <col min="27" max="27" width="12.28515625" style="1" customWidth="1"/>
    <col min="28" max="28" width="12.85546875" style="1" customWidth="1"/>
    <col min="29" max="29" width="9.140625" style="1" customWidth="1"/>
    <col min="30" max="32" width="9.140625" style="1"/>
    <col min="33" max="33" width="8.28515625" style="1" customWidth="1"/>
    <col min="34" max="16384" width="9.140625" style="1"/>
  </cols>
  <sheetData>
    <row r="1" spans="1:46">
      <c r="AL1" s="4"/>
      <c r="AM1" s="4"/>
      <c r="AN1" s="4"/>
      <c r="AO1" s="4"/>
      <c r="AP1" s="4"/>
      <c r="AQ1" s="4"/>
      <c r="AR1" s="4"/>
      <c r="AS1" s="4"/>
      <c r="AT1" s="4"/>
    </row>
    <row r="2" spans="1:46">
      <c r="C2" s="1" t="s">
        <v>9</v>
      </c>
      <c r="G2" s="97" t="s">
        <v>10</v>
      </c>
      <c r="H2" s="97"/>
      <c r="I2" s="97"/>
      <c r="J2" s="97"/>
      <c r="K2" s="97"/>
      <c r="L2" s="7"/>
      <c r="M2" s="98" t="s">
        <v>0</v>
      </c>
      <c r="N2" s="99"/>
      <c r="O2" s="100"/>
      <c r="AL2" s="4"/>
      <c r="AM2" s="4"/>
      <c r="AN2" s="4"/>
      <c r="AO2" s="4"/>
      <c r="AP2" s="4"/>
      <c r="AQ2" s="4"/>
      <c r="AR2" s="4"/>
      <c r="AS2" s="4"/>
      <c r="AT2" s="4"/>
    </row>
    <row r="3" spans="1:46">
      <c r="B3" s="127" t="s">
        <v>8</v>
      </c>
      <c r="C3" s="127"/>
      <c r="D3" s="127"/>
      <c r="E3" s="127"/>
      <c r="F3" s="127"/>
      <c r="AL3" s="4"/>
      <c r="AM3" s="4"/>
      <c r="AN3" s="4"/>
      <c r="AO3" s="4"/>
      <c r="AP3" s="4"/>
      <c r="AQ3" s="4"/>
      <c r="AR3" s="4"/>
      <c r="AS3" s="4"/>
      <c r="AT3" s="4"/>
    </row>
    <row r="4" spans="1:46" ht="15" customHeight="1" thickBot="1">
      <c r="A4" s="6"/>
      <c r="B4" s="70" t="s">
        <v>5</v>
      </c>
      <c r="C4" s="70" t="s">
        <v>1</v>
      </c>
      <c r="D4" s="70" t="s">
        <v>2</v>
      </c>
      <c r="E4" s="70" t="s">
        <v>3</v>
      </c>
      <c r="F4" s="70" t="s">
        <v>4</v>
      </c>
      <c r="H4" s="101" t="s">
        <v>7</v>
      </c>
      <c r="I4" s="101"/>
      <c r="J4" s="101"/>
      <c r="K4" s="2"/>
      <c r="AL4" s="4"/>
      <c r="AM4" s="4"/>
      <c r="AN4" s="4"/>
      <c r="AO4" s="4"/>
      <c r="AP4" s="4"/>
      <c r="AQ4" s="4"/>
      <c r="AR4" s="4"/>
      <c r="AS4" s="4"/>
      <c r="AT4" s="4"/>
    </row>
    <row r="5" spans="1:46" ht="15" customHeight="1" thickBot="1">
      <c r="B5" s="11">
        <v>3.5</v>
      </c>
      <c r="C5" s="11">
        <v>5.0999999999999996</v>
      </c>
      <c r="D5" s="11">
        <v>2.7</v>
      </c>
      <c r="E5" s="11">
        <v>4.3</v>
      </c>
      <c r="F5" s="11">
        <v>7.5</v>
      </c>
      <c r="H5" s="2"/>
      <c r="I5" s="2"/>
      <c r="J5" s="2"/>
      <c r="K5" s="2"/>
      <c r="L5" s="4"/>
      <c r="M5" s="4"/>
      <c r="R5" s="104" t="s">
        <v>20</v>
      </c>
      <c r="S5" s="105"/>
      <c r="T5" s="105"/>
      <c r="U5" s="105"/>
      <c r="V5" s="105"/>
      <c r="W5" s="105"/>
      <c r="X5" s="105"/>
      <c r="Y5" s="106"/>
      <c r="AA5" s="87" t="s">
        <v>22</v>
      </c>
      <c r="AB5" s="88"/>
      <c r="AC5" s="88"/>
      <c r="AD5" s="88"/>
      <c r="AE5" s="88"/>
      <c r="AF5" s="89"/>
      <c r="AH5" s="72" t="s">
        <v>42</v>
      </c>
      <c r="AI5" s="72"/>
      <c r="AJ5" s="72"/>
      <c r="AK5" s="72"/>
      <c r="AL5" s="4"/>
      <c r="AM5" s="4"/>
      <c r="AN5" s="4"/>
      <c r="AO5" s="4"/>
      <c r="AP5" s="4"/>
      <c r="AQ5" s="4"/>
      <c r="AR5" s="4"/>
      <c r="AS5" s="4"/>
      <c r="AT5" s="4"/>
    </row>
    <row r="6" spans="1:46" ht="17.25" customHeight="1">
      <c r="B6" s="11">
        <v>5.0999999999999996</v>
      </c>
      <c r="C6" s="11">
        <v>5.9</v>
      </c>
      <c r="D6" s="11">
        <v>4.3</v>
      </c>
      <c r="E6" s="11">
        <v>5.9</v>
      </c>
      <c r="F6" s="11">
        <v>5.0999999999999996</v>
      </c>
      <c r="H6" s="123" t="s">
        <v>6</v>
      </c>
      <c r="I6" s="124"/>
      <c r="J6" s="124"/>
      <c r="K6" s="124"/>
      <c r="L6" s="124"/>
      <c r="M6" s="124"/>
      <c r="N6" s="124"/>
      <c r="O6" s="124"/>
      <c r="P6" s="125"/>
      <c r="R6" s="107"/>
      <c r="S6" s="103"/>
      <c r="T6" s="103"/>
      <c r="U6" s="103"/>
      <c r="V6" s="103"/>
      <c r="W6" s="103"/>
      <c r="X6" s="103"/>
      <c r="Y6" s="108"/>
      <c r="AA6" s="90"/>
      <c r="AB6" s="91"/>
      <c r="AC6" s="91"/>
      <c r="AD6" s="91"/>
      <c r="AE6" s="91"/>
      <c r="AF6" s="92"/>
      <c r="AH6" s="72"/>
      <c r="AI6" s="72"/>
      <c r="AJ6" s="72"/>
      <c r="AK6" s="72"/>
      <c r="AL6" s="4"/>
      <c r="AM6" s="4"/>
      <c r="AN6" s="4"/>
      <c r="AO6" s="4"/>
      <c r="AP6" s="4"/>
      <c r="AQ6" s="4"/>
      <c r="AR6" s="4"/>
      <c r="AS6" s="4"/>
      <c r="AT6" s="4"/>
    </row>
    <row r="7" spans="1:46" ht="16.5" thickBot="1">
      <c r="B7" s="11">
        <v>5.9</v>
      </c>
      <c r="C7" s="11">
        <v>6.7</v>
      </c>
      <c r="D7" s="11">
        <v>5.9</v>
      </c>
      <c r="E7" s="11">
        <v>7.5</v>
      </c>
      <c r="F7" s="11">
        <v>7.5</v>
      </c>
      <c r="H7" s="57"/>
      <c r="I7" s="30"/>
      <c r="J7" s="30"/>
      <c r="K7" s="30"/>
      <c r="L7" s="30"/>
      <c r="M7" s="30"/>
      <c r="N7" s="30"/>
      <c r="O7" s="30"/>
      <c r="P7" s="58"/>
      <c r="R7" s="107"/>
      <c r="S7" s="103"/>
      <c r="T7" s="103"/>
      <c r="U7" s="103"/>
      <c r="V7" s="103"/>
      <c r="W7" s="103"/>
      <c r="X7" s="103"/>
      <c r="Y7" s="108"/>
      <c r="AA7" s="90"/>
      <c r="AB7" s="91"/>
      <c r="AC7" s="91"/>
      <c r="AD7" s="91"/>
      <c r="AE7" s="91"/>
      <c r="AF7" s="92"/>
      <c r="AH7" s="72"/>
      <c r="AI7" s="72"/>
      <c r="AJ7" s="72"/>
      <c r="AK7" s="72"/>
      <c r="AL7" s="4"/>
      <c r="AM7" s="4"/>
      <c r="AN7" s="4"/>
      <c r="AO7" s="4"/>
      <c r="AP7" s="4"/>
      <c r="AQ7" s="4"/>
      <c r="AR7" s="4"/>
      <c r="AS7" s="4"/>
      <c r="AT7" s="4"/>
    </row>
    <row r="8" spans="1:46" ht="16.5" thickBot="1">
      <c r="B8" s="11">
        <v>5.9</v>
      </c>
      <c r="C8" s="11">
        <v>5.9</v>
      </c>
      <c r="D8" s="11">
        <v>5.9</v>
      </c>
      <c r="E8" s="11">
        <v>5.9</v>
      </c>
      <c r="F8" s="11">
        <v>5.0999999999999996</v>
      </c>
      <c r="H8" s="59">
        <v>1.9</v>
      </c>
      <c r="I8" s="40">
        <v>2.7</v>
      </c>
      <c r="J8" s="40">
        <v>3.5</v>
      </c>
      <c r="K8" s="40">
        <v>4.3</v>
      </c>
      <c r="L8" s="40">
        <v>5.0999999999999996</v>
      </c>
      <c r="M8" s="40">
        <v>5.9</v>
      </c>
      <c r="N8" s="40">
        <v>6.7</v>
      </c>
      <c r="O8" s="40">
        <v>7.5</v>
      </c>
      <c r="P8" s="60">
        <v>9.9</v>
      </c>
      <c r="R8" s="107"/>
      <c r="S8" s="103"/>
      <c r="T8" s="103"/>
      <c r="U8" s="103"/>
      <c r="V8" s="103"/>
      <c r="W8" s="103"/>
      <c r="X8" s="103"/>
      <c r="Y8" s="108"/>
      <c r="AA8" s="82"/>
      <c r="AB8" s="83"/>
      <c r="AC8" s="83"/>
      <c r="AD8" s="83"/>
      <c r="AE8" s="83"/>
      <c r="AF8" s="86"/>
      <c r="AH8" s="72"/>
      <c r="AI8" s="72"/>
      <c r="AJ8" s="72"/>
      <c r="AK8" s="72"/>
      <c r="AL8" s="4"/>
      <c r="AM8" s="4"/>
      <c r="AN8" s="4"/>
      <c r="AO8" s="4"/>
      <c r="AP8" s="4"/>
      <c r="AQ8" s="4"/>
      <c r="AR8" s="4"/>
      <c r="AS8" s="4"/>
      <c r="AT8" s="4"/>
    </row>
    <row r="9" spans="1:46" ht="16.5" thickBot="1">
      <c r="B9" s="11">
        <v>3.5</v>
      </c>
      <c r="C9" s="11">
        <v>7.5</v>
      </c>
      <c r="D9" s="11">
        <v>5.9</v>
      </c>
      <c r="E9" s="11">
        <v>4.3</v>
      </c>
      <c r="F9" s="11">
        <v>5.0999999999999996</v>
      </c>
      <c r="H9" s="61">
        <v>4</v>
      </c>
      <c r="I9" s="41">
        <v>9</v>
      </c>
      <c r="J9" s="41">
        <v>9</v>
      </c>
      <c r="K9" s="41">
        <v>23</v>
      </c>
      <c r="L9" s="41">
        <v>23</v>
      </c>
      <c r="M9" s="41">
        <v>18</v>
      </c>
      <c r="N9" s="41">
        <v>16</v>
      </c>
      <c r="O9" s="41">
        <v>9</v>
      </c>
      <c r="P9" s="62">
        <v>8</v>
      </c>
      <c r="R9" s="111"/>
      <c r="S9" s="83"/>
      <c r="T9" s="83"/>
      <c r="U9" s="83"/>
      <c r="V9" s="83"/>
      <c r="W9" s="83"/>
      <c r="X9" s="83"/>
      <c r="Y9" s="110"/>
      <c r="AA9" s="84" t="s">
        <v>23</v>
      </c>
      <c r="AB9" s="85"/>
      <c r="AC9" s="85"/>
      <c r="AD9" s="83"/>
      <c r="AE9" s="83"/>
      <c r="AF9" s="86"/>
      <c r="AL9" s="4"/>
      <c r="AM9" s="4"/>
      <c r="AN9" s="4"/>
      <c r="AO9" s="4"/>
      <c r="AP9" s="4"/>
      <c r="AQ9" s="4"/>
      <c r="AR9" s="4"/>
      <c r="AS9" s="4"/>
      <c r="AT9" s="4"/>
    </row>
    <row r="10" spans="1:46" ht="16.5" thickBot="1">
      <c r="B10" s="11">
        <v>4.3</v>
      </c>
      <c r="C10" s="11">
        <v>5.0999999999999996</v>
      </c>
      <c r="D10" s="11">
        <v>5.9</v>
      </c>
      <c r="E10" s="11">
        <v>3.5</v>
      </c>
      <c r="F10" s="11">
        <v>5.9</v>
      </c>
      <c r="H10" s="57"/>
      <c r="I10" s="30"/>
      <c r="J10" s="30"/>
      <c r="K10" s="30"/>
      <c r="L10" s="30"/>
      <c r="M10" s="30"/>
      <c r="N10" s="30"/>
      <c r="O10" s="30"/>
      <c r="P10" s="58"/>
      <c r="R10" s="111"/>
      <c r="S10" s="83"/>
      <c r="T10" s="83"/>
      <c r="U10" s="83"/>
      <c r="V10" s="83"/>
      <c r="W10" s="83"/>
      <c r="X10" s="83"/>
      <c r="Y10" s="110"/>
      <c r="AA10" s="82"/>
      <c r="AB10" s="83"/>
      <c r="AC10" s="83"/>
      <c r="AD10" s="83"/>
      <c r="AE10" s="83"/>
      <c r="AF10" s="86"/>
      <c r="AH10" s="3" t="s">
        <v>34</v>
      </c>
      <c r="AI10" s="13"/>
      <c r="AJ10" s="27"/>
      <c r="AK10" s="28"/>
      <c r="AL10" s="4"/>
      <c r="AM10" s="4"/>
      <c r="AN10" s="4"/>
      <c r="AO10" s="4"/>
      <c r="AP10" s="4"/>
      <c r="AQ10" s="4"/>
      <c r="AR10" s="4"/>
      <c r="AS10" s="4"/>
      <c r="AT10" s="4"/>
    </row>
    <row r="11" spans="1:46">
      <c r="B11" s="11">
        <v>5.9</v>
      </c>
      <c r="C11" s="11">
        <v>2.7</v>
      </c>
      <c r="D11" s="11">
        <v>7.5</v>
      </c>
      <c r="E11" s="11">
        <v>4.3</v>
      </c>
      <c r="F11" s="11">
        <v>7.5</v>
      </c>
      <c r="H11" s="120" t="s">
        <v>11</v>
      </c>
      <c r="I11" s="121"/>
      <c r="J11" s="121"/>
      <c r="K11" s="121"/>
      <c r="L11" s="121"/>
      <c r="M11" s="121"/>
      <c r="N11" s="121"/>
      <c r="O11" s="121"/>
      <c r="P11" s="122"/>
      <c r="R11" s="51"/>
      <c r="S11" s="29">
        <v>0.8</v>
      </c>
      <c r="T11" s="43"/>
      <c r="U11" s="43"/>
      <c r="V11" s="29">
        <f>MAX(H9:P9)</f>
        <v>23</v>
      </c>
      <c r="W11" s="30"/>
      <c r="X11" s="30"/>
      <c r="Y11" s="52"/>
      <c r="AA11" s="44" t="s">
        <v>24</v>
      </c>
      <c r="AB11" s="29">
        <f>COUNT(B5:F30)</f>
        <v>119</v>
      </c>
      <c r="AC11" s="30"/>
      <c r="AD11" s="30"/>
      <c r="AE11" s="30"/>
      <c r="AF11" s="45"/>
      <c r="AH11" s="130">
        <v>1</v>
      </c>
      <c r="AI11" s="130">
        <v>13</v>
      </c>
      <c r="AJ11" s="163">
        <f>AF43</f>
        <v>10.924199999999999</v>
      </c>
      <c r="AK11" s="171">
        <f>(($AI11-$AJ11)^2)/$AJ11</f>
        <v>0.3944403837351938</v>
      </c>
      <c r="AL11" s="4"/>
      <c r="AM11" s="4"/>
      <c r="AN11" s="4"/>
      <c r="AO11" s="4"/>
      <c r="AP11" s="4"/>
      <c r="AQ11" s="4"/>
      <c r="AR11" s="4"/>
      <c r="AS11" s="4"/>
      <c r="AT11" s="4"/>
    </row>
    <row r="12" spans="1:46" ht="16.5" thickBot="1">
      <c r="B12" s="11">
        <v>6.7</v>
      </c>
      <c r="C12" s="11">
        <v>6.7</v>
      </c>
      <c r="D12" s="11">
        <v>4.3</v>
      </c>
      <c r="E12" s="11">
        <v>7.5</v>
      </c>
      <c r="F12" s="11">
        <v>6.7</v>
      </c>
      <c r="H12" s="57"/>
      <c r="I12" s="30"/>
      <c r="J12" s="30"/>
      <c r="K12" s="30"/>
      <c r="L12" s="30"/>
      <c r="M12" s="30"/>
      <c r="N12" s="30"/>
      <c r="O12" s="30"/>
      <c r="P12" s="58"/>
      <c r="R12" s="111" t="s">
        <v>33</v>
      </c>
      <c r="S12" s="83"/>
      <c r="T12" s="83"/>
      <c r="U12" s="83"/>
      <c r="V12" s="83"/>
      <c r="W12" s="83"/>
      <c r="X12" s="83"/>
      <c r="Y12" s="110"/>
      <c r="AA12" s="44" t="s">
        <v>25</v>
      </c>
      <c r="AB12" s="42">
        <f>SUM(B5:F30)</f>
        <v>639.69999999999982</v>
      </c>
      <c r="AC12" s="30"/>
      <c r="AD12" s="43"/>
      <c r="AE12" s="30"/>
      <c r="AF12" s="45"/>
      <c r="AH12" s="130"/>
      <c r="AI12" s="130"/>
      <c r="AJ12" s="164"/>
      <c r="AK12" s="172"/>
      <c r="AL12" s="4"/>
      <c r="AM12" s="4"/>
      <c r="AN12" s="4"/>
      <c r="AO12" s="4"/>
      <c r="AP12" s="4"/>
      <c r="AQ12" s="4"/>
      <c r="AR12" s="4"/>
      <c r="AS12" s="4"/>
      <c r="AT12" s="4"/>
    </row>
    <row r="13" spans="1:46">
      <c r="B13" s="11">
        <v>6.7</v>
      </c>
      <c r="C13" s="11">
        <v>5.0999999999999996</v>
      </c>
      <c r="D13" s="11">
        <v>3.5</v>
      </c>
      <c r="E13" s="11">
        <v>6.7</v>
      </c>
      <c r="F13" s="11">
        <v>5.0999999999999996</v>
      </c>
      <c r="H13" s="116" t="s">
        <v>16</v>
      </c>
      <c r="I13" s="117"/>
      <c r="J13" s="117"/>
      <c r="K13" s="117"/>
      <c r="L13" s="117"/>
      <c r="M13" s="18"/>
      <c r="N13" s="18"/>
      <c r="O13" s="18"/>
      <c r="P13" s="63"/>
      <c r="R13" s="51"/>
      <c r="S13" s="30">
        <f>(80*S11)/V11</f>
        <v>2.7826086956521738</v>
      </c>
      <c r="T13" s="30"/>
      <c r="U13" s="30"/>
      <c r="V13" s="30"/>
      <c r="W13" s="30"/>
      <c r="X13" s="30"/>
      <c r="Y13" s="52"/>
      <c r="AA13" s="44"/>
      <c r="AB13" s="30">
        <f>AB12/AB11</f>
        <v>5.375630252100839</v>
      </c>
      <c r="AC13" s="30"/>
      <c r="AD13" s="30"/>
      <c r="AE13" s="30"/>
      <c r="AF13" s="45"/>
      <c r="AH13" s="130">
        <v>2</v>
      </c>
      <c r="AI13" s="130">
        <v>9</v>
      </c>
      <c r="AJ13" s="163">
        <f t="shared" ref="AJ13" si="0">AF45</f>
        <v>12.2927</v>
      </c>
      <c r="AK13" s="171">
        <f t="shared" ref="AK13" si="1">(($AI13-$AJ13)^2)/$AJ13</f>
        <v>0.88197656251271084</v>
      </c>
      <c r="AL13" s="4"/>
      <c r="AM13" s="4"/>
      <c r="AN13" s="4"/>
      <c r="AO13" s="4"/>
      <c r="AP13" s="4"/>
      <c r="AQ13" s="4"/>
      <c r="AR13" s="4"/>
      <c r="AS13" s="4"/>
      <c r="AT13" s="4"/>
    </row>
    <row r="14" spans="1:46" ht="16.5" thickBot="1">
      <c r="B14" s="11">
        <v>4.3</v>
      </c>
      <c r="C14" s="11">
        <v>6.7</v>
      </c>
      <c r="D14" s="11">
        <v>5.0999999999999996</v>
      </c>
      <c r="E14" s="11">
        <v>6.7</v>
      </c>
      <c r="F14" s="11">
        <v>4.3</v>
      </c>
      <c r="H14" s="57" t="s">
        <v>12</v>
      </c>
      <c r="I14" s="30">
        <f>MAX(B5:F30)</f>
        <v>9.9</v>
      </c>
      <c r="J14" s="30"/>
      <c r="K14" s="43"/>
      <c r="L14" s="30"/>
      <c r="M14" s="30"/>
      <c r="N14" s="30"/>
      <c r="O14" s="30"/>
      <c r="P14" s="58"/>
      <c r="R14" s="109" t="s">
        <v>53</v>
      </c>
      <c r="S14" s="83"/>
      <c r="T14" s="83"/>
      <c r="U14" s="83"/>
      <c r="V14" s="83"/>
      <c r="W14" s="83"/>
      <c r="X14" s="83"/>
      <c r="Y14" s="110"/>
      <c r="AA14" s="82"/>
      <c r="AB14" s="83"/>
      <c r="AC14" s="83"/>
      <c r="AD14" s="83"/>
      <c r="AE14" s="83"/>
      <c r="AF14" s="86"/>
      <c r="AH14" s="130"/>
      <c r="AI14" s="130"/>
      <c r="AJ14" s="164"/>
      <c r="AK14" s="172"/>
      <c r="AL14" s="4"/>
      <c r="AM14" s="4"/>
      <c r="AN14" s="4"/>
      <c r="AO14" s="4"/>
      <c r="AP14" s="4"/>
      <c r="AQ14" s="4"/>
      <c r="AR14" s="4"/>
      <c r="AS14" s="4"/>
      <c r="AT14" s="4"/>
    </row>
    <row r="15" spans="1:46">
      <c r="B15" s="11">
        <v>6.7</v>
      </c>
      <c r="C15" s="11">
        <v>5.0999999999999996</v>
      </c>
      <c r="D15" s="11">
        <v>4.3</v>
      </c>
      <c r="E15" s="11">
        <v>5.0999999999999996</v>
      </c>
      <c r="F15" s="11">
        <v>4.3</v>
      </c>
      <c r="H15" s="57" t="s">
        <v>13</v>
      </c>
      <c r="I15" s="30">
        <f>MIN(B5:F30)</f>
        <v>1.9</v>
      </c>
      <c r="J15" s="18"/>
      <c r="K15" s="18"/>
      <c r="L15" s="30"/>
      <c r="M15" s="30"/>
      <c r="N15" s="30"/>
      <c r="O15" s="30"/>
      <c r="P15" s="58"/>
      <c r="R15" s="111"/>
      <c r="S15" s="83"/>
      <c r="T15" s="83"/>
      <c r="U15" s="83"/>
      <c r="V15" s="83"/>
      <c r="W15" s="83"/>
      <c r="X15" s="83"/>
      <c r="Y15" s="110"/>
      <c r="AA15" s="84" t="s">
        <v>26</v>
      </c>
      <c r="AB15" s="85"/>
      <c r="AC15" s="83"/>
      <c r="AD15" s="83"/>
      <c r="AE15" s="83"/>
      <c r="AF15" s="86"/>
      <c r="AH15" s="130">
        <v>3</v>
      </c>
      <c r="AI15" s="130">
        <v>23</v>
      </c>
      <c r="AJ15" s="163">
        <f t="shared" ref="AJ15" si="2">AF47</f>
        <v>14.732200000000002</v>
      </c>
      <c r="AK15" s="171">
        <f t="shared" ref="AK15" si="3">(($AI15-$AJ15)^2)/$AJ15</f>
        <v>4.6399395093740203</v>
      </c>
      <c r="AL15" s="4"/>
      <c r="AM15" s="4"/>
      <c r="AN15" s="4"/>
      <c r="AO15" s="4"/>
      <c r="AP15" s="4"/>
      <c r="AQ15" s="4"/>
      <c r="AR15" s="4"/>
      <c r="AS15" s="4"/>
      <c r="AT15" s="4"/>
    </row>
    <row r="16" spans="1:46" ht="16.5" thickBot="1">
      <c r="B16" s="11">
        <v>3.5</v>
      </c>
      <c r="C16" s="11">
        <v>9.9</v>
      </c>
      <c r="D16" s="11">
        <v>1.9</v>
      </c>
      <c r="E16" s="11">
        <v>7.5</v>
      </c>
      <c r="F16" s="11">
        <v>3.5</v>
      </c>
      <c r="H16" s="118" t="s">
        <v>14</v>
      </c>
      <c r="I16" s="83"/>
      <c r="J16" s="56">
        <f>I14-I15</f>
        <v>8</v>
      </c>
      <c r="K16" s="30"/>
      <c r="L16" s="30"/>
      <c r="M16" s="30"/>
      <c r="N16" s="30"/>
      <c r="O16" s="30"/>
      <c r="P16" s="58"/>
      <c r="R16" s="111"/>
      <c r="S16" s="83"/>
      <c r="T16" s="83"/>
      <c r="U16" s="83"/>
      <c r="V16" s="83"/>
      <c r="W16" s="83"/>
      <c r="X16" s="83"/>
      <c r="Y16" s="110"/>
      <c r="AA16" s="82"/>
      <c r="AB16" s="83"/>
      <c r="AC16" s="83"/>
      <c r="AD16" s="83"/>
      <c r="AE16" s="83"/>
      <c r="AF16" s="86"/>
      <c r="AH16" s="130"/>
      <c r="AI16" s="130"/>
      <c r="AJ16" s="164"/>
      <c r="AK16" s="172"/>
      <c r="AL16" s="4"/>
      <c r="AM16" s="4"/>
      <c r="AN16" s="4"/>
      <c r="AO16" s="4"/>
      <c r="AP16" s="4"/>
      <c r="AQ16" s="4"/>
      <c r="AR16" s="4"/>
      <c r="AS16" s="4"/>
      <c r="AT16" s="4"/>
    </row>
    <row r="17" spans="2:46">
      <c r="B17" s="11">
        <v>5.0999999999999996</v>
      </c>
      <c r="C17" s="11">
        <v>5.9</v>
      </c>
      <c r="D17" s="11">
        <v>6.7</v>
      </c>
      <c r="E17" s="11">
        <v>2.7</v>
      </c>
      <c r="F17" s="11">
        <v>9.9</v>
      </c>
      <c r="H17" s="57"/>
      <c r="I17" s="30"/>
      <c r="J17" s="30"/>
      <c r="K17" s="30"/>
      <c r="L17" s="30"/>
      <c r="M17" s="30"/>
      <c r="N17" s="30"/>
      <c r="O17" s="30"/>
      <c r="P17" s="58"/>
      <c r="R17" s="53"/>
      <c r="S17" s="30"/>
      <c r="T17" s="30"/>
      <c r="U17" s="30"/>
      <c r="V17" s="30"/>
      <c r="W17" s="30"/>
      <c r="X17" s="30"/>
      <c r="Y17" s="52"/>
      <c r="AA17" s="44" t="s">
        <v>28</v>
      </c>
      <c r="AB17" s="30">
        <f>SUMSQ(B5:F30)</f>
        <v>3848.9500000000003</v>
      </c>
      <c r="AC17" s="18"/>
      <c r="AD17" s="18"/>
      <c r="AE17" s="18"/>
      <c r="AF17" s="46"/>
      <c r="AH17" s="130">
        <v>4</v>
      </c>
      <c r="AI17" s="130">
        <v>23</v>
      </c>
      <c r="AJ17" s="163">
        <f t="shared" ref="AJ17" si="4">AF49</f>
        <v>22.455300000000001</v>
      </c>
      <c r="AK17" s="171">
        <f t="shared" ref="AK17" si="5">(($AI17-$AJ17)^2)/$AJ17</f>
        <v>1.3212831269232598E-2</v>
      </c>
      <c r="AL17" s="4"/>
      <c r="AM17" s="4"/>
      <c r="AN17" s="4"/>
      <c r="AO17" s="4"/>
      <c r="AP17" s="4"/>
      <c r="AQ17" s="4"/>
      <c r="AR17" s="4"/>
      <c r="AS17" s="4"/>
      <c r="AT17" s="4"/>
    </row>
    <row r="18" spans="2:46" ht="15.75" customHeight="1" thickBot="1">
      <c r="B18" s="11">
        <v>9.9</v>
      </c>
      <c r="C18" s="11">
        <v>2.7</v>
      </c>
      <c r="D18" s="11">
        <v>9.9</v>
      </c>
      <c r="E18" s="11">
        <v>9.9</v>
      </c>
      <c r="F18" s="11">
        <v>1.9</v>
      </c>
      <c r="H18" s="116" t="s">
        <v>15</v>
      </c>
      <c r="I18" s="117"/>
      <c r="J18" s="117"/>
      <c r="K18" s="117"/>
      <c r="L18" s="117"/>
      <c r="M18" s="117"/>
      <c r="N18" s="117"/>
      <c r="O18" s="117"/>
      <c r="P18" s="66">
        <f>MEDIAN(B5:F30)</f>
        <v>5.0999999999999996</v>
      </c>
      <c r="R18" s="112" t="s">
        <v>21</v>
      </c>
      <c r="S18" s="113"/>
      <c r="T18" s="113"/>
      <c r="U18" s="113"/>
      <c r="V18" s="113"/>
      <c r="W18" s="113"/>
      <c r="X18" s="113"/>
      <c r="Y18" s="54"/>
      <c r="AA18" s="44" t="s">
        <v>27</v>
      </c>
      <c r="AB18" s="30">
        <f>AB17/AB11-(AB13^2)</f>
        <v>3.4467170397570932</v>
      </c>
      <c r="AC18" s="30"/>
      <c r="AD18" s="30"/>
      <c r="AE18" s="30"/>
      <c r="AF18" s="45"/>
      <c r="AH18" s="130"/>
      <c r="AI18" s="130"/>
      <c r="AJ18" s="164"/>
      <c r="AK18" s="172"/>
      <c r="AL18" s="4"/>
      <c r="AM18" s="4"/>
      <c r="AN18" s="4"/>
      <c r="AO18" s="4"/>
      <c r="AP18" s="4"/>
      <c r="AQ18" s="4"/>
      <c r="AR18" s="4"/>
      <c r="AS18" s="4"/>
      <c r="AT18" s="4"/>
    </row>
    <row r="19" spans="2:46" ht="16.5" thickBot="1">
      <c r="B19" s="11">
        <v>5.0999999999999996</v>
      </c>
      <c r="C19" s="11">
        <v>5.0999999999999996</v>
      </c>
      <c r="D19" s="11">
        <v>4.3</v>
      </c>
      <c r="E19" s="11">
        <v>5.0999999999999996</v>
      </c>
      <c r="F19" s="11">
        <v>5.0999999999999996</v>
      </c>
      <c r="H19" s="116"/>
      <c r="I19" s="117"/>
      <c r="J19" s="117"/>
      <c r="K19" s="117"/>
      <c r="L19" s="117"/>
      <c r="M19" s="117"/>
      <c r="N19" s="117"/>
      <c r="O19" s="117"/>
      <c r="P19" s="58"/>
      <c r="R19" s="114"/>
      <c r="S19" s="115"/>
      <c r="T19" s="115"/>
      <c r="U19" s="115"/>
      <c r="V19" s="115"/>
      <c r="W19" s="115"/>
      <c r="X19" s="115"/>
      <c r="Y19" s="55"/>
      <c r="AA19" s="82"/>
      <c r="AB19" s="83"/>
      <c r="AC19" s="18"/>
      <c r="AD19" s="83"/>
      <c r="AE19" s="83"/>
      <c r="AF19" s="86"/>
      <c r="AH19" s="130">
        <v>5</v>
      </c>
      <c r="AI19" s="130">
        <v>18</v>
      </c>
      <c r="AJ19" s="163">
        <f t="shared" ref="AJ19" si="6">AF51</f>
        <v>19.4922</v>
      </c>
      <c r="AK19" s="171">
        <f t="shared" ref="AK19" si="7">(($AI19-$AJ19)^2)/$AJ19</f>
        <v>0.1142334287561179</v>
      </c>
      <c r="AL19" s="4"/>
      <c r="AM19" s="4"/>
      <c r="AN19" s="4"/>
      <c r="AO19" s="4"/>
      <c r="AP19" s="4"/>
      <c r="AQ19" s="4"/>
      <c r="AR19" s="4"/>
      <c r="AS19" s="4"/>
      <c r="AT19" s="4"/>
    </row>
    <row r="20" spans="2:46" ht="15.75" customHeight="1" thickBot="1">
      <c r="B20" s="11">
        <v>7.5</v>
      </c>
      <c r="C20" s="11">
        <v>2.7</v>
      </c>
      <c r="D20" s="11">
        <v>5.0999999999999996</v>
      </c>
      <c r="E20" s="11">
        <v>6.7</v>
      </c>
      <c r="F20" s="11">
        <v>4.3</v>
      </c>
      <c r="H20" s="102" t="s">
        <v>17</v>
      </c>
      <c r="I20" s="103"/>
      <c r="J20" s="103"/>
      <c r="K20" s="103"/>
      <c r="L20" s="103"/>
      <c r="M20" s="103"/>
      <c r="N20" s="103"/>
      <c r="O20" s="103"/>
      <c r="P20" s="67">
        <v>4.3</v>
      </c>
      <c r="T20"/>
      <c r="AA20" s="84" t="s">
        <v>29</v>
      </c>
      <c r="AB20" s="85"/>
      <c r="AC20" s="85"/>
      <c r="AD20" s="83"/>
      <c r="AE20" s="83"/>
      <c r="AF20" s="86"/>
      <c r="AH20" s="130"/>
      <c r="AI20" s="130"/>
      <c r="AJ20" s="164"/>
      <c r="AK20" s="172"/>
      <c r="AL20" s="4"/>
      <c r="AM20" s="4"/>
      <c r="AN20" s="4"/>
      <c r="AO20" s="4"/>
      <c r="AP20" s="4"/>
      <c r="AQ20" s="4"/>
      <c r="AR20" s="4"/>
      <c r="AS20" s="4"/>
      <c r="AT20" s="4"/>
    </row>
    <row r="21" spans="2:46" ht="16.5" thickBot="1">
      <c r="B21" s="11">
        <v>4.3</v>
      </c>
      <c r="C21" s="11">
        <v>4.3</v>
      </c>
      <c r="D21" s="11">
        <v>4.3</v>
      </c>
      <c r="E21" s="11">
        <v>4.3</v>
      </c>
      <c r="F21" s="11">
        <v>2.7</v>
      </c>
      <c r="H21" s="102"/>
      <c r="I21" s="103"/>
      <c r="J21" s="103"/>
      <c r="K21" s="103"/>
      <c r="L21" s="103"/>
      <c r="M21" s="103"/>
      <c r="N21" s="103"/>
      <c r="O21" s="103"/>
      <c r="P21" s="67">
        <f>MODE(B5:F30)</f>
        <v>5.0999999999999996</v>
      </c>
      <c r="R21" s="68" t="s">
        <v>34</v>
      </c>
      <c r="S21" s="20" t="s">
        <v>35</v>
      </c>
      <c r="T21" s="19"/>
      <c r="U21" s="19"/>
      <c r="V21" s="19"/>
      <c r="W21" s="18"/>
      <c r="X21" s="21" t="s">
        <v>38</v>
      </c>
      <c r="Y21" s="22" t="s">
        <v>41</v>
      </c>
      <c r="AA21" s="82"/>
      <c r="AB21" s="83"/>
      <c r="AC21" s="18"/>
      <c r="AD21" s="83"/>
      <c r="AE21" s="83"/>
      <c r="AF21" s="86"/>
      <c r="AH21" s="130">
        <v>6</v>
      </c>
      <c r="AI21" s="130">
        <v>16</v>
      </c>
      <c r="AJ21" s="163">
        <f t="shared" ref="AJ21" si="8">AF53</f>
        <v>15.8032</v>
      </c>
      <c r="AK21" s="171">
        <f t="shared" ref="AK21" si="9">(($AI21-$AJ21)^2)/$AJ21</f>
        <v>2.4507846512098726E-3</v>
      </c>
      <c r="AL21" s="4"/>
      <c r="AM21" s="4"/>
      <c r="AN21" s="4"/>
      <c r="AO21" s="4"/>
      <c r="AP21" s="4"/>
      <c r="AQ21" s="4"/>
      <c r="AR21" s="4"/>
      <c r="AS21" s="4"/>
      <c r="AT21" s="4"/>
    </row>
    <row r="22" spans="2:46" ht="15.75" customHeight="1" thickBot="1">
      <c r="B22" s="11">
        <v>5.0999999999999996</v>
      </c>
      <c r="C22" s="11">
        <v>6.7</v>
      </c>
      <c r="D22" s="11">
        <v>2.7</v>
      </c>
      <c r="E22" s="11">
        <v>2.7</v>
      </c>
      <c r="F22" s="11">
        <v>5.9</v>
      </c>
      <c r="H22" s="118"/>
      <c r="I22" s="83"/>
      <c r="J22" s="83"/>
      <c r="K22" s="83"/>
      <c r="L22" s="83"/>
      <c r="M22" s="83"/>
      <c r="N22" s="83"/>
      <c r="O22" s="83"/>
      <c r="P22" s="58"/>
      <c r="R22" s="95">
        <v>1</v>
      </c>
      <c r="S22" s="26">
        <v>1.5</v>
      </c>
      <c r="T22" s="93">
        <v>13</v>
      </c>
      <c r="U22" s="93">
        <f>S23-S22</f>
        <v>1.6</v>
      </c>
      <c r="V22" s="35">
        <f>$S$13*($T22/$U22)</f>
        <v>22.608695652173914</v>
      </c>
      <c r="X22" s="37">
        <f>AVERAGEA(S22:S23)</f>
        <v>2.2999999999999998</v>
      </c>
      <c r="Y22" s="37">
        <f>$S$13*($AF43/$U22)</f>
        <v>18.998608695652173</v>
      </c>
      <c r="AA22" s="44" t="s">
        <v>30</v>
      </c>
      <c r="AB22" s="30">
        <f>(AB11/(AB11-1))*AB18</f>
        <v>3.4759265061957128</v>
      </c>
      <c r="AC22" s="30"/>
      <c r="AD22" s="30"/>
      <c r="AE22" s="30"/>
      <c r="AF22" s="45"/>
      <c r="AH22" s="130"/>
      <c r="AI22" s="130"/>
      <c r="AJ22" s="164"/>
      <c r="AK22" s="172"/>
      <c r="AL22" s="4"/>
      <c r="AM22" s="4"/>
      <c r="AN22" s="4"/>
      <c r="AO22" s="4"/>
      <c r="AP22" s="4"/>
      <c r="AQ22" s="4"/>
      <c r="AR22" s="4"/>
      <c r="AS22" s="4"/>
      <c r="AT22" s="4"/>
    </row>
    <row r="23" spans="2:46" ht="16.5" thickBot="1">
      <c r="B23" s="11">
        <v>5.0999999999999996</v>
      </c>
      <c r="C23" s="11">
        <v>5.0999999999999996</v>
      </c>
      <c r="D23" s="11">
        <v>5.0999999999999996</v>
      </c>
      <c r="E23" s="11">
        <v>2.7</v>
      </c>
      <c r="F23" s="11">
        <v>4.3</v>
      </c>
      <c r="H23" s="126" t="s">
        <v>18</v>
      </c>
      <c r="I23" s="85"/>
      <c r="J23" s="85"/>
      <c r="K23" s="85"/>
      <c r="L23" s="85"/>
      <c r="M23" s="85"/>
      <c r="N23" s="85"/>
      <c r="O23" s="85"/>
      <c r="P23" s="58"/>
      <c r="R23" s="96"/>
      <c r="S23" s="26">
        <v>3.1</v>
      </c>
      <c r="T23" s="94"/>
      <c r="U23" s="94"/>
      <c r="V23" s="36"/>
      <c r="X23" s="38"/>
      <c r="Y23" s="38"/>
      <c r="AA23" s="82"/>
      <c r="AB23" s="83"/>
      <c r="AC23" s="83"/>
      <c r="AD23" s="83"/>
      <c r="AE23" s="83"/>
      <c r="AF23" s="86"/>
      <c r="AH23" s="130">
        <v>7</v>
      </c>
      <c r="AI23" s="130">
        <v>9</v>
      </c>
      <c r="AJ23" s="163">
        <f t="shared" ref="AJ23" si="10">AF55</f>
        <v>10.686199999999999</v>
      </c>
      <c r="AK23" s="171">
        <f t="shared" ref="AK23" si="11">(($AI23-$AJ23)^2)/$AJ23</f>
        <v>0.26606936422675959</v>
      </c>
      <c r="AL23" s="4"/>
      <c r="AM23" s="4"/>
      <c r="AN23" s="4"/>
      <c r="AO23" s="4"/>
      <c r="AP23" s="4"/>
      <c r="AQ23" s="4"/>
      <c r="AR23" s="4"/>
      <c r="AS23" s="4"/>
      <c r="AT23" s="4"/>
    </row>
    <row r="24" spans="2:46" ht="15.75" customHeight="1" thickBot="1">
      <c r="B24" s="11">
        <v>5.9</v>
      </c>
      <c r="C24" s="11">
        <v>5.9</v>
      </c>
      <c r="D24" s="11">
        <v>5.9</v>
      </c>
      <c r="E24" s="11">
        <v>1.9</v>
      </c>
      <c r="F24" s="11">
        <v>3.5</v>
      </c>
      <c r="H24" s="119"/>
      <c r="I24" s="91"/>
      <c r="J24" s="91"/>
      <c r="K24" s="91"/>
      <c r="L24" s="91"/>
      <c r="M24" s="91"/>
      <c r="N24" s="91"/>
      <c r="O24" s="91"/>
      <c r="P24" s="58"/>
      <c r="R24" s="95">
        <v>2</v>
      </c>
      <c r="S24" s="26">
        <v>3.1</v>
      </c>
      <c r="T24" s="93">
        <v>9</v>
      </c>
      <c r="U24" s="93">
        <f t="shared" ref="U24" si="12">S25-S24</f>
        <v>0.79999999999999982</v>
      </c>
      <c r="V24" s="35">
        <f>$S$13*($T24/$U24)</f>
        <v>31.304347826086961</v>
      </c>
      <c r="X24" s="37">
        <f>AVERAGEA(S24:S25)</f>
        <v>3.5</v>
      </c>
      <c r="Y24" s="37">
        <f>$S$13*($AF45/$U24)</f>
        <v>42.757217391304351</v>
      </c>
      <c r="AA24" s="84" t="s">
        <v>31</v>
      </c>
      <c r="AB24" s="85"/>
      <c r="AC24" s="85"/>
      <c r="AD24" s="85"/>
      <c r="AE24" s="83"/>
      <c r="AF24" s="86"/>
      <c r="AH24" s="130"/>
      <c r="AI24" s="130"/>
      <c r="AJ24" s="164"/>
      <c r="AK24" s="172"/>
      <c r="AL24" s="4"/>
      <c r="AM24" s="4"/>
      <c r="AN24" s="4"/>
      <c r="AO24" s="4"/>
      <c r="AP24" s="4"/>
      <c r="AQ24" s="4"/>
      <c r="AR24" s="4"/>
      <c r="AS24" s="4"/>
      <c r="AT24" s="4"/>
    </row>
    <row r="25" spans="2:46" ht="15.75" customHeight="1" thickBot="1">
      <c r="B25" s="11">
        <v>4.3</v>
      </c>
      <c r="C25" s="11">
        <v>9.9</v>
      </c>
      <c r="D25" s="11">
        <v>5.9</v>
      </c>
      <c r="E25" s="11">
        <v>4.3</v>
      </c>
      <c r="F25" s="11">
        <v>4.3</v>
      </c>
      <c r="H25" s="102" t="s">
        <v>19</v>
      </c>
      <c r="I25" s="103"/>
      <c r="J25" s="103"/>
      <c r="K25" s="103"/>
      <c r="L25" s="103"/>
      <c r="M25" s="103"/>
      <c r="N25" s="103"/>
      <c r="O25" s="103"/>
      <c r="P25" s="58"/>
      <c r="R25" s="96"/>
      <c r="S25" s="26">
        <v>3.9</v>
      </c>
      <c r="T25" s="94"/>
      <c r="U25" s="94"/>
      <c r="V25" s="36"/>
      <c r="X25" s="38"/>
      <c r="Y25" s="38"/>
      <c r="AA25" s="82"/>
      <c r="AB25" s="83"/>
      <c r="AC25" s="83"/>
      <c r="AD25" s="83"/>
      <c r="AE25" s="83"/>
      <c r="AF25" s="86"/>
      <c r="AH25" s="130">
        <v>8</v>
      </c>
      <c r="AI25" s="130">
        <v>8</v>
      </c>
      <c r="AJ25" s="163">
        <f t="shared" ref="AJ25" si="13">AF57</f>
        <v>9.9484000000000012</v>
      </c>
      <c r="AK25" s="171">
        <f t="shared" ref="AK25" si="14">(($AI25-$AJ25)^2)/$AJ25</f>
        <v>0.38159528768445222</v>
      </c>
      <c r="AL25" s="4"/>
      <c r="AM25" s="4"/>
      <c r="AN25" s="4"/>
      <c r="AO25" s="4"/>
      <c r="AP25" s="4"/>
      <c r="AQ25" s="4"/>
      <c r="AR25" s="4"/>
      <c r="AS25" s="4"/>
      <c r="AT25" s="4"/>
    </row>
    <row r="26" spans="2:46" ht="20.25" customHeight="1" thickBot="1">
      <c r="B26" s="11">
        <v>4.3</v>
      </c>
      <c r="C26" s="11"/>
      <c r="D26" s="11">
        <v>9.9</v>
      </c>
      <c r="E26" s="11">
        <v>5.0999999999999996</v>
      </c>
      <c r="F26" s="11">
        <v>6.7</v>
      </c>
      <c r="H26" s="118"/>
      <c r="I26" s="83"/>
      <c r="J26" s="83"/>
      <c r="K26" s="83"/>
      <c r="L26" s="83"/>
      <c r="M26" s="83"/>
      <c r="N26" s="83"/>
      <c r="O26" s="83"/>
      <c r="P26" s="58"/>
      <c r="R26" s="95">
        <v>3</v>
      </c>
      <c r="S26" s="26">
        <v>3.9</v>
      </c>
      <c r="T26" s="93">
        <v>23</v>
      </c>
      <c r="U26" s="93">
        <f t="shared" ref="U26" si="15">S27-S26</f>
        <v>0.80000000000000027</v>
      </c>
      <c r="V26" s="35">
        <f>$S$13*($T26/$U26)</f>
        <v>79.999999999999972</v>
      </c>
      <c r="X26" s="37">
        <f>AVERAGEA(S26:S27)</f>
        <v>4.3</v>
      </c>
      <c r="Y26" s="37">
        <f t="shared" ref="Y26" si="16">$S$13*($AF47/$U26)</f>
        <v>51.242434782608683</v>
      </c>
      <c r="AA26" s="47" t="s">
        <v>32</v>
      </c>
      <c r="AB26" s="48">
        <f>SQRT(AB22)</f>
        <v>1.864383679985349</v>
      </c>
      <c r="AC26" s="49"/>
      <c r="AD26" s="48"/>
      <c r="AE26" s="48"/>
      <c r="AF26" s="50"/>
      <c r="AH26" s="136"/>
      <c r="AI26" s="136"/>
      <c r="AJ26" s="164"/>
      <c r="AK26" s="172"/>
      <c r="AL26" s="4"/>
      <c r="AM26" s="4"/>
      <c r="AN26" s="4"/>
      <c r="AO26" s="4"/>
      <c r="AP26" s="4"/>
      <c r="AQ26" s="4"/>
      <c r="AR26" s="4"/>
      <c r="AS26" s="4"/>
      <c r="AT26" s="4"/>
    </row>
    <row r="27" spans="2:46" ht="16.5" thickBot="1">
      <c r="B27" s="11">
        <v>3.5</v>
      </c>
      <c r="C27" s="11"/>
      <c r="D27" s="11">
        <v>4.3</v>
      </c>
      <c r="E27" s="11">
        <v>6.7</v>
      </c>
      <c r="F27" s="11">
        <v>3.5</v>
      </c>
      <c r="H27" s="118"/>
      <c r="I27" s="83"/>
      <c r="J27" s="83"/>
      <c r="K27" s="83"/>
      <c r="L27" s="83"/>
      <c r="M27" s="83"/>
      <c r="N27" s="83"/>
      <c r="O27" s="83"/>
      <c r="P27" s="58"/>
      <c r="R27" s="96"/>
      <c r="S27" s="26">
        <v>4.7</v>
      </c>
      <c r="T27" s="94"/>
      <c r="U27" s="94"/>
      <c r="V27" s="36"/>
      <c r="X27" s="38"/>
      <c r="Y27" s="38"/>
      <c r="AH27" s="157"/>
      <c r="AI27" s="158"/>
      <c r="AJ27" s="159"/>
      <c r="AK27" s="165">
        <f>SUM(AK11:AK26)</f>
        <v>6.6939181522096973</v>
      </c>
      <c r="AL27" s="4"/>
      <c r="AM27" s="4"/>
      <c r="AN27" s="4"/>
      <c r="AO27" s="4"/>
      <c r="AP27" s="4"/>
      <c r="AQ27" s="4"/>
      <c r="AR27" s="4"/>
      <c r="AS27" s="4"/>
      <c r="AT27" s="4"/>
    </row>
    <row r="28" spans="2:46" ht="15.75" customHeight="1" thickBot="1">
      <c r="B28" s="11">
        <v>6.7</v>
      </c>
      <c r="C28" s="11"/>
      <c r="D28" s="11">
        <v>6.7</v>
      </c>
      <c r="E28" s="11">
        <v>4.3</v>
      </c>
      <c r="F28" s="11"/>
      <c r="H28" s="118"/>
      <c r="I28" s="83"/>
      <c r="J28" s="83"/>
      <c r="K28" s="83"/>
      <c r="L28" s="83"/>
      <c r="M28" s="83"/>
      <c r="N28" s="83"/>
      <c r="O28" s="83"/>
      <c r="P28" s="58"/>
      <c r="R28" s="95">
        <v>4</v>
      </c>
      <c r="S28" s="26">
        <v>4.7</v>
      </c>
      <c r="T28" s="93">
        <v>23</v>
      </c>
      <c r="U28" s="93">
        <f t="shared" ref="U28" si="17">S29-S28</f>
        <v>0.79999999999999982</v>
      </c>
      <c r="V28" s="35">
        <f t="shared" ref="V28" si="18">$S$13*($T28/$U28)</f>
        <v>80.000000000000014</v>
      </c>
      <c r="X28" s="37">
        <f>AVERAGEA(S28:S29)</f>
        <v>5.0999999999999996</v>
      </c>
      <c r="Y28" s="37">
        <f t="shared" ref="Y28" si="19">$S$13*($AF49/$U28)</f>
        <v>78.105391304347847</v>
      </c>
      <c r="AA28" s="87" t="s">
        <v>36</v>
      </c>
      <c r="AB28" s="131"/>
      <c r="AC28" s="131"/>
      <c r="AD28" s="131"/>
      <c r="AE28" s="131"/>
      <c r="AF28" s="132"/>
      <c r="AH28" s="160"/>
      <c r="AI28" s="161"/>
      <c r="AJ28" s="162"/>
      <c r="AK28" s="166"/>
      <c r="AL28" s="4"/>
      <c r="AM28" s="4"/>
      <c r="AN28" s="4"/>
      <c r="AO28" s="4"/>
      <c r="AP28" s="4"/>
      <c r="AQ28" s="4"/>
      <c r="AR28" s="4"/>
      <c r="AS28" s="4"/>
      <c r="AT28" s="4"/>
    </row>
    <row r="29" spans="2:46" ht="16.5" thickBot="1">
      <c r="B29" s="11">
        <v>9.9</v>
      </c>
      <c r="C29" s="11"/>
      <c r="D29" s="11"/>
      <c r="E29" s="11">
        <v>5.0999999999999996</v>
      </c>
      <c r="F29" s="11"/>
      <c r="H29" s="118"/>
      <c r="I29" s="83"/>
      <c r="J29" s="83"/>
      <c r="K29" s="83"/>
      <c r="L29" s="83"/>
      <c r="M29" s="83"/>
      <c r="N29" s="83"/>
      <c r="O29" s="83"/>
      <c r="P29" s="58"/>
      <c r="R29" s="96"/>
      <c r="S29" s="26">
        <v>5.5</v>
      </c>
      <c r="T29" s="94"/>
      <c r="U29" s="94"/>
      <c r="V29" s="36"/>
      <c r="X29" s="38"/>
      <c r="Y29" s="38"/>
      <c r="AA29" s="133"/>
      <c r="AB29" s="134"/>
      <c r="AC29" s="134"/>
      <c r="AD29" s="134"/>
      <c r="AE29" s="134"/>
      <c r="AF29" s="135"/>
      <c r="AL29" s="4"/>
      <c r="AM29" s="4"/>
      <c r="AN29" s="4"/>
      <c r="AO29" s="4"/>
      <c r="AP29" s="4"/>
      <c r="AQ29" s="4"/>
      <c r="AR29" s="4"/>
      <c r="AS29" s="4"/>
      <c r="AT29" s="4"/>
    </row>
    <row r="30" spans="2:46" ht="15.75" customHeight="1" thickBot="1">
      <c r="B30" s="11">
        <v>1.9</v>
      </c>
      <c r="C30" s="11"/>
      <c r="D30" s="11"/>
      <c r="E30" s="11"/>
      <c r="F30" s="11"/>
      <c r="H30" s="118"/>
      <c r="I30" s="83"/>
      <c r="J30" s="83"/>
      <c r="K30" s="83"/>
      <c r="L30" s="83"/>
      <c r="M30" s="83"/>
      <c r="N30" s="83"/>
      <c r="O30" s="83"/>
      <c r="P30" s="58"/>
      <c r="R30" s="95">
        <v>5</v>
      </c>
      <c r="S30" s="26">
        <v>5.5</v>
      </c>
      <c r="T30" s="93">
        <v>18</v>
      </c>
      <c r="U30" s="93">
        <f t="shared" ref="U30" si="20">S31-S30</f>
        <v>0.79999999999999982</v>
      </c>
      <c r="V30" s="35">
        <f t="shared" ref="V30" si="21">$S$13*($T30/$U30)</f>
        <v>62.608695652173921</v>
      </c>
      <c r="X30" s="37">
        <f>AVERAGEA(S30:S31)</f>
        <v>5.9</v>
      </c>
      <c r="Y30" s="37">
        <f t="shared" ref="Y30" si="22">$S$13*($AF51/$U30)</f>
        <v>67.798956521739143</v>
      </c>
      <c r="AA30" s="133"/>
      <c r="AB30" s="134"/>
      <c r="AC30" s="134"/>
      <c r="AD30" s="134"/>
      <c r="AE30" s="134"/>
      <c r="AF30" s="135"/>
      <c r="AH30" s="12"/>
      <c r="AI30" s="12"/>
      <c r="AJ30" s="12"/>
      <c r="AK30" s="12"/>
      <c r="AL30" s="4"/>
      <c r="AM30" s="4"/>
      <c r="AN30" s="4"/>
      <c r="AO30" s="4"/>
      <c r="AP30" s="4"/>
      <c r="AQ30" s="4"/>
      <c r="AR30" s="4"/>
      <c r="AS30" s="4"/>
      <c r="AT30" s="4"/>
    </row>
    <row r="31" spans="2:46" ht="16.5" thickBot="1">
      <c r="H31" s="118"/>
      <c r="I31" s="83"/>
      <c r="J31" s="83"/>
      <c r="K31" s="83"/>
      <c r="L31" s="83"/>
      <c r="M31" s="83"/>
      <c r="N31" s="83"/>
      <c r="O31" s="83"/>
      <c r="P31" s="58"/>
      <c r="R31" s="96"/>
      <c r="S31" s="26">
        <v>6.3</v>
      </c>
      <c r="T31" s="94"/>
      <c r="U31" s="94"/>
      <c r="V31" s="36"/>
      <c r="X31" s="38"/>
      <c r="Y31" s="38"/>
      <c r="AA31" s="133"/>
      <c r="AB31" s="134"/>
      <c r="AC31" s="134"/>
      <c r="AD31" s="134"/>
      <c r="AE31" s="134"/>
      <c r="AF31" s="135"/>
      <c r="AH31" s="12"/>
      <c r="AI31" s="12"/>
      <c r="AJ31" s="12"/>
      <c r="AK31" s="12"/>
      <c r="AL31" s="4"/>
      <c r="AM31" s="4"/>
      <c r="AN31" s="4"/>
      <c r="AO31" s="4"/>
      <c r="AP31" s="4"/>
      <c r="AQ31" s="4"/>
      <c r="AR31" s="4"/>
      <c r="AS31" s="4"/>
      <c r="AT31" s="4"/>
    </row>
    <row r="32" spans="2:46" ht="15.75" customHeight="1" thickBot="1">
      <c r="B32" s="71" t="s">
        <v>44</v>
      </c>
      <c r="C32" s="65">
        <v>1.9</v>
      </c>
      <c r="H32" s="118"/>
      <c r="I32" s="83"/>
      <c r="J32" s="83"/>
      <c r="K32" s="83"/>
      <c r="L32" s="83"/>
      <c r="M32" s="83"/>
      <c r="N32" s="83"/>
      <c r="O32" s="83"/>
      <c r="P32" s="58"/>
      <c r="R32" s="95">
        <v>6</v>
      </c>
      <c r="S32" s="26">
        <v>6.3</v>
      </c>
      <c r="T32" s="93">
        <v>16</v>
      </c>
      <c r="U32" s="93">
        <f t="shared" ref="U32" si="23">S33-S32</f>
        <v>0.79999999999999982</v>
      </c>
      <c r="V32" s="35">
        <f t="shared" ref="V32" si="24">$S$13*($T32/$U32)</f>
        <v>55.652173913043484</v>
      </c>
      <c r="X32" s="37">
        <f>AVERAGEA(S32:S33)</f>
        <v>6.6999999999999993</v>
      </c>
      <c r="Y32" s="37">
        <f t="shared" ref="Y32" si="25">$S$13*($AF53/$U32)</f>
        <v>54.967652173913052</v>
      </c>
      <c r="AA32" s="82"/>
      <c r="AB32" s="83"/>
      <c r="AC32" s="83"/>
      <c r="AD32" s="83"/>
      <c r="AE32" s="83"/>
      <c r="AF32" s="86"/>
      <c r="AH32" s="12"/>
      <c r="AI32" s="12"/>
      <c r="AJ32" s="12"/>
      <c r="AK32" s="12"/>
      <c r="AL32" s="4"/>
      <c r="AM32" s="4"/>
      <c r="AN32" s="4"/>
      <c r="AO32" s="4"/>
      <c r="AP32" s="4"/>
      <c r="AQ32" s="4"/>
      <c r="AR32" s="4"/>
      <c r="AS32" s="4"/>
      <c r="AT32" s="4"/>
    </row>
    <row r="33" spans="2:46" ht="15.75" customHeight="1" thickBot="1">
      <c r="B33" s="71" t="s">
        <v>45</v>
      </c>
      <c r="C33" s="65">
        <v>2.7</v>
      </c>
      <c r="H33" s="118"/>
      <c r="I33" s="83"/>
      <c r="J33" s="83"/>
      <c r="K33" s="83"/>
      <c r="L33" s="83"/>
      <c r="M33" s="83"/>
      <c r="N33" s="83"/>
      <c r="O33" s="83"/>
      <c r="P33" s="58"/>
      <c r="R33" s="96"/>
      <c r="S33" s="26">
        <v>7.1</v>
      </c>
      <c r="T33" s="94"/>
      <c r="U33" s="94"/>
      <c r="V33" s="36"/>
      <c r="X33" s="38"/>
      <c r="Y33" s="38"/>
      <c r="AA33" s="90" t="s">
        <v>37</v>
      </c>
      <c r="AB33" s="91"/>
      <c r="AC33" s="91"/>
      <c r="AD33" s="91"/>
      <c r="AE33" s="91"/>
      <c r="AF33" s="92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2:46" ht="15.75" customHeight="1" thickBot="1">
      <c r="B34" s="71" t="s">
        <v>46</v>
      </c>
      <c r="C34" s="65">
        <v>3.5</v>
      </c>
      <c r="H34" s="118"/>
      <c r="I34" s="83"/>
      <c r="J34" s="83"/>
      <c r="K34" s="83"/>
      <c r="L34" s="83"/>
      <c r="M34" s="83"/>
      <c r="N34" s="83"/>
      <c r="O34" s="83"/>
      <c r="P34" s="58"/>
      <c r="R34" s="95">
        <v>7</v>
      </c>
      <c r="S34" s="26">
        <v>7.1</v>
      </c>
      <c r="T34" s="93">
        <v>9</v>
      </c>
      <c r="U34" s="93">
        <f t="shared" ref="U34" si="26">S35-S34</f>
        <v>0.80000000000000071</v>
      </c>
      <c r="V34" s="35">
        <f t="shared" ref="V34" si="27">$S$13*($T34/$U34)</f>
        <v>31.304347826086925</v>
      </c>
      <c r="X34" s="37">
        <f>AVERAGEA(S34:S35)</f>
        <v>7.5</v>
      </c>
      <c r="Y34" s="37">
        <f t="shared" ref="Y34" si="28">$S$13*($AF55/$U34)</f>
        <v>37.169391304347791</v>
      </c>
      <c r="AA34" s="90"/>
      <c r="AB34" s="91"/>
      <c r="AC34" s="91"/>
      <c r="AD34" s="91"/>
      <c r="AE34" s="91"/>
      <c r="AF34" s="92"/>
      <c r="AH34" s="2"/>
      <c r="AI34" s="2"/>
      <c r="AJ34" s="2"/>
      <c r="AK34" s="2"/>
      <c r="AL34" s="4"/>
      <c r="AM34" s="4"/>
      <c r="AN34" s="4"/>
      <c r="AO34" s="4"/>
      <c r="AP34" s="4"/>
      <c r="AQ34" s="4"/>
      <c r="AR34" s="4"/>
      <c r="AS34" s="4"/>
      <c r="AT34" s="4"/>
    </row>
    <row r="35" spans="2:46" ht="16.5" thickBot="1">
      <c r="B35" s="71" t="s">
        <v>47</v>
      </c>
      <c r="C35" s="65">
        <v>4.3000000000000007</v>
      </c>
      <c r="H35" s="118"/>
      <c r="I35" s="83"/>
      <c r="J35" s="83"/>
      <c r="K35" s="83"/>
      <c r="L35" s="83"/>
      <c r="M35" s="83"/>
      <c r="N35" s="83"/>
      <c r="O35" s="83"/>
      <c r="P35" s="58"/>
      <c r="R35" s="96"/>
      <c r="S35" s="26">
        <v>7.9</v>
      </c>
      <c r="T35" s="94"/>
      <c r="U35" s="94"/>
      <c r="V35" s="36"/>
      <c r="X35" s="38"/>
      <c r="Y35" s="38"/>
      <c r="AA35" s="90"/>
      <c r="AB35" s="91"/>
      <c r="AC35" s="91"/>
      <c r="AD35" s="91"/>
      <c r="AE35" s="91"/>
      <c r="AF35" s="92"/>
      <c r="AH35" s="2"/>
      <c r="AI35" s="2"/>
      <c r="AJ35" s="2"/>
      <c r="AK35" s="2"/>
      <c r="AL35" s="4"/>
      <c r="AM35" s="4"/>
      <c r="AN35" s="4"/>
      <c r="AO35" s="4"/>
      <c r="AP35" s="4"/>
      <c r="AQ35" s="4"/>
      <c r="AR35" s="4"/>
      <c r="AS35" s="4"/>
      <c r="AT35" s="4"/>
    </row>
    <row r="36" spans="2:46" ht="15.75" customHeight="1" thickBot="1">
      <c r="B36" s="71" t="s">
        <v>48</v>
      </c>
      <c r="C36" s="65">
        <v>5.0999999999999996</v>
      </c>
      <c r="H36" s="118"/>
      <c r="I36" s="83"/>
      <c r="J36" s="83"/>
      <c r="K36" s="83"/>
      <c r="L36" s="83"/>
      <c r="M36" s="83"/>
      <c r="N36" s="83"/>
      <c r="O36" s="83"/>
      <c r="P36" s="58"/>
      <c r="R36" s="95">
        <v>8</v>
      </c>
      <c r="S36" s="26">
        <v>7.9</v>
      </c>
      <c r="T36" s="93">
        <v>8</v>
      </c>
      <c r="U36" s="93">
        <f t="shared" ref="U36" si="29">S37-S36</f>
        <v>2.4000000000000004</v>
      </c>
      <c r="V36" s="35">
        <f>$S$13*($T36/$U36)</f>
        <v>9.2753623188405783</v>
      </c>
      <c r="X36" s="37">
        <f>AVERAGEA(S36:S37)</f>
        <v>9.1000000000000014</v>
      </c>
      <c r="Y36" s="37">
        <f t="shared" ref="Y36" si="30">$S$13*($AF57/$U36)</f>
        <v>11.534376811594202</v>
      </c>
      <c r="AA36" s="90"/>
      <c r="AB36" s="91"/>
      <c r="AC36" s="91"/>
      <c r="AD36" s="91"/>
      <c r="AE36" s="91"/>
      <c r="AF36" s="92"/>
      <c r="AH36" s="2"/>
      <c r="AI36" s="2"/>
      <c r="AJ36" s="2"/>
      <c r="AK36" s="2"/>
      <c r="AL36" s="4"/>
      <c r="AM36" s="4"/>
      <c r="AN36" s="4"/>
      <c r="AO36" s="4"/>
      <c r="AP36" s="4"/>
      <c r="AQ36" s="4"/>
      <c r="AR36" s="4"/>
      <c r="AS36" s="4"/>
      <c r="AT36" s="4"/>
    </row>
    <row r="37" spans="2:46" ht="16.5" thickBot="1">
      <c r="B37" s="71" t="s">
        <v>49</v>
      </c>
      <c r="C37" s="65">
        <v>5.9</v>
      </c>
      <c r="H37" s="118"/>
      <c r="I37" s="83"/>
      <c r="J37" s="83"/>
      <c r="K37" s="83"/>
      <c r="L37" s="83"/>
      <c r="M37" s="83"/>
      <c r="N37" s="83"/>
      <c r="O37" s="83"/>
      <c r="P37" s="58"/>
      <c r="R37" s="96"/>
      <c r="S37" s="26">
        <v>10.3</v>
      </c>
      <c r="T37" s="138"/>
      <c r="U37" s="94"/>
      <c r="V37" s="36"/>
      <c r="X37" s="38"/>
      <c r="Y37" s="38"/>
      <c r="AA37" s="90"/>
      <c r="AB37" s="91"/>
      <c r="AC37" s="91"/>
      <c r="AD37" s="91"/>
      <c r="AE37" s="91"/>
      <c r="AF37" s="92"/>
      <c r="AH37" s="2"/>
      <c r="AI37" s="2"/>
      <c r="AJ37" s="2"/>
      <c r="AK37" s="2"/>
      <c r="AL37" s="4"/>
      <c r="AM37" s="4"/>
      <c r="AN37" s="4"/>
      <c r="AO37" s="4"/>
      <c r="AP37" s="4"/>
      <c r="AQ37" s="4"/>
      <c r="AR37" s="4"/>
      <c r="AS37" s="4"/>
      <c r="AT37" s="4"/>
    </row>
    <row r="38" spans="2:46" ht="16.5" thickBot="1">
      <c r="B38" s="71" t="s">
        <v>50</v>
      </c>
      <c r="C38" s="65">
        <v>6.7000000000000011</v>
      </c>
      <c r="H38" s="118"/>
      <c r="I38" s="83"/>
      <c r="J38" s="83"/>
      <c r="K38" s="83"/>
      <c r="L38" s="83"/>
      <c r="M38" s="83"/>
      <c r="N38" s="83"/>
      <c r="O38" s="83"/>
      <c r="P38" s="58"/>
      <c r="R38" s="4"/>
      <c r="S38" s="31"/>
      <c r="T38" s="32"/>
      <c r="AA38" s="76"/>
      <c r="AB38" s="77"/>
      <c r="AC38" s="77"/>
      <c r="AD38" s="77"/>
      <c r="AE38" s="77"/>
      <c r="AF38" s="78"/>
      <c r="AH38" s="2"/>
      <c r="AI38" s="2"/>
      <c r="AJ38" s="2"/>
      <c r="AK38" s="2"/>
      <c r="AL38" s="4"/>
      <c r="AM38" s="4"/>
      <c r="AN38" s="4"/>
      <c r="AO38" s="4"/>
      <c r="AP38" s="4"/>
      <c r="AQ38" s="4"/>
      <c r="AR38" s="4"/>
      <c r="AS38" s="4"/>
      <c r="AT38" s="4"/>
    </row>
    <row r="39" spans="2:46">
      <c r="B39" s="71" t="s">
        <v>51</v>
      </c>
      <c r="C39" s="65">
        <v>7.5</v>
      </c>
      <c r="H39" s="118"/>
      <c r="I39" s="83"/>
      <c r="J39" s="83"/>
      <c r="K39" s="83"/>
      <c r="L39" s="83"/>
      <c r="M39" s="83"/>
      <c r="N39" s="83"/>
      <c r="O39" s="83"/>
      <c r="P39" s="58"/>
      <c r="R39" s="139" t="s">
        <v>40</v>
      </c>
      <c r="S39" s="140"/>
      <c r="T39" s="140"/>
      <c r="U39" s="140"/>
      <c r="V39" s="140"/>
      <c r="W39" s="140"/>
      <c r="X39" s="140"/>
      <c r="Y39" s="141"/>
      <c r="AA39" s="44"/>
      <c r="AB39" s="69">
        <f>AB13</f>
        <v>5.375630252100839</v>
      </c>
      <c r="AC39" s="30"/>
      <c r="AD39" s="43"/>
      <c r="AE39" s="69">
        <f>AB26</f>
        <v>1.864383679985349</v>
      </c>
      <c r="AF39" s="45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2:46" ht="16.5" thickBot="1">
      <c r="B40" s="71" t="s">
        <v>52</v>
      </c>
      <c r="C40" s="65">
        <v>9.9</v>
      </c>
      <c r="H40" s="118"/>
      <c r="I40" s="83"/>
      <c r="J40" s="83"/>
      <c r="K40" s="83"/>
      <c r="L40" s="83"/>
      <c r="M40" s="83"/>
      <c r="N40" s="83"/>
      <c r="O40" s="83"/>
      <c r="P40" s="58"/>
      <c r="R40" s="142"/>
      <c r="S40" s="143"/>
      <c r="T40" s="143"/>
      <c r="U40" s="143"/>
      <c r="V40" s="143"/>
      <c r="W40" s="143"/>
      <c r="X40" s="143"/>
      <c r="Y40" s="144"/>
      <c r="AA40" s="79"/>
      <c r="AB40" s="80"/>
      <c r="AC40" s="80"/>
      <c r="AD40" s="80"/>
      <c r="AE40" s="80"/>
      <c r="AF40" s="81"/>
      <c r="AH40" s="23"/>
      <c r="AI40" s="23"/>
      <c r="AJ40" s="23"/>
      <c r="AK40" s="23"/>
      <c r="AL40" s="4"/>
      <c r="AM40" s="4"/>
      <c r="AN40" s="4"/>
      <c r="AO40" s="4"/>
      <c r="AP40" s="4"/>
      <c r="AQ40" s="4"/>
      <c r="AR40" s="4"/>
      <c r="AS40" s="4"/>
      <c r="AT40" s="4"/>
    </row>
    <row r="41" spans="2:46" ht="15.75" customHeight="1">
      <c r="C41" s="9"/>
      <c r="H41" s="118"/>
      <c r="I41" s="83"/>
      <c r="J41" s="83"/>
      <c r="K41" s="83"/>
      <c r="L41" s="83"/>
      <c r="M41" s="83"/>
      <c r="N41" s="83"/>
      <c r="O41" s="83"/>
      <c r="P41" s="58"/>
      <c r="R41" s="73"/>
      <c r="S41" s="74"/>
      <c r="T41" s="74"/>
      <c r="U41" s="74"/>
      <c r="V41" s="74"/>
      <c r="W41" s="74"/>
      <c r="X41" s="74"/>
      <c r="Y41" s="75"/>
      <c r="AA41" s="5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2:46" ht="15.75" customHeight="1" thickBot="1">
      <c r="C42" s="9"/>
      <c r="H42" s="128"/>
      <c r="I42" s="129"/>
      <c r="J42" s="129"/>
      <c r="K42" s="129"/>
      <c r="L42" s="129"/>
      <c r="M42" s="129"/>
      <c r="N42" s="129"/>
      <c r="O42" s="129"/>
      <c r="P42" s="64"/>
      <c r="R42" s="145" t="s">
        <v>43</v>
      </c>
      <c r="S42" s="146"/>
      <c r="T42" s="146"/>
      <c r="U42" s="146"/>
      <c r="V42" s="146"/>
      <c r="W42" s="146"/>
      <c r="X42" s="146"/>
      <c r="Y42" s="147"/>
      <c r="Z42" s="5"/>
      <c r="AA42" s="17" t="s">
        <v>34</v>
      </c>
      <c r="AB42" s="3" t="s">
        <v>35</v>
      </c>
      <c r="AC42" s="3" t="s">
        <v>38</v>
      </c>
      <c r="AD42" s="3" t="s">
        <v>39</v>
      </c>
      <c r="AE42" s="16"/>
      <c r="AF42" s="17"/>
      <c r="AH42" s="2"/>
      <c r="AI42" s="2"/>
      <c r="AJ42" s="2"/>
      <c r="AK42" s="2"/>
      <c r="AL42" s="4"/>
      <c r="AM42" s="4"/>
      <c r="AN42" s="4"/>
      <c r="AO42" s="4"/>
      <c r="AP42" s="4"/>
      <c r="AQ42" s="4"/>
      <c r="AR42" s="4"/>
      <c r="AS42" s="4"/>
      <c r="AT42" s="4"/>
    </row>
    <row r="43" spans="2:46" ht="15.75" customHeight="1">
      <c r="I43" s="10"/>
      <c r="J43" s="10"/>
      <c r="K43" s="10"/>
      <c r="L43" s="10"/>
      <c r="M43" s="10"/>
      <c r="N43" s="10"/>
      <c r="O43" s="10"/>
      <c r="R43" s="148"/>
      <c r="S43" s="146"/>
      <c r="T43" s="146"/>
      <c r="U43" s="146"/>
      <c r="V43" s="146"/>
      <c r="W43" s="146"/>
      <c r="X43" s="146"/>
      <c r="Y43" s="147"/>
      <c r="Z43" s="5"/>
      <c r="AA43" s="130">
        <v>1</v>
      </c>
      <c r="AB43" s="14">
        <v>1.5</v>
      </c>
      <c r="AC43" s="15">
        <f>($AB43 -$AB$39)/$AE$39</f>
        <v>-2.0787728908522172</v>
      </c>
      <c r="AD43" s="8">
        <v>-0.48170000000000002</v>
      </c>
      <c r="AE43" s="136">
        <f>$AD44-$AD43</f>
        <v>9.1799999999999993E-2</v>
      </c>
      <c r="AF43" s="136">
        <f>$AB$11*$AE43</f>
        <v>10.924199999999999</v>
      </c>
      <c r="AH43" s="2"/>
      <c r="AI43" s="2"/>
      <c r="AJ43" s="2"/>
      <c r="AK43" s="2"/>
      <c r="AL43" s="4"/>
      <c r="AM43" s="4"/>
      <c r="AN43" s="4"/>
      <c r="AO43" s="4"/>
      <c r="AP43" s="4"/>
      <c r="AQ43" s="4"/>
      <c r="AR43" s="4"/>
      <c r="AS43" s="4"/>
      <c r="AT43" s="4"/>
    </row>
    <row r="44" spans="2:46" ht="15.75" customHeight="1">
      <c r="I44" s="39"/>
      <c r="J44" s="39"/>
      <c r="K44" s="39"/>
      <c r="L44" s="39"/>
      <c r="M44" s="39"/>
      <c r="N44" s="39"/>
      <c r="O44" s="39"/>
      <c r="R44" s="149"/>
      <c r="S44" s="150"/>
      <c r="T44" s="150"/>
      <c r="U44" s="150"/>
      <c r="V44" s="150"/>
      <c r="W44" s="150"/>
      <c r="X44" s="150"/>
      <c r="Y44" s="151"/>
      <c r="Z44" s="5"/>
      <c r="AA44" s="130"/>
      <c r="AB44" s="14">
        <v>3.1</v>
      </c>
      <c r="AC44" s="15">
        <f t="shared" ref="AC44:AC58" si="31">($AB44 -$AB$39)/$AE$39</f>
        <v>-1.2205804398152218</v>
      </c>
      <c r="AD44" s="8">
        <v>-0.38990000000000002</v>
      </c>
      <c r="AE44" s="137"/>
      <c r="AF44" s="137"/>
      <c r="AH44" s="2"/>
      <c r="AI44" s="2"/>
      <c r="AJ44" s="2"/>
      <c r="AK44" s="2"/>
      <c r="AL44" s="4"/>
      <c r="AM44" s="4"/>
      <c r="AN44" s="4"/>
      <c r="AO44" s="4"/>
      <c r="AP44" s="4"/>
      <c r="AQ44" s="4"/>
      <c r="AR44" s="4"/>
      <c r="AS44" s="4"/>
      <c r="AT44" s="4"/>
    </row>
    <row r="45" spans="2:46" ht="15.75" customHeight="1">
      <c r="I45" s="39"/>
      <c r="J45" s="39"/>
      <c r="K45" s="39"/>
      <c r="L45" s="39"/>
      <c r="M45" s="39"/>
      <c r="N45" s="39"/>
      <c r="O45" s="39"/>
      <c r="R45" s="149"/>
      <c r="S45" s="150"/>
      <c r="T45" s="150"/>
      <c r="U45" s="150"/>
      <c r="V45" s="150"/>
      <c r="W45" s="150"/>
      <c r="X45" s="150"/>
      <c r="Y45" s="151"/>
      <c r="Z45" s="5"/>
      <c r="AA45" s="130">
        <v>2</v>
      </c>
      <c r="AB45" s="14">
        <v>3.1</v>
      </c>
      <c r="AC45" s="15">
        <f t="shared" si="31"/>
        <v>-1.2205804398152218</v>
      </c>
      <c r="AD45" s="8">
        <v>-0.38990000000000002</v>
      </c>
      <c r="AE45" s="136">
        <f>$AD46-$AD45</f>
        <v>0.1033</v>
      </c>
      <c r="AF45" s="136">
        <f t="shared" ref="AF45" si="32">$AB$11*$AE45</f>
        <v>12.2927</v>
      </c>
      <c r="AH45" s="2"/>
      <c r="AI45" s="2"/>
      <c r="AJ45" s="2"/>
      <c r="AK45" s="2"/>
      <c r="AL45" s="4"/>
      <c r="AM45" s="4"/>
      <c r="AN45" s="4"/>
      <c r="AO45" s="4"/>
      <c r="AP45" s="4"/>
      <c r="AQ45" s="4"/>
      <c r="AR45" s="4"/>
      <c r="AS45" s="4"/>
      <c r="AT45" s="4"/>
    </row>
    <row r="46" spans="2:46" ht="16.5" thickBot="1">
      <c r="I46" s="39"/>
      <c r="J46" s="39"/>
      <c r="K46" s="39"/>
      <c r="L46" s="39"/>
      <c r="M46" s="39"/>
      <c r="N46" s="39"/>
      <c r="O46" s="39"/>
      <c r="R46" s="152"/>
      <c r="S46" s="153"/>
      <c r="T46" s="153"/>
      <c r="U46" s="153"/>
      <c r="V46" s="153"/>
      <c r="W46" s="153"/>
      <c r="X46" s="153"/>
      <c r="Y46" s="154"/>
      <c r="Z46" s="5"/>
      <c r="AA46" s="130"/>
      <c r="AB46" s="8">
        <v>3.9</v>
      </c>
      <c r="AC46" s="15">
        <f t="shared" si="31"/>
        <v>-0.79148421429672411</v>
      </c>
      <c r="AD46" s="8">
        <v>-0.28660000000000002</v>
      </c>
      <c r="AE46" s="137"/>
      <c r="AF46" s="137"/>
      <c r="AL46" s="4"/>
      <c r="AM46" s="4"/>
      <c r="AN46" s="4"/>
      <c r="AO46" s="4"/>
      <c r="AP46" s="4"/>
      <c r="AQ46" s="4"/>
      <c r="AR46" s="4"/>
      <c r="AS46" s="4"/>
      <c r="AT46" s="4"/>
    </row>
    <row r="47" spans="2:46" ht="15.75" customHeight="1">
      <c r="I47" s="39"/>
      <c r="J47" s="39"/>
      <c r="K47" s="39"/>
      <c r="L47" s="39"/>
      <c r="M47" s="39"/>
      <c r="N47" s="39"/>
      <c r="O47" s="39"/>
      <c r="Z47" s="5"/>
      <c r="AA47" s="130">
        <v>3</v>
      </c>
      <c r="AB47" s="14">
        <v>3.9</v>
      </c>
      <c r="AC47" s="15">
        <f t="shared" si="31"/>
        <v>-0.79148421429672411</v>
      </c>
      <c r="AD47" s="8">
        <v>-0.28660000000000002</v>
      </c>
      <c r="AE47" s="136">
        <f>$AD48-$AD47</f>
        <v>0.12380000000000002</v>
      </c>
      <c r="AF47" s="136">
        <f t="shared" ref="AF47" si="33">$AB$11*$AE47</f>
        <v>14.732200000000002</v>
      </c>
      <c r="AH47"/>
      <c r="AL47" s="4"/>
      <c r="AM47" s="4"/>
      <c r="AN47" s="4"/>
      <c r="AO47" s="4"/>
      <c r="AP47" s="4"/>
      <c r="AQ47" s="4"/>
      <c r="AR47" s="4"/>
      <c r="AS47" s="4"/>
      <c r="AT47" s="4"/>
    </row>
    <row r="48" spans="2:46">
      <c r="I48" s="39"/>
      <c r="J48" s="39"/>
      <c r="K48" s="39"/>
      <c r="L48" s="39"/>
      <c r="M48" s="39"/>
      <c r="N48" s="39"/>
      <c r="O48" s="39"/>
      <c r="Z48" s="5"/>
      <c r="AA48" s="130"/>
      <c r="AB48" s="8">
        <v>4.7</v>
      </c>
      <c r="AC48" s="15">
        <f t="shared" si="31"/>
        <v>-0.36238798877822626</v>
      </c>
      <c r="AD48" s="8">
        <v>-0.1628</v>
      </c>
      <c r="AE48" s="137"/>
      <c r="AF48" s="137"/>
      <c r="AL48" s="4"/>
      <c r="AM48" s="4"/>
      <c r="AN48" s="4"/>
      <c r="AO48" s="4"/>
      <c r="AP48" s="4"/>
      <c r="AQ48" s="4"/>
      <c r="AR48" s="4"/>
      <c r="AS48" s="4"/>
      <c r="AT48" s="4"/>
    </row>
    <row r="49" spans="9:46" ht="15.75" customHeight="1">
      <c r="I49" s="39"/>
      <c r="J49" s="39"/>
      <c r="K49" s="39"/>
      <c r="L49" s="39"/>
      <c r="M49" s="39"/>
      <c r="N49" s="39"/>
      <c r="O49" s="39"/>
      <c r="Z49" s="5"/>
      <c r="AA49" s="130">
        <v>4</v>
      </c>
      <c r="AB49" s="14">
        <v>4.7</v>
      </c>
      <c r="AC49" s="15">
        <f t="shared" si="31"/>
        <v>-0.36238798877822626</v>
      </c>
      <c r="AD49" s="8">
        <v>-0.1628</v>
      </c>
      <c r="AE49" s="136">
        <f>$AD50-$AD49</f>
        <v>0.18870000000000001</v>
      </c>
      <c r="AF49" s="136">
        <f t="shared" ref="AF49" si="34">$AB$11*$AE49</f>
        <v>22.455300000000001</v>
      </c>
      <c r="AL49" s="4"/>
      <c r="AM49" s="4"/>
      <c r="AN49" s="4"/>
      <c r="AO49" s="4"/>
      <c r="AP49" s="4"/>
      <c r="AQ49" s="4"/>
      <c r="AR49" s="4"/>
      <c r="AS49" s="4"/>
      <c r="AT49" s="4"/>
    </row>
    <row r="50" spans="9:46">
      <c r="I50" s="39"/>
      <c r="J50" s="39"/>
      <c r="K50" s="39"/>
      <c r="L50" s="39"/>
      <c r="M50" s="39"/>
      <c r="N50" s="39"/>
      <c r="O50" s="39"/>
      <c r="Z50" s="5"/>
      <c r="AA50" s="130"/>
      <c r="AB50" s="8">
        <v>5.5</v>
      </c>
      <c r="AC50" s="15">
        <f t="shared" si="31"/>
        <v>6.6708236740271362E-2</v>
      </c>
      <c r="AD50" s="8">
        <v>2.5899999999999999E-2</v>
      </c>
      <c r="AE50" s="137"/>
      <c r="AF50" s="137"/>
      <c r="AL50" s="4"/>
      <c r="AM50" s="4"/>
      <c r="AN50" s="4"/>
      <c r="AO50" s="4"/>
      <c r="AP50" s="4"/>
      <c r="AQ50" s="4"/>
      <c r="AR50" s="4"/>
      <c r="AS50" s="4"/>
      <c r="AT50" s="4"/>
    </row>
    <row r="51" spans="9:46" ht="15.75" customHeight="1">
      <c r="I51" s="39"/>
      <c r="J51" s="39"/>
      <c r="K51" s="39"/>
      <c r="L51" s="39"/>
      <c r="M51" s="39"/>
      <c r="N51" s="39"/>
      <c r="O51" s="39"/>
      <c r="S51"/>
      <c r="Z51" s="5"/>
      <c r="AA51" s="130">
        <v>5</v>
      </c>
      <c r="AB51" s="14">
        <v>5.5</v>
      </c>
      <c r="AC51" s="15">
        <f t="shared" si="31"/>
        <v>6.6708236740271362E-2</v>
      </c>
      <c r="AD51" s="8">
        <v>2.5899999999999999E-2</v>
      </c>
      <c r="AE51" s="136">
        <f t="shared" ref="AE51" si="35">$AD52-$AD51</f>
        <v>0.1638</v>
      </c>
      <c r="AF51" s="136">
        <f t="shared" ref="AF51" si="36">$AB$11*$AE51</f>
        <v>19.4922</v>
      </c>
      <c r="AL51" s="4"/>
      <c r="AM51" s="4"/>
      <c r="AN51" s="4"/>
      <c r="AO51" s="4"/>
      <c r="AP51" s="4"/>
      <c r="AQ51" s="4"/>
      <c r="AR51" s="4"/>
      <c r="AS51" s="4"/>
      <c r="AT51" s="4"/>
    </row>
    <row r="52" spans="9:46">
      <c r="I52" s="39"/>
      <c r="J52" s="39"/>
      <c r="K52" s="39"/>
      <c r="L52" s="39"/>
      <c r="M52" s="39"/>
      <c r="N52" s="39"/>
      <c r="O52" s="39"/>
      <c r="Z52" s="5"/>
      <c r="AA52" s="130"/>
      <c r="AB52" s="8">
        <v>6.3</v>
      </c>
      <c r="AC52" s="15">
        <f t="shared" si="31"/>
        <v>0.49580446225876901</v>
      </c>
      <c r="AD52" s="8">
        <v>0.18970000000000001</v>
      </c>
      <c r="AE52" s="137"/>
      <c r="AF52" s="137"/>
      <c r="AK52"/>
      <c r="AL52" s="4"/>
      <c r="AM52" s="4"/>
      <c r="AN52" s="4"/>
      <c r="AO52" s="4"/>
      <c r="AP52" s="4"/>
      <c r="AQ52" s="4"/>
      <c r="AR52" s="4"/>
      <c r="AS52" s="4"/>
      <c r="AT52" s="4"/>
    </row>
    <row r="53" spans="9:46" ht="15.75" customHeight="1">
      <c r="I53" s="39"/>
      <c r="J53" s="39"/>
      <c r="K53" s="39"/>
      <c r="L53" s="39"/>
      <c r="M53" s="39"/>
      <c r="N53" s="39"/>
      <c r="O53" s="39"/>
      <c r="Z53" s="5"/>
      <c r="AA53" s="130">
        <v>6</v>
      </c>
      <c r="AB53" s="14">
        <v>6.3</v>
      </c>
      <c r="AC53" s="15">
        <f t="shared" si="31"/>
        <v>0.49580446225876901</v>
      </c>
      <c r="AD53" s="8">
        <v>0.18970000000000001</v>
      </c>
      <c r="AE53" s="136">
        <f t="shared" ref="AE53" si="37">$AD54-$AD53</f>
        <v>0.1328</v>
      </c>
      <c r="AF53" s="136">
        <f t="shared" ref="AF53" si="38">$AB$11*$AE53</f>
        <v>15.8032</v>
      </c>
      <c r="AL53" s="4"/>
      <c r="AM53" s="4"/>
      <c r="AN53" s="4"/>
      <c r="AO53" s="4"/>
      <c r="AP53" s="4"/>
      <c r="AQ53" s="4"/>
      <c r="AR53" s="4"/>
      <c r="AS53" s="4"/>
      <c r="AT53" s="4"/>
    </row>
    <row r="54" spans="9:46" ht="16.5" thickBot="1">
      <c r="I54" s="39"/>
      <c r="J54" s="39"/>
      <c r="K54" s="39"/>
      <c r="L54" s="39"/>
      <c r="M54" s="39"/>
      <c r="N54" s="39"/>
      <c r="O54" s="39"/>
      <c r="Z54" s="5"/>
      <c r="AA54" s="130"/>
      <c r="AB54" s="8">
        <v>7.1</v>
      </c>
      <c r="AC54" s="15">
        <f t="shared" si="31"/>
        <v>0.92490068777726664</v>
      </c>
      <c r="AD54" s="8">
        <v>0.32250000000000001</v>
      </c>
      <c r="AE54" s="137"/>
      <c r="AF54" s="137"/>
      <c r="AL54" s="4"/>
      <c r="AM54" s="4"/>
      <c r="AN54" s="4"/>
      <c r="AO54" s="4"/>
      <c r="AP54" s="4"/>
      <c r="AQ54" s="4"/>
      <c r="AR54" s="4"/>
      <c r="AS54" s="4"/>
      <c r="AT54" s="4"/>
    </row>
    <row r="55" spans="9:46" ht="15.75" customHeight="1">
      <c r="I55" s="39"/>
      <c r="J55" s="39"/>
      <c r="K55" s="39"/>
      <c r="L55" s="39"/>
      <c r="M55" s="39"/>
      <c r="N55" s="39"/>
      <c r="O55" s="39"/>
      <c r="R55" s="23"/>
      <c r="S55" s="23"/>
      <c r="T55" s="23"/>
      <c r="U55" s="23"/>
      <c r="V55" s="23"/>
      <c r="W55" s="23"/>
      <c r="X55" s="23"/>
      <c r="Y55" s="23"/>
      <c r="Z55" s="5"/>
      <c r="AA55" s="130">
        <v>7</v>
      </c>
      <c r="AB55" s="14">
        <v>7.1</v>
      </c>
      <c r="AC55" s="15">
        <f t="shared" si="31"/>
        <v>0.92490068777726664</v>
      </c>
      <c r="AD55" s="8">
        <v>0.32250000000000001</v>
      </c>
      <c r="AE55" s="136">
        <f t="shared" ref="AE55" si="39">$AD56-$AD55</f>
        <v>8.9799999999999991E-2</v>
      </c>
      <c r="AF55" s="155">
        <f t="shared" ref="AF55" si="40">$AB$11*$AE55</f>
        <v>10.686199999999999</v>
      </c>
      <c r="AG55" s="169"/>
      <c r="AL55" s="4"/>
      <c r="AM55" s="4"/>
      <c r="AN55" s="4"/>
      <c r="AO55" s="4"/>
      <c r="AP55" s="4"/>
      <c r="AQ55" s="4"/>
      <c r="AR55" s="4"/>
      <c r="AS55" s="4"/>
      <c r="AT55" s="4"/>
    </row>
    <row r="56" spans="9:46" ht="16.5" thickBot="1">
      <c r="I56" s="39"/>
      <c r="J56" s="39"/>
      <c r="K56" s="39"/>
      <c r="L56" s="39"/>
      <c r="M56" s="39"/>
      <c r="N56" s="39"/>
      <c r="O56" s="39"/>
      <c r="R56" s="23"/>
      <c r="S56" s="23"/>
      <c r="T56" s="23"/>
      <c r="U56" s="23"/>
      <c r="V56" s="23"/>
      <c r="W56" s="23"/>
      <c r="X56" s="23"/>
      <c r="Y56" s="23"/>
      <c r="Z56" s="5"/>
      <c r="AA56" s="130"/>
      <c r="AB56" s="8">
        <v>7.9</v>
      </c>
      <c r="AC56" s="15">
        <f t="shared" si="31"/>
        <v>1.3539969132957648</v>
      </c>
      <c r="AD56" s="8">
        <v>0.4123</v>
      </c>
      <c r="AE56" s="137"/>
      <c r="AF56" s="156"/>
      <c r="AG56" s="170"/>
      <c r="AL56" s="4"/>
      <c r="AM56" s="4"/>
      <c r="AN56" s="4"/>
      <c r="AO56" s="4"/>
      <c r="AP56" s="4"/>
      <c r="AQ56" s="4"/>
      <c r="AR56" s="4"/>
      <c r="AS56" s="4"/>
      <c r="AT56" s="4"/>
    </row>
    <row r="57" spans="9:46" ht="15.75" customHeight="1">
      <c r="I57" s="39"/>
      <c r="J57" s="39"/>
      <c r="K57" s="39"/>
      <c r="L57" s="39"/>
      <c r="M57" s="39"/>
      <c r="N57" s="39"/>
      <c r="O57" s="39"/>
      <c r="Z57" s="5"/>
      <c r="AA57" s="130">
        <v>8</v>
      </c>
      <c r="AB57" s="14">
        <v>7.9</v>
      </c>
      <c r="AC57" s="15">
        <f t="shared" si="31"/>
        <v>1.3539969132957648</v>
      </c>
      <c r="AD57" s="8">
        <v>0.4123</v>
      </c>
      <c r="AE57" s="136">
        <f t="shared" ref="AE57" si="41">$AD58-$AD57</f>
        <v>8.3600000000000008E-2</v>
      </c>
      <c r="AF57" s="155">
        <f t="shared" ref="AF57" si="42">$AB$11*$AE57</f>
        <v>9.9484000000000012</v>
      </c>
      <c r="AG57" s="167">
        <f>SUM(AF43:AF58)</f>
        <v>116.33440000000002</v>
      </c>
      <c r="AL57" s="4"/>
      <c r="AM57" s="4"/>
      <c r="AN57" s="4"/>
      <c r="AO57" s="4"/>
      <c r="AP57" s="4"/>
      <c r="AQ57" s="4"/>
      <c r="AR57" s="4"/>
      <c r="AS57" s="4"/>
      <c r="AT57" s="4"/>
    </row>
    <row r="58" spans="9:46" ht="16.5" thickBot="1">
      <c r="I58" s="39"/>
      <c r="J58" s="39"/>
      <c r="K58" s="39"/>
      <c r="L58" s="39"/>
      <c r="M58" s="39"/>
      <c r="N58" s="39"/>
      <c r="O58" s="39"/>
      <c r="Z58" s="5"/>
      <c r="AA58" s="130"/>
      <c r="AB58" s="8">
        <v>10.3</v>
      </c>
      <c r="AC58" s="15">
        <f t="shared" si="31"/>
        <v>2.6412855898512579</v>
      </c>
      <c r="AD58" s="8">
        <v>0.49590000000000001</v>
      </c>
      <c r="AE58" s="137"/>
      <c r="AF58" s="156"/>
      <c r="AG58" s="168"/>
      <c r="AL58" s="4"/>
      <c r="AM58" s="4"/>
      <c r="AN58" s="4"/>
      <c r="AO58" s="4"/>
      <c r="AP58" s="4"/>
      <c r="AQ58" s="4"/>
      <c r="AR58" s="4"/>
      <c r="AS58" s="4"/>
      <c r="AT58" s="4"/>
    </row>
    <row r="59" spans="9:46" ht="15.75" customHeight="1">
      <c r="I59" s="39"/>
      <c r="J59" s="39"/>
      <c r="K59" s="39"/>
      <c r="L59" s="39"/>
      <c r="M59" s="39"/>
      <c r="N59" s="39"/>
      <c r="O59" s="39"/>
      <c r="AA59" s="34"/>
      <c r="AB59" s="34"/>
      <c r="AC59" s="34"/>
      <c r="AD59" s="34"/>
      <c r="AE59" s="34"/>
      <c r="AF59" s="34"/>
      <c r="AL59" s="4"/>
      <c r="AM59" s="4"/>
      <c r="AN59" s="4"/>
      <c r="AO59" s="4"/>
      <c r="AP59" s="4"/>
      <c r="AQ59" s="4"/>
      <c r="AR59" s="4"/>
      <c r="AS59" s="4"/>
      <c r="AT59" s="4"/>
    </row>
    <row r="60" spans="9:46">
      <c r="I60" s="39"/>
      <c r="J60" s="39"/>
      <c r="K60" s="39"/>
      <c r="L60" s="39"/>
      <c r="M60" s="39"/>
      <c r="N60" s="39"/>
      <c r="O60" s="39"/>
      <c r="AA60" s="23"/>
      <c r="AB60" s="23"/>
      <c r="AC60" s="23"/>
      <c r="AD60" s="23"/>
      <c r="AE60" s="23"/>
      <c r="AF60" s="23"/>
      <c r="AL60" s="4"/>
      <c r="AM60" s="4"/>
      <c r="AN60" s="4"/>
      <c r="AO60" s="4"/>
      <c r="AP60" s="4"/>
      <c r="AQ60" s="4"/>
      <c r="AR60" s="4"/>
      <c r="AS60" s="4"/>
      <c r="AT60" s="4"/>
    </row>
    <row r="61" spans="9:46">
      <c r="AA61" s="30"/>
      <c r="AB61" s="18"/>
      <c r="AC61" s="18"/>
      <c r="AD61" s="18"/>
      <c r="AE61" s="18"/>
      <c r="AF61" s="18"/>
      <c r="AG61" s="30"/>
      <c r="AH61" s="30"/>
      <c r="AL61" s="4"/>
      <c r="AM61" s="4"/>
      <c r="AN61" s="4"/>
      <c r="AO61" s="4"/>
      <c r="AP61" s="4"/>
      <c r="AQ61" s="4"/>
      <c r="AR61" s="4"/>
      <c r="AS61" s="4"/>
      <c r="AT61" s="4"/>
    </row>
    <row r="62" spans="9:46">
      <c r="AA62" s="30"/>
      <c r="AB62" s="18"/>
      <c r="AC62" s="18"/>
      <c r="AD62" s="18"/>
      <c r="AE62" s="18"/>
      <c r="AF62" s="18"/>
      <c r="AG62" s="30"/>
      <c r="AH62" s="33"/>
      <c r="AI62" s="25"/>
      <c r="AJ62" s="24"/>
      <c r="AL62" s="4"/>
      <c r="AM62" s="4"/>
      <c r="AN62" s="4"/>
      <c r="AO62" s="4"/>
      <c r="AP62" s="4"/>
      <c r="AQ62" s="4"/>
      <c r="AR62" s="4"/>
      <c r="AS62" s="4"/>
      <c r="AT62" s="4"/>
    </row>
    <row r="63" spans="9:46">
      <c r="AA63" s="30"/>
      <c r="AB63" s="18"/>
      <c r="AC63" s="18"/>
      <c r="AD63" s="18"/>
      <c r="AE63" s="18"/>
      <c r="AF63" s="18"/>
      <c r="AG63" s="30"/>
      <c r="AH63" s="30"/>
      <c r="AJ63" s="24"/>
      <c r="AL63" s="4"/>
      <c r="AM63" s="4"/>
      <c r="AN63" s="4"/>
      <c r="AO63" s="4"/>
      <c r="AP63" s="4"/>
      <c r="AQ63" s="4"/>
      <c r="AR63" s="4"/>
      <c r="AS63" s="4"/>
      <c r="AT63" s="4"/>
    </row>
    <row r="64" spans="9:46">
      <c r="AA64" s="30"/>
      <c r="AB64" s="18"/>
      <c r="AC64" s="18"/>
      <c r="AD64" s="18"/>
      <c r="AE64" s="18"/>
      <c r="AF64" s="18"/>
      <c r="AG64" s="30"/>
      <c r="AH64" s="30"/>
      <c r="AJ64" s="24"/>
      <c r="AL64" s="4"/>
      <c r="AM64" s="4"/>
      <c r="AN64" s="4"/>
      <c r="AO64" s="4"/>
      <c r="AP64" s="4"/>
      <c r="AQ64" s="4"/>
      <c r="AR64" s="4"/>
      <c r="AS64" s="4"/>
      <c r="AT64" s="4"/>
    </row>
    <row r="65" spans="27:46">
      <c r="AA65" s="30"/>
      <c r="AB65" s="18"/>
      <c r="AC65" s="18"/>
      <c r="AD65" s="18"/>
      <c r="AE65" s="18"/>
      <c r="AF65" s="18"/>
      <c r="AG65" s="30"/>
      <c r="AH65" s="30"/>
      <c r="AJ65" s="24"/>
      <c r="AL65" s="4"/>
      <c r="AM65" s="4"/>
      <c r="AN65" s="4"/>
      <c r="AO65" s="4"/>
      <c r="AP65" s="4"/>
      <c r="AQ65" s="4"/>
      <c r="AR65" s="4"/>
      <c r="AS65" s="4"/>
      <c r="AT65" s="4"/>
    </row>
    <row r="66" spans="27:46">
      <c r="AA66" s="30"/>
      <c r="AB66" s="18"/>
      <c r="AC66" s="18"/>
      <c r="AD66" s="18"/>
      <c r="AE66" s="18"/>
      <c r="AF66" s="18"/>
      <c r="AG66" s="30"/>
      <c r="AH66" s="30"/>
      <c r="AJ66" s="24"/>
      <c r="AL66" s="4"/>
      <c r="AM66" s="4"/>
      <c r="AN66" s="4"/>
      <c r="AO66" s="4"/>
      <c r="AP66" s="4"/>
      <c r="AQ66" s="4"/>
      <c r="AR66" s="4"/>
      <c r="AS66" s="4"/>
      <c r="AT66" s="4"/>
    </row>
    <row r="67" spans="27:46">
      <c r="AA67" s="30"/>
      <c r="AB67" s="18"/>
      <c r="AC67" s="18"/>
      <c r="AD67" s="18"/>
      <c r="AE67" s="18"/>
      <c r="AF67" s="18"/>
      <c r="AG67" s="30"/>
      <c r="AH67" s="30"/>
      <c r="AJ67" s="24"/>
      <c r="AM67" s="4"/>
      <c r="AN67" s="4"/>
      <c r="AO67" s="4"/>
      <c r="AP67" s="4"/>
      <c r="AQ67" s="4"/>
      <c r="AR67" s="4"/>
      <c r="AS67" s="4"/>
    </row>
    <row r="68" spans="27:46">
      <c r="AA68" s="30"/>
      <c r="AB68" s="18"/>
      <c r="AC68" s="18"/>
      <c r="AD68" s="18"/>
      <c r="AE68" s="18"/>
      <c r="AF68" s="18"/>
      <c r="AG68" s="30"/>
      <c r="AH68" s="30"/>
      <c r="AJ68" s="24"/>
      <c r="AM68" s="4"/>
      <c r="AN68" s="4"/>
      <c r="AO68" s="4"/>
      <c r="AP68" s="4"/>
      <c r="AQ68" s="4"/>
      <c r="AR68" s="4"/>
      <c r="AS68" s="4"/>
    </row>
    <row r="69" spans="27:46">
      <c r="AA69" s="30"/>
      <c r="AB69" s="18"/>
      <c r="AC69" s="18"/>
      <c r="AD69" s="18"/>
      <c r="AE69" s="18"/>
      <c r="AF69" s="18"/>
      <c r="AG69" s="30"/>
      <c r="AH69" s="30"/>
      <c r="AJ69" s="24"/>
      <c r="AM69" s="4"/>
      <c r="AN69" s="4"/>
      <c r="AO69" s="4"/>
      <c r="AP69" s="4"/>
      <c r="AQ69" s="4"/>
      <c r="AR69" s="4"/>
      <c r="AS69" s="4"/>
    </row>
    <row r="70" spans="27:46">
      <c r="AA70" s="30"/>
      <c r="AB70" s="29"/>
      <c r="AC70" s="30"/>
      <c r="AD70" s="30"/>
      <c r="AE70" s="29"/>
      <c r="AF70" s="30"/>
      <c r="AG70" s="30"/>
      <c r="AH70" s="30"/>
      <c r="AM70" s="4"/>
      <c r="AN70" s="4"/>
      <c r="AO70" s="4"/>
      <c r="AP70" s="4"/>
      <c r="AQ70" s="4"/>
      <c r="AR70" s="4"/>
      <c r="AS70" s="4"/>
    </row>
    <row r="71" spans="27:46">
      <c r="AA71" s="30"/>
      <c r="AB71" s="30"/>
      <c r="AC71" s="30"/>
      <c r="AD71" s="30"/>
      <c r="AE71" s="30"/>
      <c r="AF71" s="30"/>
      <c r="AG71" s="30"/>
      <c r="AH71" s="30"/>
      <c r="AM71" s="4"/>
      <c r="AN71" s="4"/>
      <c r="AO71" s="4"/>
      <c r="AP71" s="4"/>
      <c r="AQ71" s="4"/>
      <c r="AR71" s="4"/>
      <c r="AS71" s="4"/>
    </row>
    <row r="72" spans="27:46">
      <c r="AA72" s="30"/>
      <c r="AB72" s="30"/>
      <c r="AC72" s="30"/>
      <c r="AD72" s="30"/>
      <c r="AE72" s="30"/>
      <c r="AF72" s="30"/>
      <c r="AG72" s="30"/>
      <c r="AH72" s="30"/>
      <c r="AM72" s="4"/>
      <c r="AN72" s="4"/>
      <c r="AO72" s="4"/>
      <c r="AP72" s="4"/>
      <c r="AQ72" s="4"/>
      <c r="AR72" s="4"/>
      <c r="AS72" s="4"/>
    </row>
    <row r="73" spans="27:46">
      <c r="AA73" s="23"/>
      <c r="AB73" s="23"/>
      <c r="AC73" s="23"/>
      <c r="AD73" s="23"/>
      <c r="AE73" s="23"/>
      <c r="AF73" s="23"/>
    </row>
    <row r="74" spans="27:46">
      <c r="AA74" s="23"/>
      <c r="AB74" s="23"/>
      <c r="AC74" s="23"/>
      <c r="AD74" s="23"/>
      <c r="AE74" s="23"/>
      <c r="AF74" s="23"/>
    </row>
    <row r="75" spans="27:46">
      <c r="AA75" s="4"/>
      <c r="AB75" s="4"/>
      <c r="AC75" s="4"/>
      <c r="AD75" s="4"/>
      <c r="AE75" s="4"/>
      <c r="AF75" s="4"/>
    </row>
    <row r="76" spans="27:46">
      <c r="AA76" s="4"/>
      <c r="AB76" s="4"/>
      <c r="AC76" s="4"/>
      <c r="AD76" s="4"/>
      <c r="AE76" s="4"/>
      <c r="AF76" s="4"/>
    </row>
    <row r="77" spans="27:46">
      <c r="AA77" s="4"/>
      <c r="AB77" s="4"/>
      <c r="AC77" s="4"/>
      <c r="AD77" s="4"/>
      <c r="AE77" s="4"/>
      <c r="AF77" s="4"/>
    </row>
    <row r="79" spans="27:46">
      <c r="AB79"/>
    </row>
  </sheetData>
  <mergeCells count="134">
    <mergeCell ref="AI25:AI26"/>
    <mergeCell ref="AJ11:AJ12"/>
    <mergeCell ref="AJ13:AJ14"/>
    <mergeCell ref="AJ15:AJ16"/>
    <mergeCell ref="AJ17:AJ18"/>
    <mergeCell ref="AJ19:AJ20"/>
    <mergeCell ref="AJ21:AJ22"/>
    <mergeCell ref="AI15:AI16"/>
    <mergeCell ref="AI17:AI18"/>
    <mergeCell ref="AI19:AI20"/>
    <mergeCell ref="AI21:AI22"/>
    <mergeCell ref="AI23:AI24"/>
    <mergeCell ref="AI11:AI12"/>
    <mergeCell ref="AI13:AI14"/>
    <mergeCell ref="AK27:AK28"/>
    <mergeCell ref="AG57:AG58"/>
    <mergeCell ref="AG55:AG56"/>
    <mergeCell ref="AH25:AH26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H15:AH16"/>
    <mergeCell ref="AH17:AH18"/>
    <mergeCell ref="AH19:AH20"/>
    <mergeCell ref="AH21:AH22"/>
    <mergeCell ref="AH23:AH24"/>
    <mergeCell ref="AH11:AH12"/>
    <mergeCell ref="AH13:AH14"/>
    <mergeCell ref="AF53:AF54"/>
    <mergeCell ref="AF55:AF56"/>
    <mergeCell ref="AF57:AF58"/>
    <mergeCell ref="AF43:AF44"/>
    <mergeCell ref="AF45:AF46"/>
    <mergeCell ref="AF47:AF48"/>
    <mergeCell ref="AF49:AF50"/>
    <mergeCell ref="AH27:AJ28"/>
    <mergeCell ref="AA32:AF32"/>
    <mergeCell ref="AA55:AA56"/>
    <mergeCell ref="AA57:AA58"/>
    <mergeCell ref="AE43:AE44"/>
    <mergeCell ref="AE45:AE46"/>
    <mergeCell ref="AE47:AE48"/>
    <mergeCell ref="AE49:AE50"/>
    <mergeCell ref="AE51:AE52"/>
    <mergeCell ref="AE53:AE54"/>
    <mergeCell ref="AE55:AE56"/>
    <mergeCell ref="AE57:AE58"/>
    <mergeCell ref="AA49:AA50"/>
    <mergeCell ref="AJ23:AJ24"/>
    <mergeCell ref="AJ25:AJ26"/>
    <mergeCell ref="AA51:AA52"/>
    <mergeCell ref="AA53:AA54"/>
    <mergeCell ref="AA43:AA44"/>
    <mergeCell ref="AA45:AA46"/>
    <mergeCell ref="AA47:AA48"/>
    <mergeCell ref="U36:U37"/>
    <mergeCell ref="T26:T27"/>
    <mergeCell ref="T28:T29"/>
    <mergeCell ref="T30:T31"/>
    <mergeCell ref="T32:T33"/>
    <mergeCell ref="T34:T35"/>
    <mergeCell ref="AA28:AF31"/>
    <mergeCell ref="AA33:AF37"/>
    <mergeCell ref="AF51:AF52"/>
    <mergeCell ref="T36:T37"/>
    <mergeCell ref="R39:Y40"/>
    <mergeCell ref="R42:Y43"/>
    <mergeCell ref="R44:Y46"/>
    <mergeCell ref="R28:R29"/>
    <mergeCell ref="R30:R31"/>
    <mergeCell ref="R32:R33"/>
    <mergeCell ref="R34:R35"/>
    <mergeCell ref="U26:U27"/>
    <mergeCell ref="U28:U29"/>
    <mergeCell ref="U30:U31"/>
    <mergeCell ref="U32:U33"/>
    <mergeCell ref="U34:U35"/>
    <mergeCell ref="T24:T25"/>
    <mergeCell ref="U24:U25"/>
    <mergeCell ref="B3:F3"/>
    <mergeCell ref="H26:O42"/>
    <mergeCell ref="R36:R37"/>
    <mergeCell ref="G2:K2"/>
    <mergeCell ref="M2:O2"/>
    <mergeCell ref="H4:J4"/>
    <mergeCell ref="H25:O25"/>
    <mergeCell ref="R5:Y8"/>
    <mergeCell ref="R14:Y16"/>
    <mergeCell ref="R18:V19"/>
    <mergeCell ref="W18:X19"/>
    <mergeCell ref="H18:O18"/>
    <mergeCell ref="H20:O21"/>
    <mergeCell ref="H13:L13"/>
    <mergeCell ref="H16:I16"/>
    <mergeCell ref="R9:Y10"/>
    <mergeCell ref="R12:Y12"/>
    <mergeCell ref="R22:R23"/>
    <mergeCell ref="H19:O19"/>
    <mergeCell ref="H22:O22"/>
    <mergeCell ref="H24:O24"/>
    <mergeCell ref="H11:P11"/>
    <mergeCell ref="H6:P6"/>
    <mergeCell ref="H23:O23"/>
    <mergeCell ref="U22:U23"/>
    <mergeCell ref="R24:R25"/>
    <mergeCell ref="AH5:AK5"/>
    <mergeCell ref="AH6:AK8"/>
    <mergeCell ref="R41:Y41"/>
    <mergeCell ref="AA38:AF38"/>
    <mergeCell ref="AA40:AF40"/>
    <mergeCell ref="AA14:AB14"/>
    <mergeCell ref="AA24:AD24"/>
    <mergeCell ref="AE23:AF25"/>
    <mergeCell ref="AA5:AF7"/>
    <mergeCell ref="AA9:AC9"/>
    <mergeCell ref="AD8:AF10"/>
    <mergeCell ref="AA15:AB15"/>
    <mergeCell ref="AC14:AF16"/>
    <mergeCell ref="AA10:AC10"/>
    <mergeCell ref="AA8:AC8"/>
    <mergeCell ref="AA16:AB16"/>
    <mergeCell ref="AA21:AB21"/>
    <mergeCell ref="AA19:AB19"/>
    <mergeCell ref="AA23:AD23"/>
    <mergeCell ref="AA25:AD25"/>
    <mergeCell ref="AA20:AC20"/>
    <mergeCell ref="AD19:AF21"/>
    <mergeCell ref="T22:T23"/>
    <mergeCell ref="R26:R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2020-12-05T21:36:18Z</dcterms:created>
  <dcterms:modified xsi:type="dcterms:W3CDTF">2020-12-13T23:15:49Z</dcterms:modified>
</cp:coreProperties>
</file>