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30" i="1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29"/>
  <c r="J57"/>
  <c r="J56"/>
  <c r="J55"/>
  <c r="H57"/>
  <c r="H56"/>
  <c r="H55"/>
  <c r="G57"/>
  <c r="G56"/>
  <c r="G55"/>
  <c r="G30"/>
  <c r="G29"/>
  <c r="G28"/>
  <c r="G48"/>
  <c r="G47"/>
  <c r="G46"/>
  <c r="M14"/>
  <c r="M18"/>
  <c r="M15"/>
  <c r="M13"/>
  <c r="M12"/>
  <c r="M11"/>
  <c r="M16" s="1"/>
  <c r="M10"/>
  <c r="M9"/>
  <c r="P11" l="1"/>
  <c r="M17"/>
  <c r="R15" s="1"/>
  <c r="I28" l="1"/>
  <c r="R11"/>
  <c r="F36"/>
  <c r="F44" s="1"/>
  <c r="I29" l="1"/>
  <c r="I30"/>
  <c r="I46"/>
  <c r="I48"/>
  <c r="I47"/>
</calcChain>
</file>

<file path=xl/sharedStrings.xml><?xml version="1.0" encoding="utf-8"?>
<sst xmlns="http://schemas.openxmlformats.org/spreadsheetml/2006/main" count="54" uniqueCount="43">
  <si>
    <t>Завдання 20</t>
  </si>
  <si>
    <t>x</t>
  </si>
  <si>
    <t>y</t>
  </si>
  <si>
    <t>,</t>
  </si>
  <si>
    <t>Для заданої двовимірної вибірки виконати такі завдання:
а) обчислити числові характеристики Sx, Sy, Sxx, Syy, Sxy,     ,         ,    Dx, Dy;    
б) обчислити коефіцієнти рівняння лінійної регресії;
в) обчислити вибірковий коефіцієнт кореляції, оцінити тісноту лінійного зв’язку між факторами 
г) для Xmin,  X,  Xmax знайти передбачення  «y»;
д) для Xmin, X, Xmax знайти  інтервали довіри лінії регресії з надійністю        ;
е) побудувати на одному рисунку кореляційне поле, лінію регресії і область довіри.</t>
  </si>
  <si>
    <t xml:space="preserve">    Пороскун О. ПМ-81       </t>
  </si>
  <si>
    <t xml:space="preserve">а) обчислити числові характеристики </t>
  </si>
  <si>
    <t>Sx</t>
  </si>
  <si>
    <t>n</t>
  </si>
  <si>
    <t>Sy</t>
  </si>
  <si>
    <t>Sxx</t>
  </si>
  <si>
    <t>Syy</t>
  </si>
  <si>
    <t>Sxy</t>
  </si>
  <si>
    <t>Dx</t>
  </si>
  <si>
    <t>Dy</t>
  </si>
  <si>
    <t>б) обчислити коефіцієнти рівняння лінійної регресії</t>
  </si>
  <si>
    <t xml:space="preserve">в) обчислити вибірковий коефіцієнт кореляції, оцінити тісноту лінійного зв’язку між факторами </t>
  </si>
  <si>
    <t>y = kx + b</t>
  </si>
  <si>
    <t>k =</t>
  </si>
  <si>
    <t>y = 0,89 x - 38,3</t>
  </si>
  <si>
    <t xml:space="preserve"> b =</t>
  </si>
  <si>
    <t xml:space="preserve">  r  =   </t>
  </si>
  <si>
    <t xml:space="preserve">г) для Xmin,  X,  Xmax знайти передбачення  «y»;
</t>
  </si>
  <si>
    <t xml:space="preserve">X min </t>
  </si>
  <si>
    <t>X max</t>
  </si>
  <si>
    <t>y(X min)</t>
  </si>
  <si>
    <t>y(X)</t>
  </si>
  <si>
    <t>y(X max)</t>
  </si>
  <si>
    <t>д) для Xmin, X, Xmax знайти  інтервали довіри лінії регресії з надійністю      ;</t>
  </si>
  <si>
    <t>Sy =</t>
  </si>
  <si>
    <t>Використовуючи таблицю А.3, знаходимо tγ = 3,883. Тепер можна записати формулу для обчислення ширини інтервалу довіри:</t>
  </si>
  <si>
    <t>tγ =</t>
  </si>
  <si>
    <t xml:space="preserve"> </t>
  </si>
  <si>
    <t>е) побудувати на одному рисунку кореляційне поле, лінію регресії і область довіри</t>
  </si>
  <si>
    <r>
      <rPr>
        <b/>
        <i/>
        <sz val="11"/>
        <color theme="1"/>
        <rFont val="Times New Roman"/>
        <family val="1"/>
        <charset val="204"/>
      </rPr>
      <t>Отже,</t>
    </r>
    <r>
      <rPr>
        <i/>
        <sz val="11"/>
        <color theme="1"/>
        <rFont val="Times New Roman"/>
        <family val="1"/>
        <charset val="204"/>
      </rPr>
      <t xml:space="preserve"> отримаємо інтервали довіри для передбачень «y» в заданих точках</t>
    </r>
    <r>
      <rPr>
        <sz val="11"/>
        <color theme="1"/>
        <rFont val="Times New Roman"/>
        <family val="1"/>
        <charset val="204"/>
      </rPr>
      <t xml:space="preserve">
</t>
    </r>
    <r>
      <rPr>
        <i/>
        <sz val="11"/>
        <color theme="1"/>
        <rFont val="Times New Roman"/>
        <family val="1"/>
        <charset val="204"/>
      </rPr>
      <t>yx  –  δx  ≤  y  ≤  yx  +  δx;</t>
    </r>
  </si>
  <si>
    <t>≤   y  ≤</t>
  </si>
  <si>
    <t>y(x) = kx + b</t>
  </si>
  <si>
    <t>y(x)</t>
  </si>
  <si>
    <t>Висновок: між факторами  Х і У спостерігається лінійний зв'язок з сильним рівнем тісноти, так як   | r | = 0,97&gt; 0,9.</t>
  </si>
  <si>
    <t xml:space="preserve">Лінія регресії   </t>
  </si>
  <si>
    <t>δ(Xmin)</t>
  </si>
  <si>
    <t>δ(X)</t>
  </si>
  <si>
    <t>δ(Xmax)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</si>
</sst>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rgb="FF00206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2" fillId="0" borderId="0" xfId="0" applyFont="1"/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Border="1"/>
    <xf numFmtId="0" fontId="1" fillId="0" borderId="1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5" xfId="0" applyFont="1" applyBorder="1" applyAlignment="1">
      <alignment horizontal="center"/>
    </xf>
    <xf numFmtId="0" fontId="1" fillId="3" borderId="10" xfId="0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right" vertical="center"/>
    </xf>
    <xf numFmtId="0" fontId="1" fillId="0" borderId="0" xfId="0" applyFont="1"/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4" fillId="7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2" fontId="1" fillId="5" borderId="3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right"/>
    </xf>
    <xf numFmtId="0" fontId="1" fillId="4" borderId="5" xfId="0" applyFont="1" applyFill="1" applyBorder="1" applyAlignment="1">
      <alignment horizontal="center" vertical="center"/>
    </xf>
    <xf numFmtId="2" fontId="1" fillId="4" borderId="6" xfId="0" applyNumberFormat="1" applyFont="1" applyFill="1" applyBorder="1" applyAlignment="1">
      <alignment horizontal="left" vertical="center"/>
    </xf>
    <xf numFmtId="0" fontId="1" fillId="0" borderId="10" xfId="0" applyFont="1" applyBorder="1" applyAlignment="1">
      <alignment horizontal="right"/>
    </xf>
    <xf numFmtId="0" fontId="1" fillId="0" borderId="11" xfId="0" applyFont="1" applyFill="1" applyBorder="1"/>
    <xf numFmtId="0" fontId="1" fillId="0" borderId="1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1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left" vertical="center"/>
    </xf>
    <xf numFmtId="2" fontId="1" fillId="7" borderId="3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vertical="center"/>
    </xf>
    <xf numFmtId="2" fontId="1" fillId="4" borderId="0" xfId="0" applyNumberFormat="1" applyFont="1" applyFill="1" applyBorder="1" applyAlignment="1">
      <alignment horizontal="left" vertical="center"/>
    </xf>
    <xf numFmtId="2" fontId="1" fillId="5" borderId="0" xfId="0" applyNumberFormat="1" applyFont="1" applyFill="1" applyBorder="1" applyAlignment="1">
      <alignment horizontal="left"/>
    </xf>
    <xf numFmtId="0" fontId="1" fillId="0" borderId="16" xfId="0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13" xfId="0" applyFont="1" applyBorder="1"/>
    <xf numFmtId="0" fontId="4" fillId="8" borderId="17" xfId="0" applyFont="1" applyFill="1" applyBorder="1" applyAlignment="1">
      <alignment horizontal="center" vertical="center" wrapText="1"/>
    </xf>
    <xf numFmtId="0" fontId="4" fillId="8" borderId="18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4" fillId="8" borderId="2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993300"/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uk-UA" sz="1200" b="1" i="1" u="none" strike="noStrike" baseline="0">
                <a:latin typeface="Times New Roman" pitchFamily="18" charset="0"/>
                <a:cs typeface="Times New Roman" pitchFamily="18" charset="0"/>
              </a:rPr>
              <a:t>Результати розрахунків і заданий числовий масив</a:t>
            </a:r>
            <a:endParaRPr lang="en-US" sz="12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>
        <c:manualLayout>
          <c:layoutTarget val="inner"/>
          <c:xMode val="edge"/>
          <c:yMode val="edge"/>
          <c:x val="0.10416972349450095"/>
          <c:y val="0.12384618162868336"/>
          <c:w val="0.59502429106865051"/>
          <c:h val="0.80523700680552901"/>
        </c:manualLayout>
      </c:layout>
      <c:scatterChart>
        <c:scatterStyle val="lineMarker"/>
        <c:ser>
          <c:idx val="0"/>
          <c:order val="0"/>
          <c:tx>
            <c:v>Кореляційне поле</c:v>
          </c:tx>
          <c:spPr>
            <a:ln w="28575">
              <a:noFill/>
            </a:ln>
          </c:spPr>
          <c:xVal>
            <c:numRef>
              <c:f>Лист1!$B$5:$B$24</c:f>
              <c:numCache>
                <c:formatCode>General</c:formatCode>
                <c:ptCount val="20"/>
                <c:pt idx="0">
                  <c:v>99</c:v>
                </c:pt>
                <c:pt idx="1">
                  <c:v>84</c:v>
                </c:pt>
                <c:pt idx="2">
                  <c:v>77</c:v>
                </c:pt>
                <c:pt idx="3">
                  <c:v>62</c:v>
                </c:pt>
                <c:pt idx="4">
                  <c:v>92</c:v>
                </c:pt>
                <c:pt idx="5">
                  <c:v>80</c:v>
                </c:pt>
                <c:pt idx="6">
                  <c:v>85</c:v>
                </c:pt>
                <c:pt idx="7">
                  <c:v>91</c:v>
                </c:pt>
                <c:pt idx="8">
                  <c:v>61</c:v>
                </c:pt>
                <c:pt idx="9">
                  <c:v>60</c:v>
                </c:pt>
                <c:pt idx="10">
                  <c:v>92</c:v>
                </c:pt>
                <c:pt idx="11">
                  <c:v>89</c:v>
                </c:pt>
                <c:pt idx="12">
                  <c:v>66</c:v>
                </c:pt>
                <c:pt idx="13">
                  <c:v>71</c:v>
                </c:pt>
                <c:pt idx="14">
                  <c:v>64</c:v>
                </c:pt>
                <c:pt idx="15">
                  <c:v>74</c:v>
                </c:pt>
                <c:pt idx="16">
                  <c:v>68</c:v>
                </c:pt>
                <c:pt idx="17">
                  <c:v>87</c:v>
                </c:pt>
                <c:pt idx="18">
                  <c:v>75</c:v>
                </c:pt>
                <c:pt idx="19">
                  <c:v>73</c:v>
                </c:pt>
              </c:numCache>
            </c:numRef>
          </c:xVal>
          <c:yVal>
            <c:numRef>
              <c:f>Лист1!$C$5:$C$24</c:f>
              <c:numCache>
                <c:formatCode>General</c:formatCode>
                <c:ptCount val="20"/>
                <c:pt idx="0">
                  <c:v>50</c:v>
                </c:pt>
                <c:pt idx="1">
                  <c:v>37</c:v>
                </c:pt>
                <c:pt idx="2">
                  <c:v>27</c:v>
                </c:pt>
                <c:pt idx="3">
                  <c:v>19</c:v>
                </c:pt>
                <c:pt idx="4">
                  <c:v>46</c:v>
                </c:pt>
                <c:pt idx="5">
                  <c:v>31</c:v>
                </c:pt>
                <c:pt idx="6">
                  <c:v>36</c:v>
                </c:pt>
                <c:pt idx="7">
                  <c:v>48</c:v>
                </c:pt>
                <c:pt idx="8">
                  <c:v>19</c:v>
                </c:pt>
                <c:pt idx="9">
                  <c:v>18</c:v>
                </c:pt>
                <c:pt idx="10">
                  <c:v>42</c:v>
                </c:pt>
                <c:pt idx="11">
                  <c:v>43</c:v>
                </c:pt>
                <c:pt idx="12">
                  <c:v>23</c:v>
                </c:pt>
                <c:pt idx="13">
                  <c:v>26</c:v>
                </c:pt>
                <c:pt idx="14">
                  <c:v>18</c:v>
                </c:pt>
                <c:pt idx="15">
                  <c:v>24</c:v>
                </c:pt>
                <c:pt idx="16">
                  <c:v>20</c:v>
                </c:pt>
                <c:pt idx="17">
                  <c:v>42</c:v>
                </c:pt>
                <c:pt idx="18">
                  <c:v>27</c:v>
                </c:pt>
                <c:pt idx="19">
                  <c:v>25</c:v>
                </c:pt>
              </c:numCache>
            </c:numRef>
          </c:yVal>
        </c:ser>
        <c:axId val="83835520"/>
        <c:axId val="83854464"/>
      </c:scatterChart>
      <c:scatterChart>
        <c:scatterStyle val="smoothMarker"/>
        <c:ser>
          <c:idx val="1"/>
          <c:order val="1"/>
          <c:tx>
            <c:v>Лінія регресії</c:v>
          </c:tx>
          <c:marker>
            <c:symbol val="none"/>
          </c:marker>
          <c:xVal>
            <c:numRef>
              <c:f>Лист1!$B$29:$B$48</c:f>
              <c:numCache>
                <c:formatCode>General</c:formatCode>
                <c:ptCount val="20"/>
                <c:pt idx="0">
                  <c:v>99</c:v>
                </c:pt>
                <c:pt idx="1">
                  <c:v>84</c:v>
                </c:pt>
                <c:pt idx="2">
                  <c:v>77</c:v>
                </c:pt>
                <c:pt idx="3">
                  <c:v>62</c:v>
                </c:pt>
                <c:pt idx="4">
                  <c:v>92</c:v>
                </c:pt>
                <c:pt idx="5">
                  <c:v>80</c:v>
                </c:pt>
                <c:pt idx="6">
                  <c:v>85</c:v>
                </c:pt>
                <c:pt idx="7">
                  <c:v>91</c:v>
                </c:pt>
                <c:pt idx="8">
                  <c:v>61</c:v>
                </c:pt>
                <c:pt idx="9">
                  <c:v>60</c:v>
                </c:pt>
                <c:pt idx="10">
                  <c:v>92</c:v>
                </c:pt>
                <c:pt idx="11">
                  <c:v>89</c:v>
                </c:pt>
                <c:pt idx="12">
                  <c:v>66</c:v>
                </c:pt>
                <c:pt idx="13">
                  <c:v>71</c:v>
                </c:pt>
                <c:pt idx="14">
                  <c:v>64</c:v>
                </c:pt>
                <c:pt idx="15">
                  <c:v>74</c:v>
                </c:pt>
                <c:pt idx="16">
                  <c:v>68</c:v>
                </c:pt>
                <c:pt idx="17">
                  <c:v>87</c:v>
                </c:pt>
                <c:pt idx="18">
                  <c:v>75</c:v>
                </c:pt>
                <c:pt idx="19">
                  <c:v>73</c:v>
                </c:pt>
              </c:numCache>
            </c:numRef>
          </c:xVal>
          <c:yVal>
            <c:numRef>
              <c:f>Лист1!$C$29:$C$48</c:f>
              <c:numCache>
                <c:formatCode>0.00</c:formatCode>
                <c:ptCount val="20"/>
                <c:pt idx="0">
                  <c:v>50.289988876529449</c:v>
                </c:pt>
                <c:pt idx="1">
                  <c:v>36.866740823136809</c:v>
                </c:pt>
                <c:pt idx="2">
                  <c:v>30.602558398220253</c:v>
                </c:pt>
                <c:pt idx="3">
                  <c:v>17.179310344827606</c:v>
                </c:pt>
                <c:pt idx="4">
                  <c:v>44.025806451612894</c:v>
                </c:pt>
                <c:pt idx="5">
                  <c:v>33.287208008898773</c:v>
                </c:pt>
                <c:pt idx="6">
                  <c:v>37.761624026696325</c:v>
                </c:pt>
                <c:pt idx="7">
                  <c:v>43.130923248053378</c:v>
                </c:pt>
                <c:pt idx="8">
                  <c:v>16.284427141268097</c:v>
                </c:pt>
                <c:pt idx="9">
                  <c:v>15.389543937708588</c:v>
                </c:pt>
                <c:pt idx="10">
                  <c:v>44.025806451612894</c:v>
                </c:pt>
                <c:pt idx="11">
                  <c:v>41.34115684093436</c:v>
                </c:pt>
                <c:pt idx="12">
                  <c:v>20.758843159065641</c:v>
                </c:pt>
                <c:pt idx="13">
                  <c:v>25.233259176863193</c:v>
                </c:pt>
                <c:pt idx="14">
                  <c:v>18.969076751946623</c:v>
                </c:pt>
                <c:pt idx="15">
                  <c:v>27.91790878754172</c:v>
                </c:pt>
                <c:pt idx="16">
                  <c:v>22.548609566184659</c:v>
                </c:pt>
                <c:pt idx="17">
                  <c:v>39.551390433815342</c:v>
                </c:pt>
                <c:pt idx="18">
                  <c:v>28.812791991101221</c:v>
                </c:pt>
                <c:pt idx="19">
                  <c:v>27.023025583982204</c:v>
                </c:pt>
              </c:numCache>
            </c:numRef>
          </c:yVal>
          <c:smooth val="1"/>
        </c:ser>
        <c:ser>
          <c:idx val="2"/>
          <c:order val="2"/>
          <c:tx>
            <c:v>Область довіри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Лист1!$G$55:$G$57</c:f>
              <c:numCache>
                <c:formatCode>General</c:formatCode>
                <c:ptCount val="3"/>
                <c:pt idx="0">
                  <c:v>60</c:v>
                </c:pt>
                <c:pt idx="1">
                  <c:v>77.5</c:v>
                </c:pt>
                <c:pt idx="2">
                  <c:v>99</c:v>
                </c:pt>
              </c:numCache>
            </c:numRef>
          </c:xVal>
          <c:yVal>
            <c:numRef>
              <c:f>Лист1!$H$55:$H$57</c:f>
              <c:numCache>
                <c:formatCode>0.00</c:formatCode>
                <c:ptCount val="3"/>
                <c:pt idx="0">
                  <c:v>-1.7936769812134479</c:v>
                </c:pt>
                <c:pt idx="1">
                  <c:v>21.54917059153172</c:v>
                </c:pt>
                <c:pt idx="2">
                  <c:v>30.297835249393561</c:v>
                </c:pt>
              </c:numCache>
            </c:numRef>
          </c:yVal>
          <c:smooth val="1"/>
        </c:ser>
        <c:ser>
          <c:idx val="3"/>
          <c:order val="3"/>
          <c:tx>
            <c:v>Область довіри</c:v>
          </c:tx>
          <c:marker>
            <c:symbol val="none"/>
          </c:marker>
          <c:xVal>
            <c:numRef>
              <c:f>Лист1!$G$55:$G$57</c:f>
              <c:numCache>
                <c:formatCode>General</c:formatCode>
                <c:ptCount val="3"/>
                <c:pt idx="0">
                  <c:v>60</c:v>
                </c:pt>
                <c:pt idx="1">
                  <c:v>77.5</c:v>
                </c:pt>
                <c:pt idx="2">
                  <c:v>99</c:v>
                </c:pt>
              </c:numCache>
            </c:numRef>
          </c:xVal>
          <c:yVal>
            <c:numRef>
              <c:f>Лист1!$J$55:$J$57</c:f>
              <c:numCache>
                <c:formatCode>0.00</c:formatCode>
                <c:ptCount val="3"/>
                <c:pt idx="0">
                  <c:v>32.572764856630627</c:v>
                </c:pt>
                <c:pt idx="1">
                  <c:v>40.550829408468275</c:v>
                </c:pt>
                <c:pt idx="2">
                  <c:v>70.282142503665341</c:v>
                </c:pt>
              </c:numCache>
            </c:numRef>
          </c:yVal>
          <c:smooth val="1"/>
        </c:ser>
        <c:axId val="83835520"/>
        <c:axId val="83854464"/>
      </c:scatterChart>
      <c:valAx>
        <c:axId val="838355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x</a:t>
                </a:r>
                <a:endParaRPr lang="ru-RU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3854464"/>
        <c:crosses val="autoZero"/>
        <c:crossBetween val="midCat"/>
      </c:valAx>
      <c:valAx>
        <c:axId val="8385446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 sz="11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100">
                    <a:latin typeface="Times New Roman" pitchFamily="18" charset="0"/>
                    <a:cs typeface="Times New Roman" pitchFamily="18" charset="0"/>
                  </a:rPr>
                  <a:t>y</a:t>
                </a:r>
                <a:endParaRPr lang="ru-RU" sz="11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83835520"/>
        <c:crosses val="autoZero"/>
        <c:crossBetween val="midCat"/>
      </c:valAx>
    </c:plotArea>
    <c:legend>
      <c:legendPos val="r"/>
      <c:legendEntry>
        <c:idx val="3"/>
        <c:delete val="1"/>
      </c:legendEntry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wmf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wmf"/><Relationship Id="rId1" Type="http://schemas.openxmlformats.org/officeDocument/2006/relationships/image" Target="../media/image1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323658</xdr:colOff>
      <xdr:row>14</xdr:row>
      <xdr:rowOff>79958</xdr:rowOff>
    </xdr:from>
    <xdr:to>
      <xdr:col>7</xdr:col>
      <xdr:colOff>417635</xdr:colOff>
      <xdr:row>15</xdr:row>
      <xdr:rowOff>80595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12081" y="2746958"/>
          <a:ext cx="93977" cy="191137"/>
        </a:xfrm>
        <a:prstGeom prst="rect">
          <a:avLst/>
        </a:prstGeom>
        <a:noFill/>
      </xdr:spPr>
    </xdr:pic>
    <xdr:clientData/>
  </xdr:twoCellAnchor>
  <xdr:twoCellAnchor>
    <xdr:from>
      <xdr:col>6</xdr:col>
      <xdr:colOff>571500</xdr:colOff>
      <xdr:row>18</xdr:row>
      <xdr:rowOff>80596</xdr:rowOff>
    </xdr:from>
    <xdr:to>
      <xdr:col>8</xdr:col>
      <xdr:colOff>102576</xdr:colOff>
      <xdr:row>20</xdr:row>
      <xdr:rowOff>117231</xdr:rowOff>
    </xdr:to>
    <xdr:pic>
      <xdr:nvPicPr>
        <xdr:cNvPr id="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-7214" r="59314" b="-7228"/>
        <a:stretch>
          <a:fillRect/>
        </a:stretch>
      </xdr:blipFill>
      <xdr:spPr bwMode="auto">
        <a:xfrm>
          <a:off x="4051788" y="3604846"/>
          <a:ext cx="747346" cy="417635"/>
        </a:xfrm>
        <a:prstGeom prst="rect">
          <a:avLst/>
        </a:prstGeom>
        <a:noFill/>
      </xdr:spPr>
    </xdr:pic>
    <xdr:clientData/>
  </xdr:twoCellAnchor>
  <xdr:twoCellAnchor>
    <xdr:from>
      <xdr:col>14</xdr:col>
      <xdr:colOff>331333</xdr:colOff>
      <xdr:row>18</xdr:row>
      <xdr:rowOff>72547</xdr:rowOff>
    </xdr:from>
    <xdr:to>
      <xdr:col>16</xdr:col>
      <xdr:colOff>146288</xdr:colOff>
      <xdr:row>21</xdr:row>
      <xdr:rowOff>61983</xdr:rowOff>
    </xdr:to>
    <xdr:pic>
      <xdr:nvPicPr>
        <xdr:cNvPr id="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76698" y="3655412"/>
          <a:ext cx="1053205" cy="560936"/>
        </a:xfrm>
        <a:prstGeom prst="rect">
          <a:avLst/>
        </a:prstGeom>
        <a:noFill/>
      </xdr:spPr>
    </xdr:pic>
    <xdr:clientData/>
  </xdr:twoCellAnchor>
  <xdr:twoCellAnchor>
    <xdr:from>
      <xdr:col>14</xdr:col>
      <xdr:colOff>284991</xdr:colOff>
      <xdr:row>22</xdr:row>
      <xdr:rowOff>20978</xdr:rowOff>
    </xdr:from>
    <xdr:to>
      <xdr:col>16</xdr:col>
      <xdr:colOff>46714</xdr:colOff>
      <xdr:row>23</xdr:row>
      <xdr:rowOff>64504</xdr:rowOff>
    </xdr:to>
    <xdr:pic>
      <xdr:nvPicPr>
        <xdr:cNvPr id="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630356" y="4365843"/>
          <a:ext cx="999973" cy="234026"/>
        </a:xfrm>
        <a:prstGeom prst="rect">
          <a:avLst/>
        </a:prstGeom>
        <a:noFill/>
      </xdr:spPr>
    </xdr:pic>
    <xdr:clientData/>
  </xdr:twoCellAnchor>
  <xdr:twoCellAnchor>
    <xdr:from>
      <xdr:col>17</xdr:col>
      <xdr:colOff>493684</xdr:colOff>
      <xdr:row>19</xdr:row>
      <xdr:rowOff>72513</xdr:rowOff>
    </xdr:from>
    <xdr:to>
      <xdr:col>19</xdr:col>
      <xdr:colOff>128530</xdr:colOff>
      <xdr:row>22</xdr:row>
      <xdr:rowOff>136256</xdr:rowOff>
    </xdr:to>
    <xdr:pic>
      <xdr:nvPicPr>
        <xdr:cNvPr id="1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685434" y="3845878"/>
          <a:ext cx="851115" cy="635243"/>
        </a:xfrm>
        <a:prstGeom prst="rect">
          <a:avLst/>
        </a:prstGeom>
        <a:noFill/>
      </xdr:spPr>
    </xdr:pic>
    <xdr:clientData/>
  </xdr:twoCellAnchor>
  <xdr:twoCellAnchor>
    <xdr:from>
      <xdr:col>4</xdr:col>
      <xdr:colOff>80598</xdr:colOff>
      <xdr:row>18</xdr:row>
      <xdr:rowOff>73270</xdr:rowOff>
    </xdr:from>
    <xdr:to>
      <xdr:col>6</xdr:col>
      <xdr:colOff>303702</xdr:colOff>
      <xdr:row>20</xdr:row>
      <xdr:rowOff>140676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44617" y="3597520"/>
          <a:ext cx="1439373" cy="448406"/>
        </a:xfrm>
        <a:prstGeom prst="rect">
          <a:avLst/>
        </a:prstGeom>
        <a:noFill/>
      </xdr:spPr>
    </xdr:pic>
    <xdr:clientData/>
  </xdr:twoCellAnchor>
  <xdr:twoCellAnchor>
    <xdr:from>
      <xdr:col>4</xdr:col>
      <xdr:colOff>197825</xdr:colOff>
      <xdr:row>21</xdr:row>
      <xdr:rowOff>14653</xdr:rowOff>
    </xdr:from>
    <xdr:to>
      <xdr:col>9</xdr:col>
      <xdr:colOff>237989</xdr:colOff>
      <xdr:row>23</xdr:row>
      <xdr:rowOff>169983</xdr:rowOff>
    </xdr:to>
    <xdr:pic>
      <xdr:nvPicPr>
        <xdr:cNvPr id="1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61844" y="4110403"/>
          <a:ext cx="3080837" cy="536330"/>
        </a:xfrm>
        <a:prstGeom prst="rect">
          <a:avLst/>
        </a:prstGeom>
        <a:noFill/>
      </xdr:spPr>
    </xdr:pic>
    <xdr:clientData/>
  </xdr:twoCellAnchor>
  <xdr:twoCellAnchor>
    <xdr:from>
      <xdr:col>8</xdr:col>
      <xdr:colOff>175845</xdr:colOff>
      <xdr:row>18</xdr:row>
      <xdr:rowOff>98129</xdr:rowOff>
    </xdr:from>
    <xdr:to>
      <xdr:col>9</xdr:col>
      <xdr:colOff>245451</xdr:colOff>
      <xdr:row>20</xdr:row>
      <xdr:rowOff>82061</xdr:rowOff>
    </xdr:to>
    <xdr:pic>
      <xdr:nvPicPr>
        <xdr:cNvPr id="1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63103"/>
        <a:stretch>
          <a:fillRect/>
        </a:stretch>
      </xdr:blipFill>
      <xdr:spPr bwMode="auto">
        <a:xfrm>
          <a:off x="4872403" y="3622379"/>
          <a:ext cx="677740" cy="364932"/>
        </a:xfrm>
        <a:prstGeom prst="rect">
          <a:avLst/>
        </a:prstGeom>
        <a:noFill/>
      </xdr:spPr>
    </xdr:pic>
    <xdr:clientData/>
  </xdr:twoCellAnchor>
  <xdr:twoCellAnchor>
    <xdr:from>
      <xdr:col>11</xdr:col>
      <xdr:colOff>131884</xdr:colOff>
      <xdr:row>18</xdr:row>
      <xdr:rowOff>168519</xdr:rowOff>
    </xdr:from>
    <xdr:to>
      <xdr:col>12</xdr:col>
      <xdr:colOff>465260</xdr:colOff>
      <xdr:row>20</xdr:row>
      <xdr:rowOff>130419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652846" y="3751384"/>
          <a:ext cx="941510" cy="34290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146539</xdr:colOff>
      <xdr:row>21</xdr:row>
      <xdr:rowOff>95250</xdr:rowOff>
    </xdr:from>
    <xdr:to>
      <xdr:col>12</xdr:col>
      <xdr:colOff>489439</xdr:colOff>
      <xdr:row>23</xdr:row>
      <xdr:rowOff>66675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667501" y="4249615"/>
          <a:ext cx="951034" cy="352425"/>
        </a:xfrm>
        <a:prstGeom prst="rect">
          <a:avLst/>
        </a:prstGeom>
        <a:noFill/>
      </xdr:spPr>
    </xdr:pic>
    <xdr:clientData/>
  </xdr:twoCellAnchor>
  <xdr:twoCellAnchor>
    <xdr:from>
      <xdr:col>5</xdr:col>
      <xdr:colOff>286484</xdr:colOff>
      <xdr:row>28</xdr:row>
      <xdr:rowOff>9525</xdr:rowOff>
    </xdr:from>
    <xdr:to>
      <xdr:col>5</xdr:col>
      <xdr:colOff>410309</xdr:colOff>
      <xdr:row>28</xdr:row>
      <xdr:rowOff>212481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158638" y="5365506"/>
          <a:ext cx="123825" cy="202956"/>
        </a:xfrm>
        <a:prstGeom prst="rect">
          <a:avLst/>
        </a:prstGeom>
        <a:noFill/>
      </xdr:spPr>
    </xdr:pic>
    <xdr:clientData/>
  </xdr:twoCellAnchor>
  <xdr:twoCellAnchor>
    <xdr:from>
      <xdr:col>7</xdr:col>
      <xdr:colOff>566403</xdr:colOff>
      <xdr:row>32</xdr:row>
      <xdr:rowOff>186996</xdr:rowOff>
    </xdr:from>
    <xdr:to>
      <xdr:col>8</xdr:col>
      <xdr:colOff>47467</xdr:colOff>
      <xdr:row>33</xdr:row>
      <xdr:rowOff>187633</xdr:rowOff>
    </xdr:to>
    <xdr:pic>
      <xdr:nvPicPr>
        <xdr:cNvPr id="2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682860" y="6349257"/>
          <a:ext cx="93977" cy="191137"/>
        </a:xfrm>
        <a:prstGeom prst="rect">
          <a:avLst/>
        </a:prstGeom>
        <a:noFill/>
      </xdr:spPr>
    </xdr:pic>
    <xdr:clientData/>
  </xdr:twoCellAnchor>
  <xdr:twoCellAnchor>
    <xdr:from>
      <xdr:col>7</xdr:col>
      <xdr:colOff>51289</xdr:colOff>
      <xdr:row>34</xdr:row>
      <xdr:rowOff>62857</xdr:rowOff>
    </xdr:from>
    <xdr:to>
      <xdr:col>8</xdr:col>
      <xdr:colOff>581023</xdr:colOff>
      <xdr:row>36</xdr:row>
      <xdr:rowOff>101109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139712" y="6620453"/>
          <a:ext cx="1137869" cy="419252"/>
        </a:xfrm>
        <a:prstGeom prst="rect">
          <a:avLst/>
        </a:prstGeom>
        <a:noFill/>
      </xdr:spPr>
    </xdr:pic>
    <xdr:clientData/>
  </xdr:twoCellAnchor>
  <xdr:twoCellAnchor>
    <xdr:from>
      <xdr:col>4</xdr:col>
      <xdr:colOff>51288</xdr:colOff>
      <xdr:row>42</xdr:row>
      <xdr:rowOff>102578</xdr:rowOff>
    </xdr:from>
    <xdr:to>
      <xdr:col>4</xdr:col>
      <xdr:colOff>593169</xdr:colOff>
      <xdr:row>44</xdr:row>
      <xdr:rowOff>102578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315307" y="8184174"/>
          <a:ext cx="541881" cy="3810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286484</xdr:colOff>
      <xdr:row>46</xdr:row>
      <xdr:rowOff>9525</xdr:rowOff>
    </xdr:from>
    <xdr:to>
      <xdr:col>5</xdr:col>
      <xdr:colOff>410309</xdr:colOff>
      <xdr:row>46</xdr:row>
      <xdr:rowOff>212481</xdr:rowOff>
    </xdr:to>
    <xdr:pic>
      <xdr:nvPicPr>
        <xdr:cNvPr id="25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158638" y="5365506"/>
          <a:ext cx="123825" cy="202956"/>
        </a:xfrm>
        <a:prstGeom prst="rect">
          <a:avLst/>
        </a:prstGeom>
        <a:noFill/>
      </xdr:spPr>
    </xdr:pic>
    <xdr:clientData/>
  </xdr:twoCellAnchor>
  <xdr:twoCellAnchor>
    <xdr:from>
      <xdr:col>4</xdr:col>
      <xdr:colOff>600860</xdr:colOff>
      <xdr:row>40</xdr:row>
      <xdr:rowOff>0</xdr:rowOff>
    </xdr:from>
    <xdr:to>
      <xdr:col>8</xdr:col>
      <xdr:colOff>16120</xdr:colOff>
      <xdr:row>42</xdr:row>
      <xdr:rowOff>159727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864879" y="7700596"/>
          <a:ext cx="1847799" cy="540727"/>
        </a:xfrm>
        <a:prstGeom prst="rect">
          <a:avLst/>
        </a:prstGeom>
        <a:noFill/>
      </xdr:spPr>
    </xdr:pic>
    <xdr:clientData/>
  </xdr:twoCellAnchor>
  <xdr:twoCellAnchor>
    <xdr:from>
      <xdr:col>4</xdr:col>
      <xdr:colOff>506292</xdr:colOff>
      <xdr:row>54</xdr:row>
      <xdr:rowOff>178044</xdr:rowOff>
    </xdr:from>
    <xdr:to>
      <xdr:col>5</xdr:col>
      <xdr:colOff>21982</xdr:colOff>
      <xdr:row>55</xdr:row>
      <xdr:rowOff>171450</xdr:rowOff>
    </xdr:to>
    <xdr:pic>
      <xdr:nvPicPr>
        <xdr:cNvPr id="2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770311" y="10545640"/>
          <a:ext cx="123825" cy="183906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364434</xdr:colOff>
      <xdr:row>27</xdr:row>
      <xdr:rowOff>198782</xdr:rowOff>
    </xdr:from>
    <xdr:to>
      <xdr:col>19</xdr:col>
      <xdr:colOff>323022</xdr:colOff>
      <xdr:row>49</xdr:row>
      <xdr:rowOff>82825</xdr:rowOff>
    </xdr:to>
    <xdr:graphicFrame macro="">
      <xdr:nvGraphicFramePr>
        <xdr:cNvPr id="28" name="Диаграмма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59"/>
  <sheetViews>
    <sheetView tabSelected="1" topLeftCell="A28" zoomScaleNormal="100" workbookViewId="0">
      <selection activeCell="U43" sqref="U43"/>
    </sheetView>
  </sheetViews>
  <sheetFormatPr defaultRowHeight="15" customHeight="1"/>
  <cols>
    <col min="1" max="3" width="9.140625" style="1"/>
    <col min="4" max="4" width="6.5703125" style="1" customWidth="1"/>
    <col min="5" max="11" width="9.140625" style="1"/>
    <col min="12" max="13" width="9.140625" style="1" customWidth="1"/>
    <col min="14" max="14" width="9.140625" style="1"/>
    <col min="15" max="15" width="9.42578125" style="1" customWidth="1"/>
    <col min="16" max="16384" width="9.140625" style="1"/>
  </cols>
  <sheetData>
    <row r="2" spans="2:21" ht="15" customHeight="1">
      <c r="B2" s="5"/>
      <c r="C2" s="5"/>
      <c r="D2" s="5"/>
      <c r="E2" s="64" t="s">
        <v>5</v>
      </c>
      <c r="F2" s="65"/>
      <c r="G2" s="65"/>
      <c r="H2" s="65"/>
      <c r="I2" s="65"/>
      <c r="J2" s="66"/>
      <c r="K2" s="5"/>
    </row>
    <row r="3" spans="2:21" ht="15" customHeight="1" thickBot="1"/>
    <row r="4" spans="2:21" ht="15" customHeight="1" thickBot="1">
      <c r="B4" s="50" t="s">
        <v>1</v>
      </c>
      <c r="C4" s="50" t="s">
        <v>2</v>
      </c>
      <c r="D4" s="4"/>
      <c r="E4" s="52" t="s">
        <v>0</v>
      </c>
      <c r="F4" s="53"/>
      <c r="G4" s="53"/>
      <c r="H4" s="53"/>
      <c r="I4" s="53"/>
      <c r="J4" s="54"/>
      <c r="K4" s="6"/>
    </row>
    <row r="5" spans="2:21" ht="15" customHeight="1" thickBot="1">
      <c r="B5" s="51">
        <v>99</v>
      </c>
      <c r="C5" s="51">
        <v>50</v>
      </c>
      <c r="E5" s="55"/>
      <c r="F5" s="56"/>
      <c r="G5" s="56"/>
      <c r="H5" s="56"/>
      <c r="I5" s="56"/>
      <c r="J5" s="57"/>
      <c r="K5" s="6"/>
    </row>
    <row r="6" spans="2:21" ht="15" customHeight="1" thickBot="1">
      <c r="B6" s="51">
        <v>84</v>
      </c>
      <c r="C6" s="51">
        <v>37</v>
      </c>
      <c r="F6" s="6"/>
      <c r="G6" s="6"/>
      <c r="H6" s="6"/>
      <c r="I6" s="6"/>
      <c r="J6" s="6"/>
      <c r="K6" s="6"/>
    </row>
    <row r="7" spans="2:21" ht="15" customHeight="1" thickBot="1">
      <c r="B7" s="51">
        <v>77</v>
      </c>
      <c r="C7" s="51">
        <v>27</v>
      </c>
      <c r="E7" s="73" t="s">
        <v>4</v>
      </c>
      <c r="F7" s="74"/>
      <c r="G7" s="74"/>
      <c r="H7" s="74"/>
      <c r="I7" s="74"/>
      <c r="J7" s="75"/>
      <c r="K7" s="58" t="s">
        <v>6</v>
      </c>
      <c r="L7" s="59"/>
      <c r="M7" s="59"/>
      <c r="N7" s="60"/>
      <c r="O7" s="58" t="s">
        <v>15</v>
      </c>
      <c r="P7" s="59"/>
      <c r="Q7" s="59"/>
      <c r="R7" s="59"/>
      <c r="S7" s="59"/>
      <c r="T7" s="60"/>
    </row>
    <row r="8" spans="2:21" ht="15" customHeight="1" thickBot="1">
      <c r="B8" s="51">
        <v>62</v>
      </c>
      <c r="C8" s="51">
        <v>19</v>
      </c>
      <c r="E8" s="76"/>
      <c r="F8" s="77"/>
      <c r="G8" s="77"/>
      <c r="H8" s="77"/>
      <c r="I8" s="77"/>
      <c r="J8" s="78"/>
      <c r="K8" s="61"/>
      <c r="L8" s="62"/>
      <c r="M8" s="62"/>
      <c r="N8" s="63"/>
      <c r="O8" s="61"/>
      <c r="P8" s="62"/>
      <c r="Q8" s="62"/>
      <c r="R8" s="62"/>
      <c r="S8" s="62"/>
      <c r="T8" s="63"/>
    </row>
    <row r="9" spans="2:21" ht="15" customHeight="1" thickBot="1">
      <c r="B9" s="51">
        <v>92</v>
      </c>
      <c r="C9" s="51">
        <v>46</v>
      </c>
      <c r="E9" s="76"/>
      <c r="F9" s="77"/>
      <c r="G9" s="77"/>
      <c r="H9" s="77"/>
      <c r="I9" s="77"/>
      <c r="J9" s="78"/>
      <c r="L9" s="10" t="s">
        <v>7</v>
      </c>
      <c r="M9" s="10">
        <f>SUM(B5:B24)</f>
        <v>1550</v>
      </c>
      <c r="O9" s="73" t="s">
        <v>17</v>
      </c>
      <c r="P9" s="74"/>
      <c r="Q9" s="74"/>
      <c r="R9" s="74"/>
      <c r="S9" s="74"/>
      <c r="T9" s="75"/>
    </row>
    <row r="10" spans="2:21" ht="15" customHeight="1" thickBot="1">
      <c r="B10" s="51">
        <v>80</v>
      </c>
      <c r="C10" s="51">
        <v>31</v>
      </c>
      <c r="E10" s="76"/>
      <c r="F10" s="77"/>
      <c r="G10" s="77"/>
      <c r="H10" s="77"/>
      <c r="I10" s="77"/>
      <c r="J10" s="78"/>
      <c r="L10" s="9" t="s">
        <v>9</v>
      </c>
      <c r="M10" s="9">
        <f>SUM(C5:C24)</f>
        <v>621</v>
      </c>
      <c r="O10" s="76"/>
      <c r="P10" s="77"/>
      <c r="Q10" s="77"/>
      <c r="R10" s="77"/>
      <c r="S10" s="77"/>
      <c r="T10" s="78"/>
    </row>
    <row r="11" spans="2:21" ht="15" customHeight="1" thickBot="1">
      <c r="B11" s="51">
        <v>85</v>
      </c>
      <c r="C11" s="51">
        <v>36</v>
      </c>
      <c r="E11" s="76"/>
      <c r="F11" s="77"/>
      <c r="G11" s="77"/>
      <c r="H11" s="77"/>
      <c r="I11" s="77"/>
      <c r="J11" s="78"/>
      <c r="L11" s="9" t="s">
        <v>10</v>
      </c>
      <c r="M11" s="9">
        <f>B5^2+B6^2+B7^2+B8^2+B9^2+B10^2+B11^2+B12^2+B13^2+B14^2+B15^2+B16^2+B17^2+B18^2+B19^2+B20^2+B21^2+B22^2+B23^2+B24^2</f>
        <v>122822</v>
      </c>
      <c r="O11" s="18" t="s">
        <v>18</v>
      </c>
      <c r="P11" s="44">
        <f>((M13/M18)-M14*M15)/M16</f>
        <v>0.89488320355950945</v>
      </c>
      <c r="Q11" s="19" t="s">
        <v>20</v>
      </c>
      <c r="R11" s="46">
        <f>M15-P11*M14</f>
        <v>-38.303448275861982</v>
      </c>
      <c r="S11" s="79" t="s">
        <v>19</v>
      </c>
      <c r="T11" s="80"/>
    </row>
    <row r="12" spans="2:21" ht="15" customHeight="1" thickBot="1">
      <c r="B12" s="51">
        <v>91</v>
      </c>
      <c r="C12" s="51">
        <v>48</v>
      </c>
      <c r="E12" s="76"/>
      <c r="F12" s="77"/>
      <c r="G12" s="77"/>
      <c r="H12" s="77"/>
      <c r="I12" s="77"/>
      <c r="J12" s="78"/>
      <c r="L12" s="9" t="s">
        <v>11</v>
      </c>
      <c r="M12" s="9">
        <f>SUMSQ(C5:C24)</f>
        <v>21557</v>
      </c>
      <c r="O12" s="81"/>
      <c r="P12" s="82"/>
      <c r="Q12" s="82"/>
      <c r="R12" s="82"/>
      <c r="S12" s="82"/>
      <c r="T12" s="83"/>
    </row>
    <row r="13" spans="2:21" ht="15" customHeight="1" thickBot="1">
      <c r="B13" s="51">
        <v>61</v>
      </c>
      <c r="C13" s="51">
        <v>19</v>
      </c>
      <c r="E13" s="76"/>
      <c r="F13" s="77"/>
      <c r="G13" s="77"/>
      <c r="H13" s="77"/>
      <c r="I13" s="77"/>
      <c r="J13" s="78"/>
      <c r="L13" s="9" t="s">
        <v>12</v>
      </c>
      <c r="M13" s="9">
        <f>B5*C5+B6*C6+B7*C7+B8*C8+B9*C9+B10*C10+B11*C11+B12*C12+B13*C13+B14*C14+B15*C15+B16*C16+B17*C17+B18*C18+B19*C19+B20*C20+B21*C21+B22*C22+B23*C23+B24*C24</f>
        <v>50541</v>
      </c>
      <c r="O13" s="58" t="s">
        <v>16</v>
      </c>
      <c r="P13" s="59"/>
      <c r="Q13" s="59"/>
      <c r="R13" s="59"/>
      <c r="S13" s="59"/>
      <c r="T13" s="60"/>
      <c r="U13" s="8"/>
    </row>
    <row r="14" spans="2:21" ht="15" customHeight="1" thickBot="1">
      <c r="B14" s="51">
        <v>60</v>
      </c>
      <c r="C14" s="51">
        <v>18</v>
      </c>
      <c r="E14" s="76"/>
      <c r="F14" s="77"/>
      <c r="G14" s="77"/>
      <c r="H14" s="77"/>
      <c r="I14" s="77"/>
      <c r="J14" s="78"/>
      <c r="L14" s="9"/>
      <c r="M14" s="9">
        <f>AVERAGE(B5:B24)</f>
        <v>77.5</v>
      </c>
      <c r="O14" s="61"/>
      <c r="P14" s="62"/>
      <c r="Q14" s="62"/>
      <c r="R14" s="62"/>
      <c r="S14" s="62"/>
      <c r="T14" s="63"/>
      <c r="U14" s="8"/>
    </row>
    <row r="15" spans="2:21" ht="15" customHeight="1" thickBot="1">
      <c r="B15" s="51">
        <v>92</v>
      </c>
      <c r="C15" s="51">
        <v>42</v>
      </c>
      <c r="E15" s="76"/>
      <c r="F15" s="77"/>
      <c r="G15" s="77"/>
      <c r="H15" s="77"/>
      <c r="I15" s="77"/>
      <c r="J15" s="78"/>
      <c r="L15" s="9"/>
      <c r="M15" s="9">
        <f>AVERAGE(C5:C24)</f>
        <v>31.05</v>
      </c>
      <c r="O15" s="85"/>
      <c r="P15" s="86"/>
      <c r="Q15" s="20" t="s">
        <v>21</v>
      </c>
      <c r="R15" s="45">
        <f>P11*SQRT(M16/M17)</f>
        <v>0.97436326483458424</v>
      </c>
      <c r="S15" s="87"/>
      <c r="T15" s="88"/>
    </row>
    <row r="16" spans="2:21" ht="15" customHeight="1" thickBot="1">
      <c r="B16" s="51">
        <v>89</v>
      </c>
      <c r="C16" s="51">
        <v>43</v>
      </c>
      <c r="E16" s="76"/>
      <c r="F16" s="77"/>
      <c r="G16" s="77"/>
      <c r="H16" s="77"/>
      <c r="I16" s="77"/>
      <c r="J16" s="78"/>
      <c r="L16" s="9" t="s">
        <v>13</v>
      </c>
      <c r="M16" s="9">
        <f>M11/M18-M14^2</f>
        <v>134.85000000000036</v>
      </c>
      <c r="O16" s="67" t="s">
        <v>38</v>
      </c>
      <c r="P16" s="68"/>
      <c r="Q16" s="68"/>
      <c r="R16" s="68"/>
      <c r="S16" s="68"/>
      <c r="T16" s="69"/>
    </row>
    <row r="17" spans="2:20" ht="15" customHeight="1" thickBot="1">
      <c r="B17" s="51">
        <v>66</v>
      </c>
      <c r="C17" s="51">
        <v>23</v>
      </c>
      <c r="E17" s="76"/>
      <c r="F17" s="77"/>
      <c r="G17" s="77"/>
      <c r="H17" s="77"/>
      <c r="I17" s="77"/>
      <c r="J17" s="78"/>
      <c r="L17" s="9" t="s">
        <v>14</v>
      </c>
      <c r="M17" s="9">
        <f>M12/M18-M15^2</f>
        <v>113.74749999999983</v>
      </c>
      <c r="O17" s="67"/>
      <c r="P17" s="68"/>
      <c r="Q17" s="68"/>
      <c r="R17" s="68"/>
      <c r="S17" s="68"/>
      <c r="T17" s="69"/>
    </row>
    <row r="18" spans="2:20" ht="15" customHeight="1" thickBot="1">
      <c r="B18" s="51">
        <v>71</v>
      </c>
      <c r="C18" s="51">
        <v>26</v>
      </c>
      <c r="E18" s="76"/>
      <c r="F18" s="77"/>
      <c r="G18" s="77"/>
      <c r="H18" s="77"/>
      <c r="I18" s="77"/>
      <c r="J18" s="78"/>
      <c r="L18" s="17" t="s">
        <v>8</v>
      </c>
      <c r="M18" s="17">
        <f>COUNT(B5:B24)</f>
        <v>20</v>
      </c>
      <c r="O18" s="70"/>
      <c r="P18" s="71"/>
      <c r="Q18" s="71"/>
      <c r="R18" s="71"/>
      <c r="S18" s="71"/>
      <c r="T18" s="72"/>
    </row>
    <row r="19" spans="2:20" ht="15" customHeight="1" thickBot="1">
      <c r="B19" s="51">
        <v>64</v>
      </c>
      <c r="C19" s="51">
        <v>18</v>
      </c>
      <c r="E19" s="73"/>
      <c r="F19" s="93"/>
      <c r="G19" s="93"/>
      <c r="H19" s="93"/>
      <c r="I19" s="93"/>
      <c r="J19" s="94"/>
      <c r="K19" s="89"/>
      <c r="L19" s="93"/>
      <c r="M19" s="93"/>
      <c r="N19" s="94"/>
      <c r="O19" s="89"/>
      <c r="P19" s="87"/>
      <c r="Q19" s="88"/>
      <c r="R19" s="89"/>
      <c r="S19" s="87"/>
      <c r="T19" s="88"/>
    </row>
    <row r="20" spans="2:20" ht="15" customHeight="1" thickBot="1">
      <c r="B20" s="51">
        <v>74</v>
      </c>
      <c r="C20" s="51">
        <v>24</v>
      </c>
      <c r="E20" s="95"/>
      <c r="F20" s="96"/>
      <c r="G20" s="96"/>
      <c r="H20" s="96"/>
      <c r="I20" s="96"/>
      <c r="J20" s="97"/>
      <c r="K20" s="95"/>
      <c r="L20" s="96"/>
      <c r="M20" s="96"/>
      <c r="N20" s="97"/>
      <c r="O20" s="90"/>
      <c r="P20" s="91"/>
      <c r="Q20" s="92"/>
      <c r="R20" s="90"/>
      <c r="S20" s="91"/>
      <c r="T20" s="92"/>
    </row>
    <row r="21" spans="2:20" ht="15" customHeight="1" thickBot="1">
      <c r="B21" s="51">
        <v>68</v>
      </c>
      <c r="C21" s="51">
        <v>20</v>
      </c>
      <c r="E21" s="95"/>
      <c r="F21" s="96"/>
      <c r="G21" s="96"/>
      <c r="H21" s="96"/>
      <c r="I21" s="96"/>
      <c r="J21" s="97"/>
      <c r="K21" s="95"/>
      <c r="L21" s="96"/>
      <c r="M21" s="96"/>
      <c r="N21" s="97"/>
      <c r="O21" s="90"/>
      <c r="P21" s="91"/>
      <c r="Q21" s="92"/>
      <c r="R21" s="90"/>
      <c r="S21" s="91"/>
      <c r="T21" s="92"/>
    </row>
    <row r="22" spans="2:20" ht="15" customHeight="1" thickBot="1">
      <c r="B22" s="51">
        <v>87</v>
      </c>
      <c r="C22" s="51">
        <v>42</v>
      </c>
      <c r="E22" s="95"/>
      <c r="F22" s="96"/>
      <c r="G22" s="96"/>
      <c r="H22" s="96"/>
      <c r="I22" s="96"/>
      <c r="J22" s="97"/>
      <c r="K22" s="95"/>
      <c r="L22" s="96"/>
      <c r="M22" s="96"/>
      <c r="N22" s="97"/>
      <c r="O22" s="90"/>
      <c r="P22" s="91"/>
      <c r="Q22" s="92"/>
      <c r="R22" s="90"/>
      <c r="S22" s="91"/>
      <c r="T22" s="92"/>
    </row>
    <row r="23" spans="2:20" ht="15" customHeight="1" thickBot="1">
      <c r="B23" s="51">
        <v>75</v>
      </c>
      <c r="C23" s="51">
        <v>27</v>
      </c>
      <c r="E23" s="95"/>
      <c r="F23" s="96"/>
      <c r="G23" s="96"/>
      <c r="H23" s="96"/>
      <c r="I23" s="96"/>
      <c r="J23" s="97"/>
      <c r="K23" s="95"/>
      <c r="L23" s="96"/>
      <c r="M23" s="96"/>
      <c r="N23" s="97"/>
      <c r="O23" s="90"/>
      <c r="P23" s="91"/>
      <c r="Q23" s="92"/>
      <c r="R23" s="90"/>
      <c r="S23" s="91"/>
      <c r="T23" s="92"/>
    </row>
    <row r="24" spans="2:20" ht="15" customHeight="1" thickBot="1">
      <c r="B24" s="51">
        <v>73</v>
      </c>
      <c r="C24" s="51">
        <v>25</v>
      </c>
      <c r="E24" s="98"/>
      <c r="F24" s="99"/>
      <c r="G24" s="99"/>
      <c r="H24" s="99"/>
      <c r="I24" s="99"/>
      <c r="J24" s="100"/>
      <c r="K24" s="98"/>
      <c r="L24" s="99"/>
      <c r="M24" s="99"/>
      <c r="N24" s="100"/>
      <c r="O24" s="81"/>
      <c r="P24" s="82"/>
      <c r="Q24" s="83"/>
      <c r="R24" s="81"/>
      <c r="S24" s="82"/>
      <c r="T24" s="83"/>
    </row>
    <row r="25" spans="2:20" ht="15" customHeight="1" thickBot="1">
      <c r="E25" s="13"/>
      <c r="F25" s="13"/>
      <c r="G25" s="13"/>
      <c r="H25" s="13"/>
      <c r="I25" s="13"/>
      <c r="J25" s="13"/>
      <c r="K25" s="13"/>
    </row>
    <row r="26" spans="2:20" ht="15" customHeight="1" thickBot="1">
      <c r="B26" s="101" t="s">
        <v>39</v>
      </c>
      <c r="C26" s="102"/>
      <c r="E26" s="58" t="s">
        <v>22</v>
      </c>
      <c r="F26" s="59"/>
      <c r="G26" s="59"/>
      <c r="H26" s="59"/>
      <c r="I26" s="59"/>
      <c r="J26" s="60"/>
      <c r="K26" s="105"/>
      <c r="L26" s="112" t="s">
        <v>33</v>
      </c>
      <c r="M26" s="112"/>
      <c r="N26" s="112"/>
      <c r="O26" s="112"/>
      <c r="P26" s="112"/>
      <c r="Q26" s="112"/>
      <c r="R26" s="112"/>
      <c r="S26" s="112"/>
      <c r="T26" s="106"/>
    </row>
    <row r="27" spans="2:20" ht="15" customHeight="1" thickBot="1">
      <c r="B27" s="103" t="s">
        <v>36</v>
      </c>
      <c r="C27" s="104"/>
      <c r="E27" s="14"/>
      <c r="F27" s="15"/>
      <c r="G27" s="84" t="s">
        <v>17</v>
      </c>
      <c r="H27" s="84"/>
      <c r="I27" s="15"/>
      <c r="J27" s="16"/>
      <c r="K27" s="105"/>
      <c r="L27" s="112"/>
      <c r="M27" s="112"/>
      <c r="N27" s="112"/>
      <c r="O27" s="112"/>
      <c r="P27" s="112"/>
      <c r="Q27" s="112"/>
      <c r="R27" s="112"/>
      <c r="S27" s="112"/>
      <c r="T27" s="106"/>
    </row>
    <row r="28" spans="2:20" ht="16.5" customHeight="1" thickBot="1">
      <c r="B28" s="49" t="s">
        <v>1</v>
      </c>
      <c r="C28" s="49" t="s">
        <v>37</v>
      </c>
      <c r="E28" s="22"/>
      <c r="F28" s="30" t="s">
        <v>23</v>
      </c>
      <c r="G28" s="31">
        <f>MIN($B$5:$B$24)</f>
        <v>60</v>
      </c>
      <c r="H28" s="28" t="s">
        <v>25</v>
      </c>
      <c r="I28" s="43">
        <f>$P$11*$G28+$R$11</f>
        <v>15.389543937708588</v>
      </c>
      <c r="J28" s="23"/>
      <c r="K28" s="105"/>
      <c r="L28" s="105"/>
      <c r="M28" s="105"/>
      <c r="N28" s="105"/>
      <c r="O28" s="105"/>
      <c r="P28" s="105"/>
      <c r="Q28" s="105"/>
      <c r="R28" s="105"/>
      <c r="S28" s="105"/>
      <c r="T28" s="106"/>
    </row>
    <row r="29" spans="2:20" ht="17.25" customHeight="1" thickBot="1">
      <c r="B29" s="47">
        <v>99</v>
      </c>
      <c r="C29" s="48">
        <f>$P$11*$B29+$R$11</f>
        <v>50.289988876529449</v>
      </c>
      <c r="E29" s="22"/>
      <c r="F29" s="30"/>
      <c r="G29" s="31">
        <f>AVERAGE($B$5:$B$24)</f>
        <v>77.5</v>
      </c>
      <c r="H29" s="28" t="s">
        <v>26</v>
      </c>
      <c r="I29" s="43">
        <f t="shared" ref="I29:I30" si="0">$P$11*$G29+$R$11</f>
        <v>31.049999999999997</v>
      </c>
      <c r="J29" s="23"/>
      <c r="K29" s="105"/>
      <c r="L29" s="105"/>
      <c r="M29" s="105"/>
      <c r="N29" s="105"/>
      <c r="O29" s="105"/>
      <c r="P29" s="105"/>
      <c r="Q29" s="105"/>
      <c r="R29" s="105"/>
      <c r="S29" s="105"/>
      <c r="T29" s="106"/>
    </row>
    <row r="30" spans="2:20" ht="17.25" customHeight="1" thickBot="1">
      <c r="B30" s="47">
        <v>84</v>
      </c>
      <c r="C30" s="48">
        <f t="shared" ref="C30:C48" si="1">$P$11*$B30+$R$11</f>
        <v>36.866740823136809</v>
      </c>
      <c r="E30" s="22"/>
      <c r="F30" s="30" t="s">
        <v>24</v>
      </c>
      <c r="G30" s="31">
        <f>MAX($B$5:$B$24)</f>
        <v>99</v>
      </c>
      <c r="H30" s="28" t="s">
        <v>27</v>
      </c>
      <c r="I30" s="29">
        <f t="shared" si="0"/>
        <v>50.289988876529449</v>
      </c>
      <c r="J30" s="23"/>
      <c r="K30" s="105"/>
      <c r="L30" s="105"/>
      <c r="M30" s="105"/>
      <c r="N30" s="105"/>
      <c r="O30" s="105"/>
      <c r="P30" s="105"/>
      <c r="Q30" s="105"/>
      <c r="R30" s="105"/>
      <c r="S30" s="105"/>
      <c r="T30" s="106"/>
    </row>
    <row r="31" spans="2:20" ht="15" customHeight="1" thickBot="1">
      <c r="B31" s="47">
        <v>77</v>
      </c>
      <c r="C31" s="48">
        <f t="shared" si="1"/>
        <v>30.602558398220253</v>
      </c>
      <c r="E31" s="24"/>
      <c r="F31" s="25"/>
      <c r="G31" s="25"/>
      <c r="H31" s="25"/>
      <c r="I31" s="25"/>
      <c r="J31" s="26"/>
      <c r="K31" s="105"/>
      <c r="L31" s="3"/>
      <c r="M31" s="2"/>
      <c r="N31" s="2"/>
      <c r="O31" s="2"/>
      <c r="P31" s="2"/>
      <c r="Q31" s="2"/>
      <c r="R31" s="2"/>
      <c r="S31" s="2"/>
      <c r="T31" s="106"/>
    </row>
    <row r="32" spans="2:20" ht="15" customHeight="1" thickBot="1">
      <c r="B32" s="47">
        <v>62</v>
      </c>
      <c r="C32" s="48">
        <f t="shared" si="1"/>
        <v>17.179310344827606</v>
      </c>
      <c r="E32" s="7"/>
      <c r="F32" s="7"/>
      <c r="G32" s="7"/>
      <c r="H32" s="7"/>
      <c r="I32" s="7"/>
      <c r="J32" s="7"/>
      <c r="K32" s="105"/>
      <c r="L32" s="3"/>
      <c r="M32" s="2"/>
      <c r="N32" s="2"/>
      <c r="O32" s="2"/>
      <c r="P32" s="2"/>
      <c r="Q32" s="2"/>
      <c r="R32" s="2"/>
      <c r="S32" s="2"/>
      <c r="T32" s="106"/>
    </row>
    <row r="33" spans="2:20" ht="15" customHeight="1" thickBot="1">
      <c r="B33" s="47">
        <v>92</v>
      </c>
      <c r="C33" s="48">
        <f t="shared" si="1"/>
        <v>44.025806451612894</v>
      </c>
      <c r="E33" s="113" t="s">
        <v>28</v>
      </c>
      <c r="F33" s="114"/>
      <c r="G33" s="114"/>
      <c r="H33" s="114"/>
      <c r="I33" s="114"/>
      <c r="J33" s="115"/>
      <c r="K33" s="105"/>
      <c r="L33" s="3"/>
      <c r="M33" s="2"/>
      <c r="N33" s="2"/>
      <c r="O33" s="2"/>
      <c r="P33" s="2"/>
      <c r="Q33" s="2"/>
      <c r="R33" s="2"/>
      <c r="S33" s="2"/>
      <c r="T33" s="106"/>
    </row>
    <row r="34" spans="2:20" ht="15" customHeight="1" thickBot="1">
      <c r="B34" s="47">
        <v>80</v>
      </c>
      <c r="C34" s="48">
        <f t="shared" si="1"/>
        <v>33.287208008898773</v>
      </c>
      <c r="E34" s="116"/>
      <c r="F34" s="117"/>
      <c r="G34" s="117"/>
      <c r="H34" s="117"/>
      <c r="I34" s="117"/>
      <c r="J34" s="118"/>
      <c r="K34" s="105"/>
      <c r="L34" s="3"/>
      <c r="M34" s="2"/>
      <c r="N34" s="2"/>
      <c r="O34" s="2"/>
      <c r="P34" s="2"/>
      <c r="Q34" s="2"/>
      <c r="R34" s="2"/>
      <c r="S34" s="2"/>
      <c r="T34" s="106"/>
    </row>
    <row r="35" spans="2:20" ht="15" customHeight="1" thickBot="1">
      <c r="B35" s="47">
        <v>85</v>
      </c>
      <c r="C35" s="48">
        <f t="shared" si="1"/>
        <v>37.761624026696325</v>
      </c>
      <c r="E35" s="11"/>
      <c r="F35" s="13"/>
      <c r="G35" s="13"/>
      <c r="H35" s="13"/>
      <c r="I35" s="13"/>
      <c r="J35" s="12"/>
      <c r="K35" s="105"/>
      <c r="L35" s="3" t="s">
        <v>32</v>
      </c>
      <c r="M35" s="2"/>
      <c r="N35" s="2"/>
      <c r="O35" s="2"/>
      <c r="P35" s="2"/>
      <c r="Q35" s="2"/>
      <c r="R35" s="2"/>
      <c r="S35" s="2"/>
      <c r="T35" s="106"/>
    </row>
    <row r="36" spans="2:20" ht="15" customHeight="1" thickBot="1">
      <c r="B36" s="47">
        <v>91</v>
      </c>
      <c r="C36" s="48">
        <f t="shared" si="1"/>
        <v>43.130923248053378</v>
      </c>
      <c r="E36" s="37" t="s">
        <v>29</v>
      </c>
      <c r="F36" s="27">
        <f>SQRT((M18/(M18-1))*M17)</f>
        <v>10.942312850870039</v>
      </c>
      <c r="G36" s="13"/>
      <c r="H36" s="13"/>
      <c r="I36" s="13"/>
      <c r="J36" s="12"/>
      <c r="K36" s="105"/>
      <c r="L36" s="3"/>
      <c r="M36" s="2"/>
      <c r="N36" s="2"/>
      <c r="O36" s="2"/>
      <c r="P36" s="2"/>
      <c r="Q36" s="2"/>
      <c r="R36" s="2"/>
      <c r="S36" s="2"/>
      <c r="T36" s="106"/>
    </row>
    <row r="37" spans="2:20" ht="15" customHeight="1" thickBot="1">
      <c r="B37" s="47">
        <v>61</v>
      </c>
      <c r="C37" s="48">
        <f t="shared" si="1"/>
        <v>16.284427141268097</v>
      </c>
      <c r="E37" s="11"/>
      <c r="F37" s="13"/>
      <c r="G37" s="13"/>
      <c r="H37" s="13"/>
      <c r="I37" s="13"/>
      <c r="J37" s="12"/>
      <c r="K37" s="105"/>
      <c r="L37" s="3"/>
      <c r="M37" s="2"/>
      <c r="N37" s="2"/>
      <c r="O37" s="2"/>
      <c r="P37" s="2"/>
      <c r="Q37" s="2"/>
      <c r="R37" s="2"/>
      <c r="S37" s="2"/>
      <c r="T37" s="106"/>
    </row>
    <row r="38" spans="2:20" ht="15" customHeight="1" thickBot="1">
      <c r="B38" s="47">
        <v>60</v>
      </c>
      <c r="C38" s="48">
        <f t="shared" si="1"/>
        <v>15.389543937708588</v>
      </c>
      <c r="E38" s="119" t="s">
        <v>30</v>
      </c>
      <c r="F38" s="120"/>
      <c r="G38" s="120"/>
      <c r="H38" s="120"/>
      <c r="I38" s="120"/>
      <c r="J38" s="121"/>
      <c r="K38" s="105"/>
      <c r="L38" s="3"/>
      <c r="M38" s="2"/>
      <c r="N38" s="2"/>
      <c r="O38" s="2"/>
      <c r="P38" s="2"/>
      <c r="Q38" s="2"/>
      <c r="R38" s="2"/>
      <c r="S38" s="2"/>
      <c r="T38" s="106"/>
    </row>
    <row r="39" spans="2:20" ht="15" customHeight="1" thickBot="1">
      <c r="B39" s="47">
        <v>92</v>
      </c>
      <c r="C39" s="48">
        <f t="shared" si="1"/>
        <v>44.025806451612894</v>
      </c>
      <c r="E39" s="119"/>
      <c r="F39" s="120"/>
      <c r="G39" s="120"/>
      <c r="H39" s="120"/>
      <c r="I39" s="120"/>
      <c r="J39" s="121"/>
      <c r="K39" s="105"/>
      <c r="L39" s="3"/>
      <c r="M39" s="2"/>
      <c r="N39" s="2"/>
      <c r="O39" s="2"/>
      <c r="P39" s="2"/>
      <c r="Q39" s="2"/>
      <c r="R39" s="2"/>
      <c r="S39" s="2"/>
      <c r="T39" s="106"/>
    </row>
    <row r="40" spans="2:20" ht="15" customHeight="1" thickBot="1">
      <c r="B40" s="47">
        <v>89</v>
      </c>
      <c r="C40" s="48">
        <f t="shared" si="1"/>
        <v>41.34115684093436</v>
      </c>
      <c r="E40" s="119"/>
      <c r="F40" s="120"/>
      <c r="G40" s="120"/>
      <c r="H40" s="120"/>
      <c r="I40" s="120"/>
      <c r="J40" s="121"/>
      <c r="K40" s="105"/>
      <c r="L40" s="3"/>
      <c r="M40" s="2"/>
      <c r="N40" s="2"/>
      <c r="O40" s="2"/>
      <c r="P40" s="2"/>
      <c r="Q40" s="2"/>
      <c r="R40" s="2"/>
      <c r="S40" s="2"/>
      <c r="T40" s="106"/>
    </row>
    <row r="41" spans="2:20" ht="15" customHeight="1" thickBot="1">
      <c r="B41" s="47">
        <v>66</v>
      </c>
      <c r="C41" s="48">
        <f t="shared" si="1"/>
        <v>20.758843159065641</v>
      </c>
      <c r="E41" s="39"/>
      <c r="F41" s="3"/>
      <c r="G41" s="3"/>
      <c r="H41" s="3"/>
      <c r="I41" s="3"/>
      <c r="J41" s="38"/>
      <c r="K41" s="105"/>
      <c r="L41" s="3"/>
      <c r="M41" s="2"/>
      <c r="N41" s="2"/>
      <c r="O41" s="2"/>
      <c r="P41" s="2"/>
      <c r="Q41" s="2"/>
      <c r="R41" s="2"/>
      <c r="S41" s="2"/>
      <c r="T41" s="106"/>
    </row>
    <row r="42" spans="2:20" ht="15" customHeight="1" thickBot="1">
      <c r="B42" s="47">
        <v>71</v>
      </c>
      <c r="C42" s="48">
        <f t="shared" si="1"/>
        <v>25.233259176863193</v>
      </c>
      <c r="E42" s="39"/>
      <c r="F42" s="3"/>
      <c r="G42" s="3"/>
      <c r="H42" s="3"/>
      <c r="I42" s="40" t="s">
        <v>31</v>
      </c>
      <c r="J42" s="41">
        <v>3.883</v>
      </c>
      <c r="K42" s="105"/>
      <c r="L42" s="2"/>
      <c r="M42" s="2"/>
      <c r="N42" s="2"/>
      <c r="O42" s="2"/>
      <c r="P42" s="2"/>
      <c r="Q42" s="2"/>
      <c r="R42" s="2"/>
      <c r="S42" s="2"/>
      <c r="T42" s="106"/>
    </row>
    <row r="43" spans="2:20" ht="15" customHeight="1" thickBot="1">
      <c r="B43" s="47">
        <v>64</v>
      </c>
      <c r="C43" s="48">
        <f t="shared" si="1"/>
        <v>18.969076751946623</v>
      </c>
      <c r="E43" s="39"/>
      <c r="F43" s="3"/>
      <c r="G43" s="3"/>
      <c r="H43" s="3"/>
      <c r="I43" s="3" t="s">
        <v>3</v>
      </c>
      <c r="J43" s="38"/>
      <c r="K43" s="105"/>
      <c r="L43" s="2"/>
      <c r="M43" s="2"/>
      <c r="N43" s="2"/>
      <c r="O43" s="2"/>
      <c r="P43" s="2"/>
      <c r="Q43" s="2"/>
      <c r="R43" s="2"/>
      <c r="S43" s="2"/>
      <c r="T43" s="106"/>
    </row>
    <row r="44" spans="2:20" ht="15" customHeight="1" thickBot="1">
      <c r="B44" s="47">
        <v>74</v>
      </c>
      <c r="C44" s="48">
        <f t="shared" si="1"/>
        <v>27.91790878754172</v>
      </c>
      <c r="E44" s="39"/>
      <c r="F44" s="42">
        <f>(J42*F36)/SQRT(M18)</f>
        <v>9.5008294084682756</v>
      </c>
      <c r="G44" s="5"/>
      <c r="H44" s="3"/>
      <c r="I44" s="3"/>
      <c r="J44" s="38"/>
      <c r="K44" s="105"/>
      <c r="L44" s="2"/>
      <c r="M44" s="2"/>
      <c r="N44" s="2"/>
      <c r="O44" s="2"/>
      <c r="P44" s="2"/>
      <c r="Q44" s="2"/>
      <c r="R44" s="2"/>
      <c r="S44" s="2"/>
      <c r="T44" s="106"/>
    </row>
    <row r="45" spans="2:20" ht="15" customHeight="1" thickBot="1">
      <c r="B45" s="47">
        <v>68</v>
      </c>
      <c r="C45" s="48">
        <f t="shared" si="1"/>
        <v>22.548609566184659</v>
      </c>
      <c r="E45" s="39"/>
      <c r="F45" s="3"/>
      <c r="G45" s="5"/>
      <c r="H45" s="3"/>
      <c r="I45" s="3"/>
      <c r="J45" s="38"/>
      <c r="K45" s="105"/>
      <c r="L45" s="2"/>
      <c r="M45" s="2"/>
      <c r="N45" s="2"/>
      <c r="O45" s="2"/>
      <c r="P45" s="2"/>
      <c r="Q45" s="2"/>
      <c r="R45" s="2"/>
      <c r="S45" s="2"/>
      <c r="T45" s="106"/>
    </row>
    <row r="46" spans="2:20" ht="15" customHeight="1" thickBot="1">
      <c r="B46" s="47">
        <v>87</v>
      </c>
      <c r="C46" s="48">
        <f t="shared" si="1"/>
        <v>39.551390433815342</v>
      </c>
      <c r="E46" s="11"/>
      <c r="F46" s="30" t="s">
        <v>23</v>
      </c>
      <c r="G46" s="31">
        <f>MIN($B$5:$B$24)</f>
        <v>60</v>
      </c>
      <c r="H46" s="32" t="s">
        <v>40</v>
      </c>
      <c r="I46" s="33">
        <f>$F$44*SQRT(1+((($G46-$G$47)^2))/$M$16)</f>
        <v>17.183220918922036</v>
      </c>
      <c r="J46" s="12"/>
      <c r="K46" s="105"/>
      <c r="L46" s="2"/>
      <c r="M46" s="2"/>
      <c r="N46" s="2"/>
      <c r="O46" s="2"/>
      <c r="P46" s="2"/>
      <c r="Q46" s="2"/>
      <c r="R46" s="2"/>
      <c r="S46" s="2"/>
      <c r="T46" s="106"/>
    </row>
    <row r="47" spans="2:20" ht="15" customHeight="1" thickBot="1">
      <c r="B47" s="47">
        <v>75</v>
      </c>
      <c r="C47" s="48">
        <f t="shared" si="1"/>
        <v>28.812791991101221</v>
      </c>
      <c r="E47" s="11"/>
      <c r="F47" s="30"/>
      <c r="G47" s="31">
        <f>AVERAGE($B$5:$B$24)</f>
        <v>77.5</v>
      </c>
      <c r="H47" s="32" t="s">
        <v>41</v>
      </c>
      <c r="I47" s="33">
        <f>$F$44*SQRT(1+((($G47-$G$47)^2))/$M$16)</f>
        <v>9.5008294084682756</v>
      </c>
      <c r="J47" s="12"/>
      <c r="K47" s="105"/>
      <c r="L47" s="2"/>
      <c r="M47" s="2"/>
      <c r="N47" s="2"/>
      <c r="O47" s="2"/>
      <c r="P47" s="2"/>
      <c r="Q47" s="2"/>
      <c r="R47" s="2"/>
      <c r="S47" s="2"/>
      <c r="T47" s="106"/>
    </row>
    <row r="48" spans="2:20" ht="15" customHeight="1" thickBot="1">
      <c r="B48" s="47">
        <v>73</v>
      </c>
      <c r="C48" s="48">
        <f t="shared" si="1"/>
        <v>27.023025583982204</v>
      </c>
      <c r="E48" s="11"/>
      <c r="F48" s="30" t="s">
        <v>24</v>
      </c>
      <c r="G48" s="31">
        <f>MAX($B$5:$B$24)</f>
        <v>99</v>
      </c>
      <c r="H48" s="32" t="s">
        <v>42</v>
      </c>
      <c r="I48" s="33">
        <f>$F$44*SQRT(1+((($G48-$G$47)^2))/$M$16)</f>
        <v>19.992153627135888</v>
      </c>
      <c r="J48" s="12" t="s">
        <v>32</v>
      </c>
      <c r="K48" s="105"/>
      <c r="L48" s="2"/>
      <c r="M48" s="2"/>
      <c r="N48" s="2"/>
      <c r="O48" s="2"/>
      <c r="P48" s="2"/>
      <c r="Q48" s="2"/>
      <c r="R48" s="2"/>
      <c r="S48" s="2"/>
      <c r="T48" s="106"/>
    </row>
    <row r="49" spans="5:20" ht="15" customHeight="1">
      <c r="E49" s="11"/>
      <c r="F49" s="13"/>
      <c r="G49" s="13" t="s">
        <v>32</v>
      </c>
      <c r="H49" s="13"/>
      <c r="I49" s="13"/>
      <c r="J49" s="12"/>
      <c r="K49" s="105"/>
      <c r="L49" s="2"/>
      <c r="M49" s="2"/>
      <c r="N49" s="2"/>
      <c r="O49" s="2"/>
      <c r="P49" s="2"/>
      <c r="Q49" s="2"/>
      <c r="R49" s="2"/>
      <c r="S49" s="2"/>
      <c r="T49" s="106"/>
    </row>
    <row r="50" spans="5:20" ht="15" customHeight="1">
      <c r="E50" s="76" t="s">
        <v>34</v>
      </c>
      <c r="F50" s="77"/>
      <c r="G50" s="77"/>
      <c r="H50" s="77"/>
      <c r="I50" s="77"/>
      <c r="J50" s="78"/>
      <c r="K50" s="105"/>
      <c r="L50" s="106"/>
      <c r="M50" s="106"/>
      <c r="N50" s="106"/>
      <c r="O50" s="106"/>
      <c r="P50" s="106"/>
      <c r="Q50" s="106"/>
      <c r="R50" s="106"/>
      <c r="S50" s="106"/>
      <c r="T50" s="106"/>
    </row>
    <row r="51" spans="5:20" ht="15" customHeight="1">
      <c r="E51" s="76"/>
      <c r="F51" s="77"/>
      <c r="G51" s="77"/>
      <c r="H51" s="77"/>
      <c r="I51" s="77"/>
      <c r="J51" s="78"/>
      <c r="K51" s="105"/>
      <c r="L51" s="106"/>
      <c r="M51" s="106"/>
      <c r="N51" s="106"/>
      <c r="O51" s="106"/>
      <c r="P51" s="106"/>
      <c r="Q51" s="106"/>
      <c r="R51" s="106"/>
      <c r="S51" s="106"/>
      <c r="T51" s="106"/>
    </row>
    <row r="52" spans="5:20" ht="15" customHeight="1">
      <c r="E52" s="76"/>
      <c r="F52" s="77"/>
      <c r="G52" s="77"/>
      <c r="H52" s="77"/>
      <c r="I52" s="77"/>
      <c r="J52" s="78"/>
      <c r="K52" s="105"/>
      <c r="L52" s="106"/>
      <c r="M52" s="106"/>
      <c r="N52" s="106"/>
      <c r="O52" s="106"/>
      <c r="P52" s="106"/>
      <c r="Q52" s="106"/>
      <c r="R52" s="106"/>
      <c r="S52" s="106"/>
      <c r="T52" s="106"/>
    </row>
    <row r="53" spans="5:20" ht="15" customHeight="1">
      <c r="E53" s="76"/>
      <c r="F53" s="77"/>
      <c r="G53" s="77"/>
      <c r="H53" s="77"/>
      <c r="I53" s="77"/>
      <c r="J53" s="78"/>
      <c r="K53" s="105"/>
      <c r="L53" s="106"/>
      <c r="M53" s="106"/>
      <c r="N53" s="106"/>
      <c r="O53" s="106"/>
      <c r="P53" s="106"/>
      <c r="Q53" s="106"/>
      <c r="R53" s="106"/>
      <c r="S53" s="106"/>
      <c r="T53" s="106"/>
    </row>
    <row r="54" spans="5:20" ht="15" customHeight="1">
      <c r="E54" s="81"/>
      <c r="F54" s="82"/>
      <c r="G54" s="82"/>
      <c r="H54" s="82"/>
      <c r="I54" s="82"/>
      <c r="J54" s="83"/>
      <c r="K54" s="105"/>
      <c r="L54" s="106"/>
      <c r="M54" s="106"/>
      <c r="N54" s="106"/>
      <c r="O54" s="106"/>
      <c r="P54" s="106"/>
      <c r="Q54" s="106"/>
      <c r="R54" s="106"/>
      <c r="S54" s="106"/>
      <c r="T54" s="106"/>
    </row>
    <row r="55" spans="5:20" ht="15" customHeight="1">
      <c r="E55" s="107" t="s">
        <v>23</v>
      </c>
      <c r="F55" s="107"/>
      <c r="G55" s="31">
        <f>MIN($B$5:$B$24)</f>
        <v>60</v>
      </c>
      <c r="H55" s="34">
        <f>$I28-$I46</f>
        <v>-1.7936769812134479</v>
      </c>
      <c r="I55" s="35" t="s">
        <v>35</v>
      </c>
      <c r="J55" s="36">
        <f>$I28+$I46</f>
        <v>32.572764856630627</v>
      </c>
      <c r="K55" s="105"/>
      <c r="L55" s="106"/>
      <c r="M55" s="106"/>
      <c r="N55" s="106"/>
      <c r="O55" s="106"/>
      <c r="P55" s="106"/>
      <c r="Q55" s="106"/>
      <c r="R55" s="106"/>
      <c r="S55" s="106"/>
      <c r="T55" s="106"/>
    </row>
    <row r="56" spans="5:20" ht="15" customHeight="1">
      <c r="E56" s="108"/>
      <c r="F56" s="108"/>
      <c r="G56" s="31">
        <f>AVERAGE($B$5:$B$24)</f>
        <v>77.5</v>
      </c>
      <c r="H56" s="34">
        <f>$I29-$I47</f>
        <v>21.54917059153172</v>
      </c>
      <c r="I56" s="35" t="s">
        <v>35</v>
      </c>
      <c r="J56" s="36">
        <f>$I29+$I47</f>
        <v>40.550829408468275</v>
      </c>
      <c r="K56" s="105"/>
      <c r="L56" s="106"/>
      <c r="M56" s="106"/>
      <c r="N56" s="106"/>
      <c r="O56" s="106"/>
      <c r="P56" s="106"/>
      <c r="Q56" s="106"/>
      <c r="R56" s="106"/>
      <c r="S56" s="106"/>
      <c r="T56" s="106"/>
    </row>
    <row r="57" spans="5:20" ht="15" customHeight="1">
      <c r="E57" s="107" t="s">
        <v>24</v>
      </c>
      <c r="F57" s="107"/>
      <c r="G57" s="31">
        <f>MAX($B$5:$B$24)</f>
        <v>99</v>
      </c>
      <c r="H57" s="34">
        <f>$I30-$I48</f>
        <v>30.297835249393561</v>
      </c>
      <c r="I57" s="35" t="s">
        <v>35</v>
      </c>
      <c r="J57" s="36">
        <f>$I30+$I48</f>
        <v>70.282142503665341</v>
      </c>
      <c r="K57" s="105"/>
      <c r="L57" s="106"/>
      <c r="M57" s="106"/>
      <c r="N57" s="106"/>
      <c r="O57" s="106"/>
      <c r="P57" s="106"/>
      <c r="Q57" s="106"/>
      <c r="R57" s="106"/>
      <c r="S57" s="106"/>
      <c r="T57" s="106"/>
    </row>
    <row r="58" spans="5:20" ht="15" customHeight="1">
      <c r="E58" s="109"/>
      <c r="F58" s="110"/>
      <c r="G58" s="110"/>
      <c r="H58" s="110"/>
      <c r="I58" s="110"/>
      <c r="J58" s="111"/>
      <c r="K58" s="105"/>
      <c r="L58" s="106"/>
      <c r="M58" s="106"/>
      <c r="N58" s="106"/>
      <c r="O58" s="106"/>
      <c r="P58" s="106"/>
      <c r="Q58" s="106"/>
      <c r="R58" s="106"/>
      <c r="S58" s="106"/>
      <c r="T58" s="106"/>
    </row>
    <row r="59" spans="5:20" ht="15" customHeight="1">
      <c r="K59" s="21" t="s">
        <v>32</v>
      </c>
    </row>
  </sheetData>
  <mergeCells count="33">
    <mergeCell ref="B26:C26"/>
    <mergeCell ref="B27:C27"/>
    <mergeCell ref="K26:K58"/>
    <mergeCell ref="L28:S30"/>
    <mergeCell ref="T26:T58"/>
    <mergeCell ref="L50:S58"/>
    <mergeCell ref="E55:F55"/>
    <mergeCell ref="E56:F56"/>
    <mergeCell ref="E57:F57"/>
    <mergeCell ref="E54:J54"/>
    <mergeCell ref="E58:J58"/>
    <mergeCell ref="L26:S27"/>
    <mergeCell ref="E33:J34"/>
    <mergeCell ref="E38:J40"/>
    <mergeCell ref="E50:J53"/>
    <mergeCell ref="E26:J26"/>
    <mergeCell ref="O16:T18"/>
    <mergeCell ref="O9:T10"/>
    <mergeCell ref="S11:T11"/>
    <mergeCell ref="O12:T12"/>
    <mergeCell ref="G27:H27"/>
    <mergeCell ref="O15:P15"/>
    <mergeCell ref="S15:T15"/>
    <mergeCell ref="O19:Q24"/>
    <mergeCell ref="R19:T24"/>
    <mergeCell ref="E7:J18"/>
    <mergeCell ref="E19:J24"/>
    <mergeCell ref="K19:N24"/>
    <mergeCell ref="E4:J5"/>
    <mergeCell ref="O7:T8"/>
    <mergeCell ref="K7:N8"/>
    <mergeCell ref="E2:J2"/>
    <mergeCell ref="O13:T14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oleObject progId="Equation.3" shapeId="1027" r:id="rId4"/>
    <oleObject progId="Equation.3" shapeId="1030" r:id="rId5"/>
    <oleObject progId="Equation.3" shapeId="1034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2020-11-13T17:48:15Z</dcterms:created>
  <dcterms:modified xsi:type="dcterms:W3CDTF">2020-11-14T16:37:58Z</dcterms:modified>
</cp:coreProperties>
</file>