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4885" windowHeight="1222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6" i="1"/>
  <c r="H34"/>
  <c r="H46"/>
  <c r="Y34"/>
  <c r="Y30"/>
  <c r="I52" l="1"/>
  <c r="I51"/>
  <c r="I50"/>
  <c r="H47"/>
  <c r="J9"/>
  <c r="H42"/>
  <c r="H39"/>
  <c r="H38"/>
  <c r="H35"/>
  <c r="H67" s="1"/>
  <c r="H63"/>
  <c r="K30"/>
  <c r="K29"/>
  <c r="H30"/>
  <c r="H29"/>
  <c r="H25"/>
  <c r="H24"/>
  <c r="R10" l="1"/>
  <c r="K6"/>
  <c r="V55" s="1"/>
  <c r="O6"/>
  <c r="X55" s="1"/>
  <c r="J18"/>
  <c r="J14"/>
  <c r="J10"/>
  <c r="K20"/>
  <c r="V69" s="1"/>
  <c r="K16"/>
  <c r="V65" s="1"/>
  <c r="K12"/>
  <c r="V61" s="1"/>
  <c r="K8"/>
  <c r="V57" s="1"/>
  <c r="O18"/>
  <c r="X67" s="1"/>
  <c r="O14"/>
  <c r="X63" s="1"/>
  <c r="O10"/>
  <c r="X59" s="1"/>
  <c r="R19"/>
  <c r="R15"/>
  <c r="R11"/>
  <c r="R7"/>
  <c r="J19"/>
  <c r="J15"/>
  <c r="J11"/>
  <c r="J7"/>
  <c r="K17"/>
  <c r="V66" s="1"/>
  <c r="K13"/>
  <c r="V62" s="1"/>
  <c r="K9"/>
  <c r="O19"/>
  <c r="X68" s="1"/>
  <c r="O15"/>
  <c r="X64" s="1"/>
  <c r="O11"/>
  <c r="X60" s="1"/>
  <c r="O7"/>
  <c r="X56" s="1"/>
  <c r="R20"/>
  <c r="R16"/>
  <c r="R12"/>
  <c r="R8"/>
  <c r="J20"/>
  <c r="J16"/>
  <c r="J12"/>
  <c r="J8"/>
  <c r="K18"/>
  <c r="V67" s="1"/>
  <c r="K14"/>
  <c r="V63" s="1"/>
  <c r="K10"/>
  <c r="V59" s="1"/>
  <c r="O20"/>
  <c r="X69" s="1"/>
  <c r="O16"/>
  <c r="X65" s="1"/>
  <c r="O12"/>
  <c r="X61" s="1"/>
  <c r="O8"/>
  <c r="X57" s="1"/>
  <c r="R6"/>
  <c r="R17"/>
  <c r="R13"/>
  <c r="R9"/>
  <c r="J17"/>
  <c r="J13"/>
  <c r="K19"/>
  <c r="V68" s="1"/>
  <c r="K15"/>
  <c r="V64" s="1"/>
  <c r="K11"/>
  <c r="V60" s="1"/>
  <c r="K7"/>
  <c r="V56" s="1"/>
  <c r="O17"/>
  <c r="X66" s="1"/>
  <c r="O13"/>
  <c r="X62" s="1"/>
  <c r="O9"/>
  <c r="R18"/>
  <c r="R14"/>
  <c r="Z67" l="1"/>
  <c r="T18"/>
  <c r="S18"/>
  <c r="Z62"/>
  <c r="T13"/>
  <c r="S13"/>
  <c r="Z65"/>
  <c r="T16"/>
  <c r="S16"/>
  <c r="Z68"/>
  <c r="S19"/>
  <c r="T19"/>
  <c r="V71"/>
  <c r="Z56"/>
  <c r="S7"/>
  <c r="T7"/>
  <c r="Z59"/>
  <c r="T10"/>
  <c r="S10"/>
  <c r="Z58"/>
  <c r="S9"/>
  <c r="T9"/>
  <c r="Z61"/>
  <c r="S12"/>
  <c r="T12"/>
  <c r="Z64"/>
  <c r="S15"/>
  <c r="T15"/>
  <c r="X71"/>
  <c r="Z66"/>
  <c r="S17"/>
  <c r="T17"/>
  <c r="Z69"/>
  <c r="S20"/>
  <c r="T20"/>
  <c r="Z63"/>
  <c r="T14"/>
  <c r="S14"/>
  <c r="Q9"/>
  <c r="X58"/>
  <c r="Z55"/>
  <c r="T6"/>
  <c r="S6"/>
  <c r="Z57"/>
  <c r="T8"/>
  <c r="S8"/>
  <c r="N9"/>
  <c r="V58"/>
  <c r="Z60"/>
  <c r="S11"/>
  <c r="T11"/>
  <c r="Q17"/>
  <c r="N17"/>
  <c r="P17"/>
  <c r="M17"/>
  <c r="M20"/>
  <c r="Q20"/>
  <c r="N20"/>
  <c r="P20"/>
  <c r="P7"/>
  <c r="M7"/>
  <c r="Q7"/>
  <c r="N7"/>
  <c r="Q14"/>
  <c r="N14"/>
  <c r="P14"/>
  <c r="M14"/>
  <c r="P9"/>
  <c r="Q13"/>
  <c r="N13"/>
  <c r="P13"/>
  <c r="M13"/>
  <c r="M16"/>
  <c r="Q16"/>
  <c r="N16"/>
  <c r="P16"/>
  <c r="P19"/>
  <c r="M19"/>
  <c r="Q19"/>
  <c r="N19"/>
  <c r="Q10"/>
  <c r="N10"/>
  <c r="P10"/>
  <c r="M10"/>
  <c r="M9"/>
  <c r="M12"/>
  <c r="Q12"/>
  <c r="N12"/>
  <c r="P12"/>
  <c r="P15"/>
  <c r="M15"/>
  <c r="Q15"/>
  <c r="N15"/>
  <c r="Q6"/>
  <c r="N6"/>
  <c r="P6"/>
  <c r="M6"/>
  <c r="M8"/>
  <c r="Q8"/>
  <c r="N8"/>
  <c r="P8"/>
  <c r="P11"/>
  <c r="M11"/>
  <c r="Q11"/>
  <c r="N11"/>
  <c r="Q18"/>
  <c r="N18"/>
  <c r="P18"/>
  <c r="M18"/>
  <c r="Z71" l="1"/>
</calcChain>
</file>

<file path=xl/sharedStrings.xml><?xml version="1.0" encoding="utf-8"?>
<sst xmlns="http://schemas.openxmlformats.org/spreadsheetml/2006/main" count="73" uniqueCount="65">
  <si>
    <t>Фактор X</t>
  </si>
  <si>
    <t>Показник Y</t>
  </si>
  <si>
    <t>Номер заводу</t>
  </si>
  <si>
    <t>Фондо-віддача, грн.</t>
  </si>
  <si>
    <t>Рівень рентабель-ності, %</t>
  </si>
  <si>
    <t>Початкові дані</t>
  </si>
  <si>
    <t>Варіант 8</t>
  </si>
  <si>
    <t>Фондовіддача і рівень рентабельності плодоконсервних заводів області за рік характеризуються такими даними.</t>
  </si>
  <si>
    <t>y(x)</t>
  </si>
  <si>
    <t>x</t>
  </si>
  <si>
    <t>y</t>
  </si>
  <si>
    <t>Знаходимо координати центру розсіювання</t>
  </si>
  <si>
    <t>Ymean=</t>
  </si>
  <si>
    <t>Xmean=</t>
  </si>
  <si>
    <t>Знаходимо область прогнозів</t>
  </si>
  <si>
    <t>Xmax=</t>
  </si>
  <si>
    <t>Xmin=</t>
  </si>
  <si>
    <t>Ymax=</t>
  </si>
  <si>
    <t>Ymin=</t>
  </si>
  <si>
    <t>Розраховуємо значення дисперсій</t>
  </si>
  <si>
    <t>Dx=</t>
  </si>
  <si>
    <t>Dy=</t>
  </si>
  <si>
    <t>Обчислюємо значення середньоквадратичних відхилень</t>
  </si>
  <si>
    <t>σy=</t>
  </si>
  <si>
    <t>σx=</t>
  </si>
  <si>
    <t>Знаходимо коефіцієнт кореляції</t>
  </si>
  <si>
    <t>COR(x,y)=</t>
  </si>
  <si>
    <t>b0=</t>
  </si>
  <si>
    <t>b1=</t>
  </si>
  <si>
    <t>Знаходження критичних точок розподілу Стьюдента</t>
  </si>
  <si>
    <t>для у = 80%</t>
  </si>
  <si>
    <t>для у = 99%</t>
  </si>
  <si>
    <t>для у = 95%</t>
  </si>
  <si>
    <t>Розрахуємо напівширину довірчого інтервалу по формулі:</t>
  </si>
  <si>
    <t>Обчислюємо знаменник</t>
  </si>
  <si>
    <t>Sx=</t>
  </si>
  <si>
    <t xml:space="preserve">Розрахуємо середньоквадратичне відхилення вибіркових точок на лінії регресії </t>
  </si>
  <si>
    <r>
      <rPr>
        <sz val="14"/>
        <color theme="1"/>
        <rFont val="Times New Roman"/>
        <family val="1"/>
        <charset val="204"/>
      </rPr>
      <t>σ</t>
    </r>
    <r>
      <rPr>
        <sz val="11"/>
        <color theme="1"/>
        <rFont val="Times New Roman"/>
        <family val="1"/>
        <charset val="204"/>
      </rPr>
      <t>e=</t>
    </r>
  </si>
  <si>
    <t>За методом найменших квадратів знаходимо коефіцієнти моделі y=b0+b1x:</t>
  </si>
  <si>
    <t>δ при 80%</t>
  </si>
  <si>
    <t xml:space="preserve"> </t>
  </si>
  <si>
    <t>Y+δ</t>
  </si>
  <si>
    <t>δ при 95%</t>
  </si>
  <si>
    <t>Y-δ</t>
  </si>
  <si>
    <t>δ при 99%</t>
  </si>
  <si>
    <t>x=</t>
  </si>
  <si>
    <t>y(x)=</t>
  </si>
  <si>
    <t xml:space="preserve"> Візьмемо точку що відповідає центру розсіювання для всіх трьох значень рівня довіри (80, 95, 99 %) і знайдемо прогноз в цій точці :  </t>
  </si>
  <si>
    <t xml:space="preserve"> Візьмемо будь-яку точку з області прогнозів і знайдемо прогноз в цій точці :  </t>
  </si>
  <si>
    <t>х=</t>
  </si>
  <si>
    <t>З графіку y(x) ~35</t>
  </si>
  <si>
    <t>З графіку y(x) ~30</t>
  </si>
  <si>
    <t>δ80 ~2.5</t>
  </si>
  <si>
    <t>δ95~4</t>
  </si>
  <si>
    <t>δ99~5,5</t>
  </si>
  <si>
    <t>З графіку напівширина довірчого інтервалу:</t>
  </si>
  <si>
    <t xml:space="preserve">(δγ і    у прогноз   знаходимо за кресленням). </t>
  </si>
  <si>
    <t>%</t>
  </si>
  <si>
    <t xml:space="preserve">5.Оцінити максимальну відносну помилку прогнозу (у відсотках) для всіх трьох значень рівня довіри (80, 95, 99 %) за формулою </t>
  </si>
  <si>
    <t>4. Знайти за графіком напівширину довірчого інтервалу в точці, що відповідає центру розсіювання для всіх
трьох значень рівня довіри (80 , 95 , 99 %):
δ80, δ95, δ99.</t>
  </si>
  <si>
    <t>3.Знайти за графіком прогноз в точці, що відповідає центру розсіювання для всіх трьох значень рівня довіри (80, 95, 99 %), а також прогноз в будь-якій довільній точці з області прогнозів.</t>
  </si>
  <si>
    <t>Для 80%:</t>
  </si>
  <si>
    <t>Для 95%:</t>
  </si>
  <si>
    <t>Для 99%:</t>
  </si>
  <si>
    <t>Масксимальні значення: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</si>
</sst>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i/>
      <sz val="11"/>
      <color rgb="FF92D05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Довірча область при заданій </a:t>
            </a:r>
            <a:r>
              <a:rPr lang="el-GR">
                <a:latin typeface="Times New Roman" pitchFamily="18" charset="0"/>
                <a:cs typeface="Times New Roman" pitchFamily="18" charset="0"/>
              </a:rPr>
              <a:t>δ=80%</a:t>
            </a:r>
            <a:endParaRPr lang="ru-RU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Лист1!$I$6:$I$20</c:f>
              <c:numCache>
                <c:formatCode>General</c:formatCode>
                <c:ptCount val="15"/>
                <c:pt idx="0">
                  <c:v>37.6</c:v>
                </c:pt>
                <c:pt idx="1">
                  <c:v>37.9</c:v>
                </c:pt>
                <c:pt idx="2">
                  <c:v>32.1</c:v>
                </c:pt>
                <c:pt idx="3">
                  <c:v>32.1</c:v>
                </c:pt>
                <c:pt idx="4">
                  <c:v>31.9</c:v>
                </c:pt>
                <c:pt idx="5">
                  <c:v>33.4</c:v>
                </c:pt>
                <c:pt idx="6">
                  <c:v>31.3</c:v>
                </c:pt>
                <c:pt idx="7">
                  <c:v>39.299999999999997</c:v>
                </c:pt>
                <c:pt idx="8">
                  <c:v>29.8</c:v>
                </c:pt>
                <c:pt idx="9">
                  <c:v>20</c:v>
                </c:pt>
                <c:pt idx="10">
                  <c:v>25.5</c:v>
                </c:pt>
                <c:pt idx="11">
                  <c:v>37.6</c:v>
                </c:pt>
                <c:pt idx="12">
                  <c:v>20.3</c:v>
                </c:pt>
                <c:pt idx="13">
                  <c:v>29.1</c:v>
                </c:pt>
                <c:pt idx="14">
                  <c:v>27.7</c:v>
                </c:pt>
              </c:numCache>
            </c:numRef>
          </c:yVal>
        </c:ser>
        <c:ser>
          <c:idx val="1"/>
          <c:order val="1"/>
          <c:tx>
            <c:v>Y-δ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Лист1!$M$6:$M$20</c:f>
              <c:numCache>
                <c:formatCode>General</c:formatCode>
                <c:ptCount val="15"/>
                <c:pt idx="0">
                  <c:v>29.235389484520258</c:v>
                </c:pt>
                <c:pt idx="1">
                  <c:v>29.386626981311878</c:v>
                </c:pt>
                <c:pt idx="2">
                  <c:v>32.631252229364463</c:v>
                </c:pt>
                <c:pt idx="3">
                  <c:v>33.136868813541831</c:v>
                </c:pt>
                <c:pt idx="4">
                  <c:v>33.368024421062159</c:v>
                </c:pt>
                <c:pt idx="5">
                  <c:v>32.736734622916401</c:v>
                </c:pt>
                <c:pt idx="6">
                  <c:v>30.932854267222314</c:v>
                </c:pt>
                <c:pt idx="7">
                  <c:v>35.94955904644322</c:v>
                </c:pt>
                <c:pt idx="8">
                  <c:v>28.628817918273374</c:v>
                </c:pt>
                <c:pt idx="9">
                  <c:v>21.132237829935356</c:v>
                </c:pt>
                <c:pt idx="10">
                  <c:v>22.243297284215789</c:v>
                </c:pt>
                <c:pt idx="11">
                  <c:v>29.386626981311878</c:v>
                </c:pt>
                <c:pt idx="12">
                  <c:v>22.062345272270772</c:v>
                </c:pt>
                <c:pt idx="13">
                  <c:v>25.024390909238026</c:v>
                </c:pt>
                <c:pt idx="14">
                  <c:v>24.333421988292539</c:v>
                </c:pt>
              </c:numCache>
            </c:numRef>
          </c:yVal>
        </c:ser>
        <c:ser>
          <c:idx val="2"/>
          <c:order val="2"/>
          <c:tx>
            <c:v>Y+δ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Лист1!$N$6:$N$20</c:f>
              <c:numCache>
                <c:formatCode>General</c:formatCode>
                <c:ptCount val="15"/>
                <c:pt idx="0">
                  <c:v>33.81927301526391</c:v>
                </c:pt>
                <c:pt idx="1">
                  <c:v>33.97171374540801</c:v>
                </c:pt>
                <c:pt idx="2">
                  <c:v>37.321244282245289</c:v>
                </c:pt>
                <c:pt idx="3">
                  <c:v>37.856810190418948</c:v>
                </c:pt>
                <c:pt idx="4">
                  <c:v>38.102863225226173</c:v>
                </c:pt>
                <c:pt idx="5">
                  <c:v>37.432674907933148</c:v>
                </c:pt>
                <c:pt idx="6">
                  <c:v>35.549033936550671</c:v>
                </c:pt>
                <c:pt idx="7">
                  <c:v>40.900771476992112</c:v>
                </c:pt>
                <c:pt idx="8">
                  <c:v>33.211131673767923</c:v>
                </c:pt>
                <c:pt idx="9">
                  <c:v>26.087774265343548</c:v>
                </c:pt>
                <c:pt idx="10">
                  <c:v>27.102462399613142</c:v>
                </c:pt>
                <c:pt idx="11">
                  <c:v>33.97171374540801</c:v>
                </c:pt>
                <c:pt idx="12">
                  <c:v>26.936353580774483</c:v>
                </c:pt>
                <c:pt idx="13">
                  <c:v>29.700811651737897</c:v>
                </c:pt>
                <c:pt idx="14">
                  <c:v>29.046919853396634</c:v>
                </c:pt>
              </c:numCache>
            </c:numRef>
          </c:yVal>
        </c:ser>
        <c:axId val="99272576"/>
        <c:axId val="100123392"/>
      </c:scatterChart>
      <c:scatterChart>
        <c:scatterStyle val="smoothMarker"/>
        <c:ser>
          <c:idx val="3"/>
          <c:order val="3"/>
          <c:tx>
            <c:v>лінійна(у(х))</c:v>
          </c:tx>
          <c:marker>
            <c:symbol val="none"/>
          </c:marke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Лист1!$J$6:$J$20</c:f>
              <c:numCache>
                <c:formatCode>General</c:formatCode>
                <c:ptCount val="15"/>
                <c:pt idx="0">
                  <c:v>31.527331249892086</c:v>
                </c:pt>
                <c:pt idx="1">
                  <c:v>31.679170363359944</c:v>
                </c:pt>
                <c:pt idx="2">
                  <c:v>34.976248255804876</c:v>
                </c:pt>
                <c:pt idx="3">
                  <c:v>35.496839501980389</c:v>
                </c:pt>
                <c:pt idx="4">
                  <c:v>35.735443823144166</c:v>
                </c:pt>
                <c:pt idx="5">
                  <c:v>35.084704765424775</c:v>
                </c:pt>
                <c:pt idx="6">
                  <c:v>33.240944101886491</c:v>
                </c:pt>
                <c:pt idx="7">
                  <c:v>38.425165261717666</c:v>
                </c:pt>
                <c:pt idx="8">
                  <c:v>30.91997479602065</c:v>
                </c:pt>
                <c:pt idx="9">
                  <c:v>23.610006047639452</c:v>
                </c:pt>
                <c:pt idx="10">
                  <c:v>24.672879841914465</c:v>
                </c:pt>
                <c:pt idx="11">
                  <c:v>31.679170363359944</c:v>
                </c:pt>
                <c:pt idx="12">
                  <c:v>24.499349426522627</c:v>
                </c:pt>
                <c:pt idx="13">
                  <c:v>27.362601280487961</c:v>
                </c:pt>
                <c:pt idx="14">
                  <c:v>26.690170920844587</c:v>
                </c:pt>
              </c:numCache>
            </c:numRef>
          </c:yVal>
          <c:smooth val="1"/>
        </c:ser>
        <c:axId val="99272576"/>
        <c:axId val="100123392"/>
      </c:scatterChart>
      <c:valAx>
        <c:axId val="9927257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00123392"/>
        <c:crosses val="autoZero"/>
        <c:crossBetween val="midCat"/>
      </c:valAx>
      <c:valAx>
        <c:axId val="100123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9272576"/>
        <c:crosses val="autoZero"/>
        <c:crossBetween val="midCat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Довірча область при заданій </a:t>
            </a:r>
            <a:r>
              <a:rPr lang="el-GR">
                <a:latin typeface="Times New Roman" pitchFamily="18" charset="0"/>
                <a:cs typeface="Times New Roman" pitchFamily="18" charset="0"/>
              </a:rPr>
              <a:t>δ=95%</a:t>
            </a:r>
            <a:endParaRPr lang="ru-RU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у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Лист1!$I$6:$I$20</c:f>
              <c:numCache>
                <c:formatCode>General</c:formatCode>
                <c:ptCount val="15"/>
                <c:pt idx="0">
                  <c:v>37.6</c:v>
                </c:pt>
                <c:pt idx="1">
                  <c:v>37.9</c:v>
                </c:pt>
                <c:pt idx="2">
                  <c:v>32.1</c:v>
                </c:pt>
                <c:pt idx="3">
                  <c:v>32.1</c:v>
                </c:pt>
                <c:pt idx="4">
                  <c:v>31.9</c:v>
                </c:pt>
                <c:pt idx="5">
                  <c:v>33.4</c:v>
                </c:pt>
                <c:pt idx="6">
                  <c:v>31.3</c:v>
                </c:pt>
                <c:pt idx="7">
                  <c:v>39.299999999999997</c:v>
                </c:pt>
                <c:pt idx="8">
                  <c:v>29.8</c:v>
                </c:pt>
                <c:pt idx="9">
                  <c:v>20</c:v>
                </c:pt>
                <c:pt idx="10">
                  <c:v>25.5</c:v>
                </c:pt>
                <c:pt idx="11">
                  <c:v>37.6</c:v>
                </c:pt>
                <c:pt idx="12">
                  <c:v>20.3</c:v>
                </c:pt>
                <c:pt idx="13">
                  <c:v>29.1</c:v>
                </c:pt>
                <c:pt idx="14">
                  <c:v>27.7</c:v>
                </c:pt>
              </c:numCache>
            </c:numRef>
          </c:yVal>
        </c:ser>
        <c:ser>
          <c:idx val="1"/>
          <c:order val="1"/>
          <c:tx>
            <c:v>Y-δ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Лист1!$P$6:$P$20</c:f>
              <c:numCache>
                <c:formatCode>General</c:formatCode>
                <c:ptCount val="15"/>
                <c:pt idx="0">
                  <c:v>27.743561737506468</c:v>
                </c:pt>
                <c:pt idx="1">
                  <c:v>27.894407641254915</c:v>
                </c:pt>
                <c:pt idx="2">
                  <c:v>31.104891397804092</c:v>
                </c:pt>
                <c:pt idx="3">
                  <c:v>31.600760955853438</c:v>
                </c:pt>
                <c:pt idx="4">
                  <c:v>31.827068186394577</c:v>
                </c:pt>
                <c:pt idx="5">
                  <c:v>31.208437935506605</c:v>
                </c:pt>
                <c:pt idx="6">
                  <c:v>29.430515721812597</c:v>
                </c:pt>
                <c:pt idx="7">
                  <c:v>34.338183880448526</c:v>
                </c:pt>
                <c:pt idx="8">
                  <c:v>27.137501055591063</c:v>
                </c:pt>
                <c:pt idx="9">
                  <c:v>19.51945541386895</c:v>
                </c:pt>
                <c:pt idx="10">
                  <c:v>20.661878974205802</c:v>
                </c:pt>
                <c:pt idx="11">
                  <c:v>27.894407641254915</c:v>
                </c:pt>
                <c:pt idx="12">
                  <c:v>20.476096235829402</c:v>
                </c:pt>
                <c:pt idx="13">
                  <c:v>23.502446869084732</c:v>
                </c:pt>
                <c:pt idx="14">
                  <c:v>22.799411175519602</c:v>
                </c:pt>
              </c:numCache>
            </c:numRef>
          </c:yVal>
        </c:ser>
        <c:ser>
          <c:idx val="2"/>
          <c:order val="2"/>
          <c:tx>
            <c:v>Y+δ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Лист1!$Q$6:$Q$20</c:f>
              <c:numCache>
                <c:formatCode>General</c:formatCode>
                <c:ptCount val="15"/>
                <c:pt idx="0">
                  <c:v>35.311100762277704</c:v>
                </c:pt>
                <c:pt idx="1">
                  <c:v>35.463933085464973</c:v>
                </c:pt>
                <c:pt idx="2">
                  <c:v>38.847605113805656</c:v>
                </c:pt>
                <c:pt idx="3">
                  <c:v>39.39291804810734</c:v>
                </c:pt>
                <c:pt idx="4">
                  <c:v>39.643819459893756</c:v>
                </c:pt>
                <c:pt idx="5">
                  <c:v>38.96097159534294</c:v>
                </c:pt>
                <c:pt idx="6">
                  <c:v>37.051372481960385</c:v>
                </c:pt>
                <c:pt idx="7">
                  <c:v>42.512146642986806</c:v>
                </c:pt>
                <c:pt idx="8">
                  <c:v>34.702448536450234</c:v>
                </c:pt>
                <c:pt idx="9">
                  <c:v>27.700556681409953</c:v>
                </c:pt>
                <c:pt idx="10">
                  <c:v>28.683880709623129</c:v>
                </c:pt>
                <c:pt idx="11">
                  <c:v>35.463933085464973</c:v>
                </c:pt>
                <c:pt idx="12">
                  <c:v>28.522602617215853</c:v>
                </c:pt>
                <c:pt idx="13">
                  <c:v>31.222755691891191</c:v>
                </c:pt>
                <c:pt idx="14">
                  <c:v>30.580930666169571</c:v>
                </c:pt>
              </c:numCache>
            </c:numRef>
          </c:yVal>
        </c:ser>
        <c:axId val="93144192"/>
        <c:axId val="93145728"/>
      </c:scatterChart>
      <c:scatterChart>
        <c:scatterStyle val="smoothMarker"/>
        <c:ser>
          <c:idx val="3"/>
          <c:order val="3"/>
          <c:tx>
            <c:v>лінійна у(х)</c:v>
          </c:tx>
          <c:marker>
            <c:symbol val="none"/>
          </c:marke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Лист1!$J$6:$J$20</c:f>
              <c:numCache>
                <c:formatCode>General</c:formatCode>
                <c:ptCount val="15"/>
                <c:pt idx="0">
                  <c:v>31.527331249892086</c:v>
                </c:pt>
                <c:pt idx="1">
                  <c:v>31.679170363359944</c:v>
                </c:pt>
                <c:pt idx="2">
                  <c:v>34.976248255804876</c:v>
                </c:pt>
                <c:pt idx="3">
                  <c:v>35.496839501980389</c:v>
                </c:pt>
                <c:pt idx="4">
                  <c:v>35.735443823144166</c:v>
                </c:pt>
                <c:pt idx="5">
                  <c:v>35.084704765424775</c:v>
                </c:pt>
                <c:pt idx="6">
                  <c:v>33.240944101886491</c:v>
                </c:pt>
                <c:pt idx="7">
                  <c:v>38.425165261717666</c:v>
                </c:pt>
                <c:pt idx="8">
                  <c:v>30.91997479602065</c:v>
                </c:pt>
                <c:pt idx="9">
                  <c:v>23.610006047639452</c:v>
                </c:pt>
                <c:pt idx="10">
                  <c:v>24.672879841914465</c:v>
                </c:pt>
                <c:pt idx="11">
                  <c:v>31.679170363359944</c:v>
                </c:pt>
                <c:pt idx="12">
                  <c:v>24.499349426522627</c:v>
                </c:pt>
                <c:pt idx="13">
                  <c:v>27.362601280487961</c:v>
                </c:pt>
                <c:pt idx="14">
                  <c:v>26.690170920844587</c:v>
                </c:pt>
              </c:numCache>
            </c:numRef>
          </c:yVal>
          <c:smooth val="1"/>
        </c:ser>
        <c:axId val="93144192"/>
        <c:axId val="93145728"/>
      </c:scatterChart>
      <c:valAx>
        <c:axId val="9314419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93145728"/>
        <c:crosses val="autoZero"/>
        <c:crossBetween val="midCat"/>
      </c:valAx>
      <c:valAx>
        <c:axId val="93145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3144192"/>
        <c:crosses val="autoZero"/>
        <c:crossBetween val="midCat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Довірча область при заданій </a:t>
            </a:r>
            <a:r>
              <a:rPr lang="el-GR">
                <a:latin typeface="Times New Roman" pitchFamily="18" charset="0"/>
                <a:cs typeface="Times New Roman" pitchFamily="18" charset="0"/>
              </a:rPr>
              <a:t>δ=9</a:t>
            </a:r>
            <a:r>
              <a:rPr lang="uk-UA">
                <a:latin typeface="Times New Roman" pitchFamily="18" charset="0"/>
                <a:cs typeface="Times New Roman" pitchFamily="18" charset="0"/>
              </a:rPr>
              <a:t>9</a:t>
            </a:r>
            <a:r>
              <a:rPr lang="el-GR">
                <a:latin typeface="Times New Roman" pitchFamily="18" charset="0"/>
                <a:cs typeface="Times New Roman" pitchFamily="18" charset="0"/>
              </a:rPr>
              <a:t>%</a:t>
            </a:r>
            <a:endParaRPr lang="ru-RU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Лист1!$I$6:$I$20</c:f>
              <c:numCache>
                <c:formatCode>General</c:formatCode>
                <c:ptCount val="15"/>
                <c:pt idx="0">
                  <c:v>37.6</c:v>
                </c:pt>
                <c:pt idx="1">
                  <c:v>37.9</c:v>
                </c:pt>
                <c:pt idx="2">
                  <c:v>32.1</c:v>
                </c:pt>
                <c:pt idx="3">
                  <c:v>32.1</c:v>
                </c:pt>
                <c:pt idx="4">
                  <c:v>31.9</c:v>
                </c:pt>
                <c:pt idx="5">
                  <c:v>33.4</c:v>
                </c:pt>
                <c:pt idx="6">
                  <c:v>31.3</c:v>
                </c:pt>
                <c:pt idx="7">
                  <c:v>39.299999999999997</c:v>
                </c:pt>
                <c:pt idx="8">
                  <c:v>29.8</c:v>
                </c:pt>
                <c:pt idx="9">
                  <c:v>20</c:v>
                </c:pt>
                <c:pt idx="10">
                  <c:v>25.5</c:v>
                </c:pt>
                <c:pt idx="11">
                  <c:v>37.6</c:v>
                </c:pt>
                <c:pt idx="12">
                  <c:v>20.3</c:v>
                </c:pt>
                <c:pt idx="13">
                  <c:v>29.1</c:v>
                </c:pt>
                <c:pt idx="14">
                  <c:v>27.7</c:v>
                </c:pt>
              </c:numCache>
            </c:numRef>
          </c:yVal>
        </c:ser>
        <c:ser>
          <c:idx val="1"/>
          <c:order val="1"/>
          <c:tx>
            <c:v>Y-δ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Лист1!$S$6:$S$20</c:f>
              <c:numCache>
                <c:formatCode>General</c:formatCode>
                <c:ptCount val="15"/>
                <c:pt idx="0">
                  <c:v>26.021698323020779</c:v>
                </c:pt>
                <c:pt idx="1">
                  <c:v>26.17209225117368</c:v>
                </c:pt>
                <c:pt idx="2">
                  <c:v>29.343169993688484</c:v>
                </c:pt>
                <c:pt idx="3">
                  <c:v>29.827789561433338</c:v>
                </c:pt>
                <c:pt idx="4">
                  <c:v>30.048500808821053</c:v>
                </c:pt>
                <c:pt idx="5">
                  <c:v>29.444482171982202</c:v>
                </c:pt>
                <c:pt idx="6">
                  <c:v>27.696520773206288</c:v>
                </c:pt>
                <c:pt idx="7">
                  <c:v>32.478339169227027</c:v>
                </c:pt>
                <c:pt idx="8">
                  <c:v>25.416227302372345</c:v>
                </c:pt>
                <c:pt idx="9">
                  <c:v>17.657986458549328</c:v>
                </c:pt>
                <c:pt idx="10">
                  <c:v>18.836610382403148</c:v>
                </c:pt>
                <c:pt idx="11">
                  <c:v>26.17209225117368</c:v>
                </c:pt>
                <c:pt idx="12">
                  <c:v>18.645252033086248</c:v>
                </c:pt>
                <c:pt idx="13">
                  <c:v>21.745823313261919</c:v>
                </c:pt>
                <c:pt idx="14">
                  <c:v>21.02886018447763</c:v>
                </c:pt>
              </c:numCache>
            </c:numRef>
          </c:yVal>
        </c:ser>
        <c:ser>
          <c:idx val="2"/>
          <c:order val="2"/>
          <c:tx>
            <c:v>Y+δ</c:v>
          </c:tx>
          <c:spPr>
            <a:ln w="28575">
              <a:noFill/>
            </a:ln>
          </c:spP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Лист1!$T$6:$T$20</c:f>
              <c:numCache>
                <c:formatCode>General</c:formatCode>
                <c:ptCount val="15"/>
                <c:pt idx="0">
                  <c:v>37.032964176763393</c:v>
                </c:pt>
                <c:pt idx="1">
                  <c:v>37.186248475546208</c:v>
                </c:pt>
                <c:pt idx="2">
                  <c:v>40.609326517921268</c:v>
                </c:pt>
                <c:pt idx="3">
                  <c:v>41.165889442527444</c:v>
                </c:pt>
                <c:pt idx="4">
                  <c:v>41.422386837467279</c:v>
                </c:pt>
                <c:pt idx="5">
                  <c:v>40.724927358867347</c:v>
                </c:pt>
                <c:pt idx="6">
                  <c:v>38.785367430566694</c:v>
                </c:pt>
                <c:pt idx="7">
                  <c:v>44.371991354208305</c:v>
                </c:pt>
                <c:pt idx="8">
                  <c:v>36.423722289668952</c:v>
                </c:pt>
                <c:pt idx="9">
                  <c:v>29.562025636729576</c:v>
                </c:pt>
                <c:pt idx="10">
                  <c:v>30.509149301425783</c:v>
                </c:pt>
                <c:pt idx="11">
                  <c:v>37.186248475546208</c:v>
                </c:pt>
                <c:pt idx="12">
                  <c:v>30.353446819959007</c:v>
                </c:pt>
                <c:pt idx="13">
                  <c:v>32.979379247714007</c:v>
                </c:pt>
                <c:pt idx="14">
                  <c:v>32.351481657211544</c:v>
                </c:pt>
              </c:numCache>
            </c:numRef>
          </c:yVal>
        </c:ser>
        <c:axId val="93186688"/>
        <c:axId val="93901184"/>
      </c:scatterChart>
      <c:scatterChart>
        <c:scatterStyle val="smoothMarker"/>
        <c:ser>
          <c:idx val="3"/>
          <c:order val="3"/>
          <c:tx>
            <c:v>лінійна (у(х))</c:v>
          </c:tx>
          <c:marker>
            <c:symbol val="none"/>
          </c:marker>
          <c:xVal>
            <c:numRef>
              <c:f>Лист1!$H$6:$H$20</c:f>
              <c:numCache>
                <c:formatCode>General</c:formatCode>
                <c:ptCount val="15"/>
                <c:pt idx="0">
                  <c:v>5.46</c:v>
                </c:pt>
                <c:pt idx="1">
                  <c:v>5.53</c:v>
                </c:pt>
                <c:pt idx="2">
                  <c:v>7.05</c:v>
                </c:pt>
                <c:pt idx="3">
                  <c:v>7.29</c:v>
                </c:pt>
                <c:pt idx="4">
                  <c:v>7.4</c:v>
                </c:pt>
                <c:pt idx="5">
                  <c:v>7.1</c:v>
                </c:pt>
                <c:pt idx="6">
                  <c:v>6.25</c:v>
                </c:pt>
                <c:pt idx="7">
                  <c:v>8.64</c:v>
                </c:pt>
                <c:pt idx="8">
                  <c:v>5.18</c:v>
                </c:pt>
                <c:pt idx="9">
                  <c:v>1.81</c:v>
                </c:pt>
                <c:pt idx="10">
                  <c:v>2.2999999999999998</c:v>
                </c:pt>
                <c:pt idx="11">
                  <c:v>5.53</c:v>
                </c:pt>
                <c:pt idx="12">
                  <c:v>2.2200000000000002</c:v>
                </c:pt>
                <c:pt idx="13">
                  <c:v>3.54</c:v>
                </c:pt>
                <c:pt idx="14">
                  <c:v>3.23</c:v>
                </c:pt>
              </c:numCache>
            </c:numRef>
          </c:xVal>
          <c:yVal>
            <c:numRef>
              <c:f>Лист1!$J$6:$J$20</c:f>
              <c:numCache>
                <c:formatCode>General</c:formatCode>
                <c:ptCount val="15"/>
                <c:pt idx="0">
                  <c:v>31.527331249892086</c:v>
                </c:pt>
                <c:pt idx="1">
                  <c:v>31.679170363359944</c:v>
                </c:pt>
                <c:pt idx="2">
                  <c:v>34.976248255804876</c:v>
                </c:pt>
                <c:pt idx="3">
                  <c:v>35.496839501980389</c:v>
                </c:pt>
                <c:pt idx="4">
                  <c:v>35.735443823144166</c:v>
                </c:pt>
                <c:pt idx="5">
                  <c:v>35.084704765424775</c:v>
                </c:pt>
                <c:pt idx="6">
                  <c:v>33.240944101886491</c:v>
                </c:pt>
                <c:pt idx="7">
                  <c:v>38.425165261717666</c:v>
                </c:pt>
                <c:pt idx="8">
                  <c:v>30.91997479602065</c:v>
                </c:pt>
                <c:pt idx="9">
                  <c:v>23.610006047639452</c:v>
                </c:pt>
                <c:pt idx="10">
                  <c:v>24.672879841914465</c:v>
                </c:pt>
                <c:pt idx="11">
                  <c:v>31.679170363359944</c:v>
                </c:pt>
                <c:pt idx="12">
                  <c:v>24.499349426522627</c:v>
                </c:pt>
                <c:pt idx="13">
                  <c:v>27.362601280487961</c:v>
                </c:pt>
                <c:pt idx="14">
                  <c:v>26.690170920844587</c:v>
                </c:pt>
              </c:numCache>
            </c:numRef>
          </c:yVal>
          <c:smooth val="1"/>
        </c:ser>
        <c:axId val="93186688"/>
        <c:axId val="93901184"/>
      </c:scatterChart>
      <c:valAx>
        <c:axId val="9318668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93901184"/>
        <c:crosses val="autoZero"/>
        <c:crossBetween val="midCat"/>
      </c:valAx>
      <c:valAx>
        <c:axId val="93901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3186688"/>
        <c:crosses val="autoZero"/>
        <c:crossBetween val="midCat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521804</xdr:colOff>
      <xdr:row>55</xdr:row>
      <xdr:rowOff>91109</xdr:rowOff>
    </xdr:from>
    <xdr:to>
      <xdr:col>11</xdr:col>
      <xdr:colOff>42241</xdr:colOff>
      <xdr:row>58</xdr:row>
      <xdr:rowOff>176834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32413" y="11198087"/>
          <a:ext cx="2833480" cy="6572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272144</xdr:colOff>
      <xdr:row>60</xdr:row>
      <xdr:rowOff>0</xdr:rowOff>
    </xdr:from>
    <xdr:to>
      <xdr:col>11</xdr:col>
      <xdr:colOff>494155</xdr:colOff>
      <xdr:row>62</xdr:row>
      <xdr:rowOff>38014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35697" y="12210620"/>
          <a:ext cx="2298890" cy="424744"/>
        </a:xfrm>
        <a:prstGeom prst="rect">
          <a:avLst/>
        </a:prstGeom>
        <a:noFill/>
      </xdr:spPr>
    </xdr:pic>
    <xdr:clientData/>
  </xdr:twoCellAnchor>
  <xdr:twoCellAnchor>
    <xdr:from>
      <xdr:col>21</xdr:col>
      <xdr:colOff>7326</xdr:colOff>
      <xdr:row>3</xdr:row>
      <xdr:rowOff>0</xdr:rowOff>
    </xdr:from>
    <xdr:to>
      <xdr:col>29</xdr:col>
      <xdr:colOff>600806</xdr:colOff>
      <xdr:row>20</xdr:row>
      <xdr:rowOff>14653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12421</xdr:colOff>
      <xdr:row>2</xdr:row>
      <xdr:rowOff>381316</xdr:rowOff>
    </xdr:from>
    <xdr:to>
      <xdr:col>40</xdr:col>
      <xdr:colOff>29307</xdr:colOff>
      <xdr:row>19</xdr:row>
      <xdr:rowOff>183172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9524</xdr:colOff>
      <xdr:row>3</xdr:row>
      <xdr:rowOff>0</xdr:rowOff>
    </xdr:from>
    <xdr:to>
      <xdr:col>49</xdr:col>
      <xdr:colOff>571499</xdr:colOff>
      <xdr:row>20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177250</xdr:colOff>
      <xdr:row>47</xdr:row>
      <xdr:rowOff>76200</xdr:rowOff>
    </xdr:from>
    <xdr:to>
      <xdr:col>25</xdr:col>
      <xdr:colOff>665509</xdr:colOff>
      <xdr:row>49</xdr:row>
      <xdr:rowOff>110920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312600" y="9677400"/>
          <a:ext cx="1097859" cy="4157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L80"/>
  <sheetViews>
    <sheetView tabSelected="1" topLeftCell="A18" zoomScaleNormal="100" workbookViewId="0">
      <selection activeCell="J6" sqref="J6"/>
    </sheetView>
  </sheetViews>
  <sheetFormatPr defaultRowHeight="15"/>
  <cols>
    <col min="1" max="1" width="9.140625" style="5"/>
    <col min="2" max="2" width="8.140625" style="5" customWidth="1"/>
    <col min="3" max="3" width="9.140625" style="5"/>
    <col min="4" max="4" width="10.7109375" style="5" customWidth="1"/>
    <col min="5" max="7" width="9.140625" style="5"/>
    <col min="8" max="8" width="12.85546875" style="5" bestFit="1" customWidth="1"/>
    <col min="9" max="9" width="9.140625" style="5"/>
    <col min="10" max="10" width="12.85546875" style="5" customWidth="1"/>
    <col min="11" max="11" width="9.140625" style="5"/>
    <col min="12" max="12" width="8.5703125" style="5" customWidth="1"/>
    <col min="13" max="14" width="9.140625" style="5"/>
    <col min="15" max="15" width="14.7109375" style="5" customWidth="1"/>
    <col min="16" max="17" width="9.140625" style="5"/>
    <col min="18" max="18" width="14.140625" style="5" customWidth="1"/>
    <col min="19" max="21" width="9.140625" style="5"/>
    <col min="22" max="22" width="11.42578125" style="5" bestFit="1" customWidth="1"/>
    <col min="23" max="23" width="9.140625" style="5"/>
    <col min="24" max="24" width="11.42578125" style="5" bestFit="1" customWidth="1"/>
    <col min="25" max="25" width="9.140625" style="5"/>
    <col min="26" max="26" width="10.42578125" style="5" bestFit="1" customWidth="1"/>
    <col min="27" max="16384" width="9.140625" style="5"/>
  </cols>
  <sheetData>
    <row r="1" spans="2:38">
      <c r="B1" s="75" t="s">
        <v>5</v>
      </c>
      <c r="C1" s="76"/>
      <c r="D1" s="76"/>
    </row>
    <row r="2" spans="2:38" ht="15.75" thickBot="1">
      <c r="B2" s="77" t="s">
        <v>6</v>
      </c>
      <c r="C2" s="78"/>
      <c r="D2" s="79"/>
    </row>
    <row r="3" spans="2:38" ht="30.75" thickBot="1">
      <c r="B3" s="72" t="s">
        <v>2</v>
      </c>
      <c r="C3" s="1" t="s">
        <v>0</v>
      </c>
      <c r="D3" s="1" t="s">
        <v>1</v>
      </c>
    </row>
    <row r="4" spans="2:38" ht="37.5" customHeight="1" thickBot="1">
      <c r="B4" s="72"/>
      <c r="C4" s="74" t="s">
        <v>3</v>
      </c>
      <c r="D4" s="74" t="s">
        <v>4</v>
      </c>
      <c r="F4" s="49"/>
      <c r="G4" s="66" t="s">
        <v>40</v>
      </c>
      <c r="H4" s="66"/>
      <c r="I4" s="66"/>
      <c r="J4" s="66"/>
      <c r="K4" s="64"/>
      <c r="L4" s="64"/>
      <c r="M4" s="64"/>
      <c r="N4" s="64"/>
      <c r="O4" s="64"/>
      <c r="P4" s="64"/>
      <c r="Q4" s="64"/>
      <c r="R4" s="64"/>
      <c r="S4" s="64"/>
      <c r="T4" s="64"/>
      <c r="U4" s="49"/>
      <c r="V4" s="54"/>
      <c r="W4" s="55"/>
      <c r="X4" s="55"/>
      <c r="Y4" s="55"/>
      <c r="Z4" s="55"/>
      <c r="AA4" s="55"/>
      <c r="AB4" s="55"/>
      <c r="AC4" s="56"/>
      <c r="AE4" s="49"/>
      <c r="AF4" s="49"/>
      <c r="AG4" s="49"/>
      <c r="AH4" s="49"/>
      <c r="AI4" s="49"/>
      <c r="AJ4" s="49"/>
      <c r="AK4" s="49"/>
      <c r="AL4" s="49"/>
    </row>
    <row r="5" spans="2:38" ht="15.75" thickBot="1">
      <c r="B5" s="73"/>
      <c r="C5" s="73"/>
      <c r="D5" s="73"/>
      <c r="F5" s="49"/>
      <c r="G5" s="8"/>
      <c r="H5" s="8" t="s">
        <v>9</v>
      </c>
      <c r="I5" s="19" t="s">
        <v>10</v>
      </c>
      <c r="J5" s="19" t="s">
        <v>8</v>
      </c>
      <c r="K5" s="65" t="s">
        <v>39</v>
      </c>
      <c r="L5" s="65"/>
      <c r="M5" s="21" t="s">
        <v>43</v>
      </c>
      <c r="N5" s="21" t="s">
        <v>41</v>
      </c>
      <c r="O5" s="26" t="s">
        <v>42</v>
      </c>
      <c r="P5" s="22" t="s">
        <v>43</v>
      </c>
      <c r="Q5" s="23" t="s">
        <v>41</v>
      </c>
      <c r="R5" s="24" t="s">
        <v>44</v>
      </c>
      <c r="S5" s="24" t="s">
        <v>43</v>
      </c>
      <c r="T5" s="24" t="s">
        <v>41</v>
      </c>
      <c r="U5" s="49"/>
      <c r="V5" s="57"/>
      <c r="W5" s="58"/>
      <c r="X5" s="58"/>
      <c r="Y5" s="58"/>
      <c r="Z5" s="58"/>
      <c r="AA5" s="58"/>
      <c r="AB5" s="58"/>
      <c r="AC5" s="59"/>
    </row>
    <row r="6" spans="2:38" ht="15.75" thickBot="1">
      <c r="B6" s="2">
        <v>1</v>
      </c>
      <c r="C6" s="1">
        <v>5.46</v>
      </c>
      <c r="D6" s="1">
        <v>37.6</v>
      </c>
      <c r="F6" s="49"/>
      <c r="G6" s="2">
        <v>1</v>
      </c>
      <c r="H6" s="1">
        <v>5.46</v>
      </c>
      <c r="I6" s="20">
        <v>37.6</v>
      </c>
      <c r="J6" s="19">
        <f>$H$46+$H$47*H6</f>
        <v>31.527331249892086</v>
      </c>
      <c r="K6" s="65">
        <f>$I$50*$H$67*SQRT(1+(1/15)+(((H6-$H$24)^2)/$H$63))</f>
        <v>2.2919417653718273</v>
      </c>
      <c r="L6" s="65"/>
      <c r="M6" s="21">
        <f>J6-K6</f>
        <v>29.235389484520258</v>
      </c>
      <c r="N6" s="21">
        <f>J6+K6</f>
        <v>33.81927301526391</v>
      </c>
      <c r="O6" s="26">
        <f>$I$51*$H$67*SQRT(1+(1/15)+(((H6-$H$24)^2)/$H$63))</f>
        <v>3.783769512385617</v>
      </c>
      <c r="P6" s="22">
        <f>J6-O6</f>
        <v>27.743561737506468</v>
      </c>
      <c r="Q6" s="23">
        <f>J6+O6</f>
        <v>35.311100762277704</v>
      </c>
      <c r="R6" s="25">
        <f>$I$52*$H$67*SQRT(1+(1/15)+(((H6-$H$24)^2)/$H$63))</f>
        <v>5.505632926871308</v>
      </c>
      <c r="S6" s="25">
        <f>J6-R6</f>
        <v>26.021698323020779</v>
      </c>
      <c r="T6" s="25">
        <f>J6+R6</f>
        <v>37.032964176763393</v>
      </c>
      <c r="U6" s="49"/>
      <c r="V6" s="57"/>
      <c r="W6" s="58"/>
      <c r="X6" s="58"/>
      <c r="Y6" s="58"/>
      <c r="Z6" s="58"/>
      <c r="AA6" s="58"/>
      <c r="AB6" s="58"/>
      <c r="AC6" s="59"/>
    </row>
    <row r="7" spans="2:38" ht="15.75" thickBot="1">
      <c r="B7" s="2">
        <v>2</v>
      </c>
      <c r="C7" s="1">
        <v>5.53</v>
      </c>
      <c r="D7" s="1">
        <v>37.9</v>
      </c>
      <c r="F7" s="49"/>
      <c r="G7" s="2">
        <v>2</v>
      </c>
      <c r="H7" s="1">
        <v>5.53</v>
      </c>
      <c r="I7" s="20">
        <v>37.9</v>
      </c>
      <c r="J7" s="19">
        <f t="shared" ref="J7:J20" si="0">$H$46+$H$47*H7</f>
        <v>31.679170363359944</v>
      </c>
      <c r="K7" s="65">
        <f t="shared" ref="K7:K20" si="1">$I$50*$H$67*SQRT(1+(1/15)+(((H7-$H$24)^2)/$H$63))</f>
        <v>2.292543382048065</v>
      </c>
      <c r="L7" s="65"/>
      <c r="M7" s="21">
        <f t="shared" ref="M7:M20" si="2">J7-K7</f>
        <v>29.386626981311878</v>
      </c>
      <c r="N7" s="21">
        <f t="shared" ref="N7:N20" si="3">J7+K7</f>
        <v>33.97171374540801</v>
      </c>
      <c r="O7" s="26">
        <f t="shared" ref="O7:O20" si="4">$I$51*$H$67*SQRT(1+(1/15)+(((H7-$H$24)^2)/$H$63))</f>
        <v>3.784762722105028</v>
      </c>
      <c r="P7" s="22">
        <f t="shared" ref="P7:P20" si="5">J7-O7</f>
        <v>27.894407641254915</v>
      </c>
      <c r="Q7" s="23">
        <f t="shared" ref="Q7:Q20" si="6">J7+O7</f>
        <v>35.463933085464973</v>
      </c>
      <c r="R7" s="25">
        <f t="shared" ref="R7:R20" si="7">$I$52*$H$67*SQRT(1+(1/15)+(((H7-$H$24)^2)/$H$63))</f>
        <v>5.5070781121862638</v>
      </c>
      <c r="S7" s="25">
        <f t="shared" ref="S7:S20" si="8">J7-R7</f>
        <v>26.17209225117368</v>
      </c>
      <c r="T7" s="25">
        <f t="shared" ref="T7:T20" si="9">J7+R7</f>
        <v>37.186248475546208</v>
      </c>
      <c r="U7" s="49"/>
      <c r="V7" s="57"/>
      <c r="W7" s="58"/>
      <c r="X7" s="58"/>
      <c r="Y7" s="58"/>
      <c r="Z7" s="58"/>
      <c r="AA7" s="58"/>
      <c r="AB7" s="58"/>
      <c r="AC7" s="59"/>
    </row>
    <row r="8" spans="2:38" ht="15.75" thickBot="1">
      <c r="B8" s="2">
        <v>3</v>
      </c>
      <c r="C8" s="1">
        <v>7.05</v>
      </c>
      <c r="D8" s="1">
        <v>32.1</v>
      </c>
      <c r="F8" s="49"/>
      <c r="G8" s="2">
        <v>3</v>
      </c>
      <c r="H8" s="1">
        <v>7.05</v>
      </c>
      <c r="I8" s="20">
        <v>32.1</v>
      </c>
      <c r="J8" s="19">
        <f t="shared" si="0"/>
        <v>34.976248255804876</v>
      </c>
      <c r="K8" s="65">
        <f t="shared" si="1"/>
        <v>2.3449960264404113</v>
      </c>
      <c r="L8" s="65"/>
      <c r="M8" s="21">
        <f t="shared" si="2"/>
        <v>32.631252229364463</v>
      </c>
      <c r="N8" s="21">
        <f t="shared" si="3"/>
        <v>37.321244282245289</v>
      </c>
      <c r="O8" s="26">
        <f t="shared" si="4"/>
        <v>3.8713568580007829</v>
      </c>
      <c r="P8" s="22">
        <f t="shared" si="5"/>
        <v>31.104891397804092</v>
      </c>
      <c r="Q8" s="23">
        <f t="shared" si="6"/>
        <v>38.847605113805656</v>
      </c>
      <c r="R8" s="25">
        <f t="shared" si="7"/>
        <v>5.6330782621163928</v>
      </c>
      <c r="S8" s="25">
        <f t="shared" si="8"/>
        <v>29.343169993688484</v>
      </c>
      <c r="T8" s="25">
        <f t="shared" si="9"/>
        <v>40.609326517921268</v>
      </c>
      <c r="U8" s="49"/>
      <c r="V8" s="57"/>
      <c r="W8" s="58"/>
      <c r="X8" s="58"/>
      <c r="Y8" s="58"/>
      <c r="Z8" s="58"/>
      <c r="AA8" s="58"/>
      <c r="AB8" s="58"/>
      <c r="AC8" s="59"/>
    </row>
    <row r="9" spans="2:38" ht="15.75" thickBot="1">
      <c r="B9" s="2">
        <v>4</v>
      </c>
      <c r="C9" s="1">
        <v>7.29</v>
      </c>
      <c r="D9" s="1">
        <v>32.1</v>
      </c>
      <c r="F9" s="49"/>
      <c r="G9" s="2">
        <v>4</v>
      </c>
      <c r="H9" s="1">
        <v>7.29</v>
      </c>
      <c r="I9" s="20">
        <v>32.1</v>
      </c>
      <c r="J9" s="19">
        <f t="shared" si="0"/>
        <v>35.496839501980389</v>
      </c>
      <c r="K9" s="65">
        <f t="shared" si="1"/>
        <v>2.3599706884385556</v>
      </c>
      <c r="L9" s="65"/>
      <c r="M9" s="21">
        <f t="shared" si="2"/>
        <v>33.136868813541831</v>
      </c>
      <c r="N9" s="21">
        <f t="shared" si="3"/>
        <v>37.856810190418948</v>
      </c>
      <c r="O9" s="26">
        <f t="shared" si="4"/>
        <v>3.8960785461269496</v>
      </c>
      <c r="P9" s="22">
        <f t="shared" si="5"/>
        <v>31.600760955853438</v>
      </c>
      <c r="Q9" s="23">
        <f t="shared" si="6"/>
        <v>39.39291804810734</v>
      </c>
      <c r="R9" s="25">
        <f t="shared" si="7"/>
        <v>5.669049940547052</v>
      </c>
      <c r="S9" s="25">
        <f t="shared" si="8"/>
        <v>29.827789561433338</v>
      </c>
      <c r="T9" s="25">
        <f t="shared" si="9"/>
        <v>41.165889442527444</v>
      </c>
      <c r="U9" s="49"/>
      <c r="V9" s="57"/>
      <c r="W9" s="58"/>
      <c r="X9" s="58"/>
      <c r="Y9" s="58"/>
      <c r="Z9" s="58"/>
      <c r="AA9" s="58"/>
      <c r="AB9" s="58"/>
      <c r="AC9" s="59"/>
    </row>
    <row r="10" spans="2:38" ht="15.75" thickBot="1">
      <c r="B10" s="2">
        <v>5</v>
      </c>
      <c r="C10" s="1">
        <v>7.4</v>
      </c>
      <c r="D10" s="1">
        <v>31.9</v>
      </c>
      <c r="F10" s="49"/>
      <c r="G10" s="2">
        <v>5</v>
      </c>
      <c r="H10" s="1">
        <v>7.4</v>
      </c>
      <c r="I10" s="20">
        <v>31.9</v>
      </c>
      <c r="J10" s="19">
        <f t="shared" si="0"/>
        <v>35.735443823144166</v>
      </c>
      <c r="K10" s="65">
        <f t="shared" si="1"/>
        <v>2.367419402082009</v>
      </c>
      <c r="L10" s="65"/>
      <c r="M10" s="21">
        <f t="shared" si="2"/>
        <v>33.368024421062159</v>
      </c>
      <c r="N10" s="21">
        <f t="shared" si="3"/>
        <v>38.102863225226173</v>
      </c>
      <c r="O10" s="26">
        <f t="shared" si="4"/>
        <v>3.908375636749589</v>
      </c>
      <c r="P10" s="22">
        <f t="shared" si="5"/>
        <v>31.827068186394577</v>
      </c>
      <c r="Q10" s="23">
        <f t="shared" si="6"/>
        <v>39.643819459893756</v>
      </c>
      <c r="R10" s="25">
        <f t="shared" si="7"/>
        <v>5.6869430143231119</v>
      </c>
      <c r="S10" s="25">
        <f t="shared" si="8"/>
        <v>30.048500808821053</v>
      </c>
      <c r="T10" s="25">
        <f t="shared" si="9"/>
        <v>41.422386837467279</v>
      </c>
      <c r="U10" s="49"/>
      <c r="V10" s="57"/>
      <c r="W10" s="58"/>
      <c r="X10" s="58"/>
      <c r="Y10" s="58"/>
      <c r="Z10" s="58"/>
      <c r="AA10" s="58"/>
      <c r="AB10" s="58"/>
      <c r="AC10" s="59"/>
    </row>
    <row r="11" spans="2:38" ht="15.75" thickBot="1">
      <c r="B11" s="2">
        <v>6</v>
      </c>
      <c r="C11" s="1">
        <v>7.1</v>
      </c>
      <c r="D11" s="1">
        <v>33.4</v>
      </c>
      <c r="F11" s="49"/>
      <c r="G11" s="2">
        <v>6</v>
      </c>
      <c r="H11" s="1">
        <v>7.1</v>
      </c>
      <c r="I11" s="20">
        <v>33.4</v>
      </c>
      <c r="J11" s="19">
        <f t="shared" si="0"/>
        <v>35.084704765424775</v>
      </c>
      <c r="K11" s="65">
        <f t="shared" si="1"/>
        <v>2.3479701425083759</v>
      </c>
      <c r="L11" s="65"/>
      <c r="M11" s="21">
        <f t="shared" si="2"/>
        <v>32.736734622916401</v>
      </c>
      <c r="N11" s="21">
        <f t="shared" si="3"/>
        <v>37.432674907933148</v>
      </c>
      <c r="O11" s="26">
        <f t="shared" si="4"/>
        <v>3.8762668299181691</v>
      </c>
      <c r="P11" s="22">
        <f t="shared" si="5"/>
        <v>31.208437935506605</v>
      </c>
      <c r="Q11" s="23">
        <f t="shared" si="6"/>
        <v>38.96097159534294</v>
      </c>
      <c r="R11" s="25">
        <f t="shared" si="7"/>
        <v>5.6402225934425712</v>
      </c>
      <c r="S11" s="25">
        <f t="shared" si="8"/>
        <v>29.444482171982202</v>
      </c>
      <c r="T11" s="25">
        <f t="shared" si="9"/>
        <v>40.724927358867347</v>
      </c>
      <c r="U11" s="49"/>
      <c r="V11" s="57"/>
      <c r="W11" s="58"/>
      <c r="X11" s="58"/>
      <c r="Y11" s="58"/>
      <c r="Z11" s="58"/>
      <c r="AA11" s="58"/>
      <c r="AB11" s="58"/>
      <c r="AC11" s="59"/>
    </row>
    <row r="12" spans="2:38" ht="15.75" thickBot="1">
      <c r="B12" s="2">
        <v>7</v>
      </c>
      <c r="C12" s="1">
        <v>6.25</v>
      </c>
      <c r="D12" s="1">
        <v>31.3</v>
      </c>
      <c r="F12" s="49"/>
      <c r="G12" s="2">
        <v>7</v>
      </c>
      <c r="H12" s="1">
        <v>6.25</v>
      </c>
      <c r="I12" s="20">
        <v>31.3</v>
      </c>
      <c r="J12" s="19">
        <f t="shared" si="0"/>
        <v>33.240944101886491</v>
      </c>
      <c r="K12" s="65">
        <f t="shared" si="1"/>
        <v>2.3080898346641767</v>
      </c>
      <c r="L12" s="65"/>
      <c r="M12" s="21">
        <f t="shared" si="2"/>
        <v>30.932854267222314</v>
      </c>
      <c r="N12" s="21">
        <f t="shared" si="3"/>
        <v>35.549033936550671</v>
      </c>
      <c r="O12" s="26">
        <f t="shared" si="4"/>
        <v>3.8104283800738936</v>
      </c>
      <c r="P12" s="22">
        <f t="shared" si="5"/>
        <v>29.430515721812597</v>
      </c>
      <c r="Q12" s="23">
        <f t="shared" si="6"/>
        <v>37.051372481960385</v>
      </c>
      <c r="R12" s="25">
        <f t="shared" si="7"/>
        <v>5.5444233286802023</v>
      </c>
      <c r="S12" s="25">
        <f t="shared" si="8"/>
        <v>27.696520773206288</v>
      </c>
      <c r="T12" s="25">
        <f t="shared" si="9"/>
        <v>38.785367430566694</v>
      </c>
      <c r="U12" s="49"/>
      <c r="V12" s="57"/>
      <c r="W12" s="58"/>
      <c r="X12" s="58"/>
      <c r="Y12" s="58"/>
      <c r="Z12" s="58"/>
      <c r="AA12" s="58"/>
      <c r="AB12" s="58"/>
      <c r="AC12" s="59"/>
    </row>
    <row r="13" spans="2:38" ht="15.75" thickBot="1">
      <c r="B13" s="2">
        <v>8</v>
      </c>
      <c r="C13" s="1">
        <v>8.64</v>
      </c>
      <c r="D13" s="1">
        <v>39.299999999999997</v>
      </c>
      <c r="F13" s="49"/>
      <c r="G13" s="2">
        <v>8</v>
      </c>
      <c r="H13" s="1">
        <v>8.64</v>
      </c>
      <c r="I13" s="20">
        <v>39.299999999999997</v>
      </c>
      <c r="J13" s="19">
        <f t="shared" si="0"/>
        <v>38.425165261717666</v>
      </c>
      <c r="K13" s="65">
        <f t="shared" si="1"/>
        <v>2.4756062152744454</v>
      </c>
      <c r="L13" s="65"/>
      <c r="M13" s="21">
        <f t="shared" si="2"/>
        <v>35.94955904644322</v>
      </c>
      <c r="N13" s="21">
        <f t="shared" si="3"/>
        <v>40.900771476992112</v>
      </c>
      <c r="O13" s="26">
        <f t="shared" si="4"/>
        <v>4.086981381269144</v>
      </c>
      <c r="P13" s="22">
        <f t="shared" si="5"/>
        <v>34.338183880448526</v>
      </c>
      <c r="Q13" s="23">
        <f t="shared" si="6"/>
        <v>42.512146642986806</v>
      </c>
      <c r="R13" s="25">
        <f t="shared" si="7"/>
        <v>5.9468260924906424</v>
      </c>
      <c r="S13" s="25">
        <f t="shared" si="8"/>
        <v>32.478339169227027</v>
      </c>
      <c r="T13" s="25">
        <f t="shared" si="9"/>
        <v>44.371991354208305</v>
      </c>
      <c r="U13" s="49"/>
      <c r="V13" s="57"/>
      <c r="W13" s="58"/>
      <c r="X13" s="58"/>
      <c r="Y13" s="58"/>
      <c r="Z13" s="58"/>
      <c r="AA13" s="58"/>
      <c r="AB13" s="58"/>
      <c r="AC13" s="59"/>
    </row>
    <row r="14" spans="2:38" ht="15.75" thickBot="1">
      <c r="B14" s="2">
        <v>9</v>
      </c>
      <c r="C14" s="1">
        <v>5.18</v>
      </c>
      <c r="D14" s="1">
        <v>29.8</v>
      </c>
      <c r="F14" s="49"/>
      <c r="G14" s="2">
        <v>9</v>
      </c>
      <c r="H14" s="1">
        <v>5.18</v>
      </c>
      <c r="I14" s="20">
        <v>29.8</v>
      </c>
      <c r="J14" s="19">
        <f t="shared" si="0"/>
        <v>30.91997479602065</v>
      </c>
      <c r="K14" s="65">
        <f t="shared" si="1"/>
        <v>2.2911568777472762</v>
      </c>
      <c r="L14" s="65"/>
      <c r="M14" s="21">
        <f t="shared" si="2"/>
        <v>28.628817918273374</v>
      </c>
      <c r="N14" s="21">
        <f t="shared" si="3"/>
        <v>33.211131673767923</v>
      </c>
      <c r="O14" s="26">
        <f t="shared" si="4"/>
        <v>3.7824737404295861</v>
      </c>
      <c r="P14" s="22">
        <f t="shared" si="5"/>
        <v>27.137501055591063</v>
      </c>
      <c r="Q14" s="23">
        <f t="shared" si="6"/>
        <v>34.702448536450234</v>
      </c>
      <c r="R14" s="25">
        <f t="shared" si="7"/>
        <v>5.5037474936483042</v>
      </c>
      <c r="S14" s="25">
        <f t="shared" si="8"/>
        <v>25.416227302372345</v>
      </c>
      <c r="T14" s="25">
        <f t="shared" si="9"/>
        <v>36.423722289668952</v>
      </c>
      <c r="U14" s="49"/>
      <c r="V14" s="57"/>
      <c r="W14" s="58"/>
      <c r="X14" s="58"/>
      <c r="Y14" s="58"/>
      <c r="Z14" s="58"/>
      <c r="AA14" s="58"/>
      <c r="AB14" s="58"/>
      <c r="AC14" s="59"/>
    </row>
    <row r="15" spans="2:38" ht="15.75" thickBot="1">
      <c r="B15" s="2">
        <v>10</v>
      </c>
      <c r="C15" s="1">
        <v>1.81</v>
      </c>
      <c r="D15" s="1">
        <v>20</v>
      </c>
      <c r="F15" s="49"/>
      <c r="G15" s="2">
        <v>10</v>
      </c>
      <c r="H15" s="1">
        <v>1.81</v>
      </c>
      <c r="I15" s="20">
        <v>20</v>
      </c>
      <c r="J15" s="19">
        <f t="shared" si="0"/>
        <v>23.610006047639452</v>
      </c>
      <c r="K15" s="65">
        <f t="shared" si="1"/>
        <v>2.4777682177040972</v>
      </c>
      <c r="L15" s="65"/>
      <c r="M15" s="21">
        <f t="shared" si="2"/>
        <v>21.132237829935356</v>
      </c>
      <c r="N15" s="21">
        <f t="shared" si="3"/>
        <v>26.087774265343548</v>
      </c>
      <c r="O15" s="26">
        <f t="shared" si="4"/>
        <v>4.0905506337705022</v>
      </c>
      <c r="P15" s="22">
        <f t="shared" si="5"/>
        <v>19.51945541386895</v>
      </c>
      <c r="Q15" s="23">
        <f t="shared" si="6"/>
        <v>27.700556681409953</v>
      </c>
      <c r="R15" s="25">
        <f t="shared" si="7"/>
        <v>5.9520195890901233</v>
      </c>
      <c r="S15" s="25">
        <f t="shared" si="8"/>
        <v>17.657986458549328</v>
      </c>
      <c r="T15" s="25">
        <f t="shared" si="9"/>
        <v>29.562025636729576</v>
      </c>
      <c r="U15" s="49"/>
      <c r="V15" s="57"/>
      <c r="W15" s="58"/>
      <c r="X15" s="58"/>
      <c r="Y15" s="58"/>
      <c r="Z15" s="58"/>
      <c r="AA15" s="58"/>
      <c r="AB15" s="58"/>
      <c r="AC15" s="59"/>
    </row>
    <row r="16" spans="2:38" ht="15.75" thickBot="1">
      <c r="B16" s="2">
        <v>11</v>
      </c>
      <c r="C16" s="1">
        <v>2.2999999999999998</v>
      </c>
      <c r="D16" s="1">
        <v>25.5</v>
      </c>
      <c r="F16" s="49"/>
      <c r="G16" s="2">
        <v>11</v>
      </c>
      <c r="H16" s="1">
        <v>2.2999999999999998</v>
      </c>
      <c r="I16" s="20">
        <v>25.5</v>
      </c>
      <c r="J16" s="19">
        <f t="shared" si="0"/>
        <v>24.672879841914465</v>
      </c>
      <c r="K16" s="65">
        <f t="shared" si="1"/>
        <v>2.4295825576986769</v>
      </c>
      <c r="L16" s="65"/>
      <c r="M16" s="21">
        <f t="shared" si="2"/>
        <v>22.243297284215789</v>
      </c>
      <c r="N16" s="21">
        <f t="shared" si="3"/>
        <v>27.102462399613142</v>
      </c>
      <c r="O16" s="26">
        <f t="shared" si="4"/>
        <v>4.0110008677086633</v>
      </c>
      <c r="P16" s="22">
        <f t="shared" si="5"/>
        <v>20.661878974205802</v>
      </c>
      <c r="Q16" s="23">
        <f t="shared" si="6"/>
        <v>28.683880709623129</v>
      </c>
      <c r="R16" s="25">
        <f t="shared" si="7"/>
        <v>5.8362694595113167</v>
      </c>
      <c r="S16" s="25">
        <f t="shared" si="8"/>
        <v>18.836610382403148</v>
      </c>
      <c r="T16" s="25">
        <f t="shared" si="9"/>
        <v>30.509149301425783</v>
      </c>
      <c r="U16" s="49"/>
      <c r="V16" s="57"/>
      <c r="W16" s="58"/>
      <c r="X16" s="58"/>
      <c r="Y16" s="58"/>
      <c r="Z16" s="58"/>
      <c r="AA16" s="58"/>
      <c r="AB16" s="58"/>
      <c r="AC16" s="59"/>
    </row>
    <row r="17" spans="2:30" ht="15.75" thickBot="1">
      <c r="B17" s="2">
        <v>12</v>
      </c>
      <c r="C17" s="1">
        <v>5.53</v>
      </c>
      <c r="D17" s="1">
        <v>37.6</v>
      </c>
      <c r="F17" s="49"/>
      <c r="G17" s="2">
        <v>12</v>
      </c>
      <c r="H17" s="1">
        <v>5.53</v>
      </c>
      <c r="I17" s="20">
        <v>37.6</v>
      </c>
      <c r="J17" s="19">
        <f t="shared" si="0"/>
        <v>31.679170363359944</v>
      </c>
      <c r="K17" s="65">
        <f t="shared" si="1"/>
        <v>2.292543382048065</v>
      </c>
      <c r="L17" s="65"/>
      <c r="M17" s="21">
        <f t="shared" si="2"/>
        <v>29.386626981311878</v>
      </c>
      <c r="N17" s="21">
        <f t="shared" si="3"/>
        <v>33.97171374540801</v>
      </c>
      <c r="O17" s="26">
        <f t="shared" si="4"/>
        <v>3.784762722105028</v>
      </c>
      <c r="P17" s="22">
        <f t="shared" si="5"/>
        <v>27.894407641254915</v>
      </c>
      <c r="Q17" s="23">
        <f t="shared" si="6"/>
        <v>35.463933085464973</v>
      </c>
      <c r="R17" s="25">
        <f t="shared" si="7"/>
        <v>5.5070781121862638</v>
      </c>
      <c r="S17" s="25">
        <f t="shared" si="8"/>
        <v>26.17209225117368</v>
      </c>
      <c r="T17" s="25">
        <f t="shared" si="9"/>
        <v>37.186248475546208</v>
      </c>
      <c r="U17" s="49"/>
      <c r="V17" s="57"/>
      <c r="W17" s="58"/>
      <c r="X17" s="58"/>
      <c r="Y17" s="58"/>
      <c r="Z17" s="58"/>
      <c r="AA17" s="58"/>
      <c r="AB17" s="58"/>
      <c r="AC17" s="59"/>
    </row>
    <row r="18" spans="2:30" ht="15.75" thickBot="1">
      <c r="B18" s="2">
        <v>13</v>
      </c>
      <c r="C18" s="1">
        <v>2.2200000000000002</v>
      </c>
      <c r="D18" s="1">
        <v>20.3</v>
      </c>
      <c r="F18" s="49"/>
      <c r="G18" s="2">
        <v>13</v>
      </c>
      <c r="H18" s="1">
        <v>2.2200000000000002</v>
      </c>
      <c r="I18" s="20">
        <v>20.3</v>
      </c>
      <c r="J18" s="19">
        <f t="shared" si="0"/>
        <v>24.499349426522627</v>
      </c>
      <c r="K18" s="65">
        <f t="shared" si="1"/>
        <v>2.437004154251857</v>
      </c>
      <c r="L18" s="65"/>
      <c r="M18" s="21">
        <f t="shared" si="2"/>
        <v>22.062345272270772</v>
      </c>
      <c r="N18" s="21">
        <f t="shared" si="3"/>
        <v>26.936353580774483</v>
      </c>
      <c r="O18" s="26">
        <f t="shared" si="4"/>
        <v>4.023253190693227</v>
      </c>
      <c r="P18" s="22">
        <f t="shared" si="5"/>
        <v>20.476096235829402</v>
      </c>
      <c r="Q18" s="23">
        <f t="shared" si="6"/>
        <v>28.522602617215853</v>
      </c>
      <c r="R18" s="25">
        <f t="shared" si="7"/>
        <v>5.8540973934363798</v>
      </c>
      <c r="S18" s="25">
        <f t="shared" si="8"/>
        <v>18.645252033086248</v>
      </c>
      <c r="T18" s="25">
        <f t="shared" si="9"/>
        <v>30.353446819959007</v>
      </c>
      <c r="U18" s="49"/>
      <c r="V18" s="57"/>
      <c r="W18" s="58"/>
      <c r="X18" s="58"/>
      <c r="Y18" s="58"/>
      <c r="Z18" s="58"/>
      <c r="AA18" s="58"/>
      <c r="AB18" s="58"/>
      <c r="AC18" s="59"/>
    </row>
    <row r="19" spans="2:30" ht="15.75" thickBot="1">
      <c r="B19" s="2">
        <v>14</v>
      </c>
      <c r="C19" s="1">
        <v>3.54</v>
      </c>
      <c r="D19" s="1">
        <v>29.1</v>
      </c>
      <c r="F19" s="49"/>
      <c r="G19" s="2">
        <v>14</v>
      </c>
      <c r="H19" s="1">
        <v>3.54</v>
      </c>
      <c r="I19" s="20">
        <v>29.1</v>
      </c>
      <c r="J19" s="19">
        <f t="shared" si="0"/>
        <v>27.362601280487961</v>
      </c>
      <c r="K19" s="65">
        <f t="shared" si="1"/>
        <v>2.3382103712499371</v>
      </c>
      <c r="L19" s="65"/>
      <c r="M19" s="21">
        <f t="shared" si="2"/>
        <v>25.024390909238026</v>
      </c>
      <c r="N19" s="21">
        <f t="shared" si="3"/>
        <v>29.700811651737897</v>
      </c>
      <c r="O19" s="26">
        <f t="shared" si="4"/>
        <v>3.8601544114032307</v>
      </c>
      <c r="P19" s="22">
        <f t="shared" si="5"/>
        <v>23.502446869084732</v>
      </c>
      <c r="Q19" s="23">
        <f t="shared" si="6"/>
        <v>31.222755691891191</v>
      </c>
      <c r="R19" s="25">
        <f t="shared" si="7"/>
        <v>5.6167779672260423</v>
      </c>
      <c r="S19" s="25">
        <f t="shared" si="8"/>
        <v>21.745823313261919</v>
      </c>
      <c r="T19" s="25">
        <f t="shared" si="9"/>
        <v>32.979379247714007</v>
      </c>
      <c r="U19" s="49"/>
      <c r="V19" s="60"/>
      <c r="W19" s="61"/>
      <c r="X19" s="61"/>
      <c r="Y19" s="61"/>
      <c r="Z19" s="61"/>
      <c r="AA19" s="61"/>
      <c r="AB19" s="61"/>
      <c r="AC19" s="62"/>
    </row>
    <row r="20" spans="2:30" ht="15.75" thickBot="1">
      <c r="B20" s="2">
        <v>15</v>
      </c>
      <c r="C20" s="1">
        <v>3.23</v>
      </c>
      <c r="D20" s="1">
        <v>27.7</v>
      </c>
      <c r="F20" s="49"/>
      <c r="G20" s="2">
        <v>15</v>
      </c>
      <c r="H20" s="1">
        <v>3.23</v>
      </c>
      <c r="I20" s="20">
        <v>27.7</v>
      </c>
      <c r="J20" s="19">
        <f t="shared" si="0"/>
        <v>26.690170920844587</v>
      </c>
      <c r="K20" s="65">
        <f t="shared" si="1"/>
        <v>2.3567489325520485</v>
      </c>
      <c r="L20" s="65"/>
      <c r="M20" s="21">
        <f t="shared" si="2"/>
        <v>24.333421988292539</v>
      </c>
      <c r="N20" s="21">
        <f t="shared" si="3"/>
        <v>29.046919853396634</v>
      </c>
      <c r="O20" s="26">
        <f t="shared" si="4"/>
        <v>3.8907597453249854</v>
      </c>
      <c r="P20" s="22">
        <f t="shared" si="5"/>
        <v>22.799411175519602</v>
      </c>
      <c r="Q20" s="23">
        <f t="shared" si="6"/>
        <v>30.580930666169571</v>
      </c>
      <c r="R20" s="25">
        <f t="shared" si="7"/>
        <v>5.6613107363669579</v>
      </c>
      <c r="S20" s="25">
        <f t="shared" si="8"/>
        <v>21.02886018447763</v>
      </c>
      <c r="T20" s="25">
        <f t="shared" si="9"/>
        <v>32.351481657211544</v>
      </c>
      <c r="U20" s="49"/>
    </row>
    <row r="21" spans="2:30"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2:30" ht="15" customHeight="1">
      <c r="B22" s="69" t="s">
        <v>7</v>
      </c>
      <c r="C22" s="69"/>
      <c r="D22" s="6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2:30" ht="15" customHeight="1">
      <c r="B23" s="69"/>
      <c r="C23" s="69"/>
      <c r="D23" s="69"/>
      <c r="G23" s="70" t="s">
        <v>11</v>
      </c>
      <c r="H23" s="71"/>
      <c r="I23" s="71"/>
      <c r="J23" s="71"/>
      <c r="K23" s="71"/>
      <c r="V23" s="63" t="s">
        <v>60</v>
      </c>
      <c r="W23" s="63"/>
      <c r="X23" s="63"/>
      <c r="Y23" s="63"/>
      <c r="Z23" s="63"/>
      <c r="AA23" s="63"/>
      <c r="AB23" s="63"/>
      <c r="AC23" s="63"/>
      <c r="AD23" s="63"/>
    </row>
    <row r="24" spans="2:30">
      <c r="B24" s="69"/>
      <c r="C24" s="69"/>
      <c r="D24" s="69"/>
      <c r="G24" s="3" t="s">
        <v>13</v>
      </c>
      <c r="H24" s="13">
        <f>AVERAGE(H6:H20)</f>
        <v>5.2353333333333341</v>
      </c>
      <c r="I24" s="4"/>
      <c r="J24" s="4"/>
      <c r="K24" s="4"/>
      <c r="V24" s="63"/>
      <c r="W24" s="63"/>
      <c r="X24" s="63"/>
      <c r="Y24" s="63"/>
      <c r="Z24" s="63"/>
      <c r="AA24" s="63"/>
      <c r="AB24" s="63"/>
      <c r="AC24" s="63"/>
      <c r="AD24" s="63"/>
    </row>
    <row r="25" spans="2:30">
      <c r="B25" s="69"/>
      <c r="C25" s="69"/>
      <c r="D25" s="69"/>
      <c r="G25" s="3" t="s">
        <v>12</v>
      </c>
      <c r="H25" s="13">
        <f>AVERAGE(I6:I20)</f>
        <v>31.040000000000006</v>
      </c>
      <c r="I25" s="4"/>
      <c r="J25" s="4"/>
      <c r="K25" s="4"/>
      <c r="V25" s="63"/>
      <c r="W25" s="63"/>
      <c r="X25" s="63"/>
      <c r="Y25" s="63"/>
      <c r="Z25" s="63"/>
      <c r="AA25" s="63"/>
      <c r="AB25" s="63"/>
      <c r="AC25" s="63"/>
      <c r="AD25" s="63"/>
    </row>
    <row r="26" spans="2:30">
      <c r="B26" s="69"/>
      <c r="C26" s="69"/>
      <c r="D26" s="69"/>
      <c r="V26" s="27"/>
      <c r="W26" s="27"/>
      <c r="X26" s="27"/>
      <c r="Y26" s="27"/>
      <c r="Z26" s="27"/>
      <c r="AA26" s="27"/>
      <c r="AB26" s="27"/>
      <c r="AC26" s="27"/>
      <c r="AD26" s="27"/>
    </row>
    <row r="27" spans="2:30">
      <c r="B27" s="69"/>
      <c r="C27" s="69"/>
      <c r="D27" s="69"/>
      <c r="V27" s="50" t="s">
        <v>47</v>
      </c>
      <c r="W27" s="50"/>
      <c r="X27" s="50"/>
      <c r="Y27" s="50"/>
      <c r="Z27" s="50"/>
      <c r="AA27" s="50"/>
      <c r="AB27" s="50"/>
      <c r="AC27" s="50"/>
      <c r="AD27" s="50"/>
    </row>
    <row r="28" spans="2:30">
      <c r="G28" s="53" t="s">
        <v>14</v>
      </c>
      <c r="H28" s="49"/>
      <c r="I28" s="49"/>
      <c r="J28" s="49"/>
      <c r="K28" s="49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>
      <c r="G29" s="10" t="s">
        <v>15</v>
      </c>
      <c r="H29" s="11">
        <f>MAX(H6:H20)</f>
        <v>8.64</v>
      </c>
      <c r="I29" s="12"/>
      <c r="J29" s="10" t="s">
        <v>17</v>
      </c>
      <c r="K29" s="11">
        <f>MAX(I6:I20)</f>
        <v>39.299999999999997</v>
      </c>
      <c r="V29" s="50"/>
      <c r="W29" s="50"/>
      <c r="X29" s="50"/>
      <c r="Y29" s="50"/>
      <c r="Z29" s="50"/>
      <c r="AA29" s="50"/>
      <c r="AB29" s="50"/>
      <c r="AC29" s="50"/>
      <c r="AD29" s="50"/>
    </row>
    <row r="30" spans="2:30">
      <c r="G30" s="10" t="s">
        <v>16</v>
      </c>
      <c r="H30" s="11">
        <f>MIN(H6:H20)</f>
        <v>1.81</v>
      </c>
      <c r="I30" s="12"/>
      <c r="J30" s="10" t="s">
        <v>18</v>
      </c>
      <c r="K30" s="11">
        <f>MIN(I6:I20)</f>
        <v>20</v>
      </c>
      <c r="V30" s="6" t="s">
        <v>45</v>
      </c>
      <c r="W30" s="7">
        <v>7.1</v>
      </c>
      <c r="X30" s="28" t="s">
        <v>46</v>
      </c>
      <c r="Y30" s="29">
        <f>H46+H47*W30</f>
        <v>35.084704765424775</v>
      </c>
      <c r="Z30" s="30"/>
      <c r="AA30" s="53" t="s">
        <v>50</v>
      </c>
      <c r="AB30" s="49"/>
      <c r="AC30" s="49"/>
      <c r="AD30" s="49"/>
    </row>
    <row r="31" spans="2:30">
      <c r="V31" s="7"/>
    </row>
    <row r="32" spans="2:30">
      <c r="V32" s="50" t="s">
        <v>48</v>
      </c>
      <c r="W32" s="50"/>
      <c r="X32" s="50"/>
      <c r="Y32" s="50"/>
      <c r="Z32" s="50"/>
      <c r="AA32" s="50"/>
      <c r="AB32" s="50"/>
      <c r="AC32" s="50"/>
      <c r="AD32" s="50"/>
    </row>
    <row r="33" spans="7:30">
      <c r="G33" s="53" t="s">
        <v>19</v>
      </c>
      <c r="H33" s="49"/>
      <c r="I33" s="49"/>
      <c r="J33" s="49"/>
      <c r="K33" s="49"/>
      <c r="V33" s="50"/>
      <c r="W33" s="50"/>
      <c r="X33" s="50"/>
      <c r="Y33" s="50"/>
      <c r="Z33" s="50"/>
      <c r="AA33" s="50"/>
      <c r="AB33" s="50"/>
      <c r="AC33" s="50"/>
      <c r="AD33" s="50"/>
    </row>
    <row r="34" spans="7:30">
      <c r="G34" s="6" t="s">
        <v>20</v>
      </c>
      <c r="H34" s="5">
        <f>VAR(H6:H20)</f>
        <v>4.6330552380952259</v>
      </c>
      <c r="V34" s="6" t="s">
        <v>49</v>
      </c>
      <c r="W34" s="7">
        <v>5</v>
      </c>
      <c r="X34" s="28" t="s">
        <v>46</v>
      </c>
      <c r="Y34" s="29">
        <f>H46+H47*W34</f>
        <v>30.529531361389012</v>
      </c>
      <c r="AA34" s="53" t="s">
        <v>51</v>
      </c>
      <c r="AB34" s="49"/>
      <c r="AC34" s="49"/>
      <c r="AD34" s="49"/>
    </row>
    <row r="35" spans="7:30">
      <c r="G35" s="6" t="s">
        <v>21</v>
      </c>
      <c r="H35" s="5">
        <f>VAR(I6:I20)</f>
        <v>35.311142857142578</v>
      </c>
    </row>
    <row r="36" spans="7:30" ht="15" customHeight="1">
      <c r="O36" s="5" t="s">
        <v>40</v>
      </c>
      <c r="V36" s="50" t="s">
        <v>59</v>
      </c>
      <c r="W36" s="50"/>
      <c r="X36" s="50"/>
      <c r="Y36" s="50"/>
      <c r="Z36" s="50"/>
      <c r="AA36" s="50"/>
      <c r="AB36" s="50"/>
      <c r="AC36" s="50"/>
      <c r="AD36" s="50"/>
    </row>
    <row r="37" spans="7:30" ht="15" customHeight="1">
      <c r="G37" s="44" t="s">
        <v>22</v>
      </c>
      <c r="H37" s="50"/>
      <c r="I37" s="50"/>
      <c r="J37" s="50"/>
      <c r="K37" s="50"/>
      <c r="L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7:30">
      <c r="G38" s="16" t="s">
        <v>24</v>
      </c>
      <c r="H38" s="15">
        <f>STDEV(H6:H20)</f>
        <v>2.1524533068327467</v>
      </c>
      <c r="I38" s="15"/>
      <c r="J38" s="15"/>
      <c r="K38" s="15"/>
      <c r="V38" s="50"/>
      <c r="W38" s="50"/>
      <c r="X38" s="50"/>
      <c r="Y38" s="50"/>
      <c r="Z38" s="50"/>
      <c r="AA38" s="50"/>
      <c r="AB38" s="50"/>
      <c r="AC38" s="50"/>
      <c r="AD38" s="50"/>
    </row>
    <row r="39" spans="7:30">
      <c r="G39" s="6" t="s">
        <v>23</v>
      </c>
      <c r="H39" s="5">
        <f>STDEV(I6:I20)</f>
        <v>5.9423179700469229</v>
      </c>
      <c r="V39" s="50"/>
      <c r="W39" s="50"/>
      <c r="X39" s="50"/>
      <c r="Y39" s="50"/>
      <c r="Z39" s="50"/>
      <c r="AA39" s="50"/>
      <c r="AB39" s="50"/>
      <c r="AC39" s="50"/>
      <c r="AD39" s="50"/>
    </row>
    <row r="41" spans="7:30">
      <c r="G41" s="53" t="s">
        <v>25</v>
      </c>
      <c r="H41" s="49"/>
      <c r="I41" s="49"/>
      <c r="J41" s="49"/>
      <c r="K41" s="49"/>
      <c r="V41" s="49" t="s">
        <v>55</v>
      </c>
      <c r="W41" s="49"/>
      <c r="X41" s="49"/>
      <c r="Y41" s="49"/>
      <c r="Z41" s="49"/>
      <c r="AA41" s="49"/>
      <c r="AB41" s="49"/>
      <c r="AC41" s="49"/>
      <c r="AD41" s="49"/>
    </row>
    <row r="42" spans="7:30">
      <c r="G42" s="17" t="s">
        <v>26</v>
      </c>
      <c r="H42" s="9">
        <f>CORREL(H6:H20,I6:I20)</f>
        <v>0.78571215460234056</v>
      </c>
      <c r="V42" s="49" t="s">
        <v>52</v>
      </c>
      <c r="W42" s="49"/>
      <c r="X42" s="49"/>
      <c r="Y42" s="49" t="s">
        <v>53</v>
      </c>
      <c r="Z42" s="49"/>
      <c r="AA42" s="49"/>
      <c r="AB42" s="49" t="s">
        <v>54</v>
      </c>
      <c r="AC42" s="49"/>
      <c r="AD42" s="49"/>
    </row>
    <row r="43" spans="7:30">
      <c r="V43" s="49"/>
      <c r="W43" s="49"/>
      <c r="X43" s="49"/>
      <c r="Y43" s="49"/>
      <c r="Z43" s="49"/>
      <c r="AA43" s="49"/>
      <c r="AB43" s="49"/>
      <c r="AC43" s="49"/>
      <c r="AD43" s="49"/>
    </row>
    <row r="44" spans="7:30">
      <c r="G44" s="44" t="s">
        <v>38</v>
      </c>
      <c r="H44" s="50"/>
      <c r="I44" s="50"/>
      <c r="J44" s="50"/>
      <c r="K44" s="50"/>
      <c r="L44" s="50"/>
      <c r="V44" s="49"/>
      <c r="W44" s="49"/>
      <c r="X44" s="49"/>
      <c r="Y44" s="49"/>
      <c r="Z44" s="49"/>
      <c r="AA44" s="49"/>
      <c r="AB44" s="49"/>
      <c r="AC44" s="49"/>
      <c r="AD44" s="49"/>
    </row>
    <row r="45" spans="7:30" ht="15" customHeight="1">
      <c r="G45" s="50"/>
      <c r="H45" s="50"/>
      <c r="I45" s="50"/>
      <c r="J45" s="50"/>
      <c r="K45" s="50"/>
      <c r="L45" s="50"/>
      <c r="V45" s="50" t="s">
        <v>58</v>
      </c>
      <c r="W45" s="50"/>
      <c r="X45" s="50"/>
      <c r="Y45" s="50"/>
      <c r="Z45" s="50"/>
      <c r="AA45" s="50"/>
      <c r="AB45" s="50"/>
      <c r="AC45" s="50"/>
      <c r="AD45" s="50"/>
    </row>
    <row r="46" spans="7:30">
      <c r="G46" s="6" t="s">
        <v>27</v>
      </c>
      <c r="H46" s="7">
        <f>INTERCEPT(I6:I20,H6:H20)</f>
        <v>19.683880399399108</v>
      </c>
      <c r="V46" s="50"/>
      <c r="W46" s="50"/>
      <c r="X46" s="50"/>
      <c r="Y46" s="50"/>
      <c r="Z46" s="50"/>
      <c r="AA46" s="50"/>
      <c r="AB46" s="50"/>
      <c r="AC46" s="50"/>
      <c r="AD46" s="50"/>
    </row>
    <row r="47" spans="7:30">
      <c r="G47" s="6" t="s">
        <v>28</v>
      </c>
      <c r="H47" s="7">
        <f>SLOPE(I6:I20,H6:H20)</f>
        <v>2.1691301923979811</v>
      </c>
      <c r="V47" s="50"/>
      <c r="W47" s="50"/>
      <c r="X47" s="50"/>
      <c r="Y47" s="50"/>
      <c r="Z47" s="50"/>
      <c r="AA47" s="50"/>
      <c r="AB47" s="50"/>
      <c r="AC47" s="50"/>
      <c r="AD47" s="50"/>
    </row>
    <row r="48" spans="7:30">
      <c r="V48" s="49"/>
      <c r="W48" s="49"/>
      <c r="X48" s="49"/>
      <c r="Y48" s="49"/>
      <c r="Z48" s="49"/>
      <c r="AA48" s="49"/>
      <c r="AB48" s="49"/>
      <c r="AC48" s="49"/>
      <c r="AD48" s="49"/>
    </row>
    <row r="49" spans="7:31" ht="15" customHeight="1">
      <c r="G49" s="53" t="s">
        <v>29</v>
      </c>
      <c r="H49" s="49"/>
      <c r="I49" s="49"/>
      <c r="J49" s="49"/>
      <c r="K49" s="49"/>
      <c r="L49" s="49"/>
      <c r="V49" s="49"/>
      <c r="W49" s="49"/>
      <c r="X49" s="49"/>
      <c r="Y49" s="49"/>
      <c r="Z49" s="49"/>
      <c r="AA49" s="49"/>
      <c r="AB49" s="49"/>
      <c r="AC49" s="49"/>
      <c r="AD49" s="49"/>
    </row>
    <row r="50" spans="7:31">
      <c r="G50" s="49" t="s">
        <v>30</v>
      </c>
      <c r="H50" s="49"/>
      <c r="I50" s="18">
        <f>TINV(0.2,8)</f>
        <v>1.3968153099515943</v>
      </c>
      <c r="V50" s="49"/>
      <c r="W50" s="49"/>
      <c r="X50" s="49"/>
      <c r="Y50" s="49"/>
      <c r="Z50" s="49"/>
      <c r="AA50" s="49"/>
      <c r="AB50" s="49"/>
      <c r="AC50" s="49"/>
      <c r="AD50" s="49"/>
      <c r="AE50"/>
    </row>
    <row r="51" spans="7:31">
      <c r="G51" s="49" t="s">
        <v>32</v>
      </c>
      <c r="H51" s="49"/>
      <c r="I51" s="18">
        <f>TINV(0.05,8)</f>
        <v>2.3060041332991172</v>
      </c>
      <c r="V51" s="49" t="s">
        <v>56</v>
      </c>
      <c r="W51" s="49"/>
      <c r="X51" s="49"/>
      <c r="Y51" s="49"/>
      <c r="Z51" s="49"/>
      <c r="AA51" s="49"/>
      <c r="AB51" s="49"/>
      <c r="AC51" s="49"/>
      <c r="AD51" s="49"/>
    </row>
    <row r="52" spans="7:31" ht="15.75" thickBot="1">
      <c r="G52" s="49" t="s">
        <v>31</v>
      </c>
      <c r="H52" s="49"/>
      <c r="I52" s="18">
        <f>TINV(0.01,8)</f>
        <v>3.3553873311348408</v>
      </c>
      <c r="V52" s="49"/>
      <c r="W52" s="49"/>
      <c r="X52" s="49"/>
      <c r="Y52" s="49"/>
      <c r="Z52" s="49"/>
      <c r="AA52" s="49"/>
      <c r="AB52" s="49"/>
      <c r="AC52" s="49"/>
      <c r="AD52" s="49"/>
    </row>
    <row r="53" spans="7:31">
      <c r="V53" s="45" t="s">
        <v>61</v>
      </c>
      <c r="W53" s="14"/>
      <c r="X53" s="47" t="s">
        <v>62</v>
      </c>
      <c r="Y53" s="14"/>
      <c r="Z53" s="51" t="s">
        <v>63</v>
      </c>
      <c r="AA53" s="14"/>
      <c r="AB53" s="14"/>
      <c r="AC53" s="14"/>
      <c r="AD53" s="14"/>
    </row>
    <row r="54" spans="7:31" ht="15" customHeight="1">
      <c r="G54" s="53" t="s">
        <v>33</v>
      </c>
      <c r="H54" s="49"/>
      <c r="I54" s="49"/>
      <c r="J54" s="49"/>
      <c r="K54" s="49"/>
      <c r="L54" s="49"/>
      <c r="V54" s="46"/>
      <c r="W54" s="31"/>
      <c r="X54" s="48"/>
      <c r="Y54" s="31"/>
      <c r="Z54" s="52"/>
      <c r="AA54" s="27"/>
      <c r="AB54" s="27"/>
      <c r="AC54" s="27"/>
      <c r="AD54" s="27"/>
    </row>
    <row r="55" spans="7:31">
      <c r="V55" s="32">
        <f>ABS($K6/$J6)*100</f>
        <v>7.2696979874554781</v>
      </c>
      <c r="W55" s="27"/>
      <c r="X55" s="34">
        <f>ABS($O6/$J6)*100</f>
        <v>12.001553453397893</v>
      </c>
      <c r="Y55" s="27"/>
      <c r="Z55" s="36">
        <f>ABS($R6/$J6)*100</f>
        <v>17.463047802024644</v>
      </c>
      <c r="AA55" s="27"/>
      <c r="AB55" s="27"/>
      <c r="AC55" s="27"/>
      <c r="AD55" s="27"/>
    </row>
    <row r="56" spans="7:31">
      <c r="G56" s="49"/>
      <c r="H56" s="49"/>
      <c r="I56" s="49"/>
      <c r="J56" s="49"/>
      <c r="K56" s="49"/>
      <c r="L56" s="49"/>
      <c r="V56" s="32">
        <f t="shared" ref="V56:V69" si="10">ABS($K7/$J7)*100</f>
        <v>7.2367532222359436</v>
      </c>
      <c r="W56" s="27"/>
      <c r="X56" s="34">
        <f t="shared" ref="X56:X69" si="11">ABS($O7/$J7)*100</f>
        <v>11.947164899502786</v>
      </c>
      <c r="Y56" s="27"/>
      <c r="Z56" s="36">
        <f t="shared" ref="Z56:Z69" si="12">ABS($R7/$J7)*100</f>
        <v>17.383908887196547</v>
      </c>
      <c r="AA56" s="27"/>
      <c r="AB56" s="27"/>
      <c r="AC56" s="27"/>
      <c r="AD56" s="27"/>
    </row>
    <row r="57" spans="7:31" ht="15" customHeight="1">
      <c r="G57" s="49"/>
      <c r="H57" s="49"/>
      <c r="I57" s="49"/>
      <c r="J57" s="49"/>
      <c r="K57" s="49"/>
      <c r="L57" s="49"/>
      <c r="V57" s="32">
        <f t="shared" si="10"/>
        <v>6.7045384893481854</v>
      </c>
      <c r="W57" s="27"/>
      <c r="X57" s="34">
        <f t="shared" si="11"/>
        <v>11.068530934727306</v>
      </c>
      <c r="Y57" s="27"/>
      <c r="Z57" s="36">
        <f t="shared" si="12"/>
        <v>16.105438813556834</v>
      </c>
      <c r="AA57" s="27"/>
      <c r="AB57" s="27"/>
      <c r="AC57" s="27"/>
      <c r="AD57" s="27"/>
    </row>
    <row r="58" spans="7:31">
      <c r="G58" s="49"/>
      <c r="H58" s="49"/>
      <c r="I58" s="49"/>
      <c r="J58" s="49"/>
      <c r="K58" s="49"/>
      <c r="L58" s="49"/>
      <c r="V58" s="32">
        <f t="shared" si="10"/>
        <v>6.6483966503747229</v>
      </c>
      <c r="W58" s="27"/>
      <c r="X58" s="34">
        <f t="shared" si="11"/>
        <v>10.975846302907009</v>
      </c>
      <c r="Y58" s="27"/>
      <c r="Z58" s="36">
        <f t="shared" si="12"/>
        <v>15.970576592405564</v>
      </c>
      <c r="AA58" s="27"/>
      <c r="AB58" s="27"/>
      <c r="AC58" s="27"/>
      <c r="AD58" s="27"/>
    </row>
    <row r="59" spans="7:31">
      <c r="G59" s="49"/>
      <c r="H59" s="49"/>
      <c r="I59" s="49"/>
      <c r="J59" s="49"/>
      <c r="K59" s="49"/>
      <c r="L59" s="49"/>
      <c r="V59" s="32">
        <f t="shared" si="10"/>
        <v>6.6248495857458556</v>
      </c>
      <c r="W59" s="27"/>
      <c r="X59" s="34">
        <f t="shared" si="11"/>
        <v>10.936972424610879</v>
      </c>
      <c r="Y59" s="27"/>
      <c r="Z59" s="36">
        <f t="shared" si="12"/>
        <v>15.914012548628111</v>
      </c>
      <c r="AA59" s="27"/>
      <c r="AB59" s="27"/>
      <c r="AC59" s="27"/>
      <c r="AD59" s="27"/>
    </row>
    <row r="60" spans="7:31" ht="15" customHeight="1">
      <c r="V60" s="32">
        <f t="shared" si="10"/>
        <v>6.6922898687813674</v>
      </c>
      <c r="W60" s="27"/>
      <c r="X60" s="34">
        <f t="shared" si="11"/>
        <v>11.048309671792214</v>
      </c>
      <c r="Y60" s="27"/>
      <c r="Z60" s="36">
        <f t="shared" si="12"/>
        <v>16.076015549091608</v>
      </c>
      <c r="AA60" s="27"/>
      <c r="AB60" s="27"/>
      <c r="AC60" s="27"/>
      <c r="AD60" s="27"/>
    </row>
    <row r="61" spans="7:31">
      <c r="G61" s="67" t="s">
        <v>34</v>
      </c>
      <c r="H61" s="68"/>
      <c r="I61" s="68"/>
      <c r="J61" s="68"/>
      <c r="K61" s="68"/>
      <c r="L61" s="68"/>
      <c r="O61"/>
      <c r="V61" s="32">
        <f t="shared" si="10"/>
        <v>6.9435146835471144</v>
      </c>
      <c r="W61" s="27"/>
      <c r="X61" s="34">
        <f t="shared" si="11"/>
        <v>11.463057031095708</v>
      </c>
      <c r="Y61" s="27"/>
      <c r="Z61" s="36">
        <f t="shared" si="12"/>
        <v>16.679500172095128</v>
      </c>
      <c r="AA61" s="27"/>
      <c r="AB61" s="27"/>
      <c r="AC61" s="27"/>
      <c r="AD61" s="27"/>
    </row>
    <row r="62" spans="7:31">
      <c r="G62" s="68"/>
      <c r="H62" s="68"/>
      <c r="I62" s="68"/>
      <c r="J62" s="68"/>
      <c r="K62" s="68"/>
      <c r="L62" s="68"/>
      <c r="V62" s="32">
        <f t="shared" si="10"/>
        <v>6.4426690123850925</v>
      </c>
      <c r="W62" s="27"/>
      <c r="X62" s="34">
        <f t="shared" si="11"/>
        <v>10.636210289356734</v>
      </c>
      <c r="Y62" s="27"/>
      <c r="Z62" s="36">
        <f t="shared" si="12"/>
        <v>15.476383906188071</v>
      </c>
      <c r="AA62" s="27"/>
      <c r="AB62" s="27"/>
      <c r="AC62" s="27"/>
      <c r="AD62" s="27"/>
    </row>
    <row r="63" spans="7:31">
      <c r="G63" s="6" t="s">
        <v>35</v>
      </c>
      <c r="H63" s="5">
        <f>(15-1)*H34</f>
        <v>64.862773333333166</v>
      </c>
      <c r="V63" s="32">
        <f t="shared" si="10"/>
        <v>7.4099571324428908</v>
      </c>
      <c r="X63" s="34">
        <f t="shared" si="11"/>
        <v>12.233107450386358</v>
      </c>
      <c r="Z63" s="36">
        <f t="shared" si="12"/>
        <v>17.799974061934318</v>
      </c>
    </row>
    <row r="64" spans="7:31">
      <c r="I64"/>
      <c r="V64" s="32">
        <f t="shared" si="10"/>
        <v>10.494568331344526</v>
      </c>
      <c r="X64" s="34">
        <f t="shared" si="11"/>
        <v>17.325495916929164</v>
      </c>
      <c r="Z64" s="36">
        <f t="shared" si="12"/>
        <v>25.209733437087412</v>
      </c>
    </row>
    <row r="65" spans="7:27">
      <c r="G65" s="44" t="s">
        <v>36</v>
      </c>
      <c r="H65" s="50"/>
      <c r="I65" s="50"/>
      <c r="J65" s="50"/>
      <c r="K65" s="50"/>
      <c r="L65" s="50"/>
      <c r="V65" s="32">
        <f t="shared" si="10"/>
        <v>9.8471786563451129</v>
      </c>
      <c r="X65" s="34">
        <f t="shared" si="11"/>
        <v>16.256719496905855</v>
      </c>
      <c r="Z65" s="36">
        <f t="shared" si="12"/>
        <v>23.654593614145604</v>
      </c>
    </row>
    <row r="66" spans="7:27">
      <c r="G66" s="50"/>
      <c r="H66" s="50"/>
      <c r="I66" s="50"/>
      <c r="J66" s="50"/>
      <c r="K66" s="50"/>
      <c r="L66" s="50"/>
      <c r="V66" s="32">
        <f t="shared" si="10"/>
        <v>7.2367532222359436</v>
      </c>
      <c r="X66" s="34">
        <f t="shared" si="11"/>
        <v>11.947164899502786</v>
      </c>
      <c r="Z66" s="36">
        <f t="shared" si="12"/>
        <v>17.383908887196547</v>
      </c>
    </row>
    <row r="67" spans="7:27" ht="18.75">
      <c r="G67" s="6" t="s">
        <v>37</v>
      </c>
      <c r="H67" s="5">
        <f>SQRT((1/(15-1)*H35))</f>
        <v>1.5881512805132572</v>
      </c>
      <c r="V67" s="32">
        <f t="shared" si="10"/>
        <v>9.9472198703104873</v>
      </c>
      <c r="X67" s="34">
        <f t="shared" si="11"/>
        <v>16.421877661525631</v>
      </c>
      <c r="Z67" s="36">
        <f t="shared" si="12"/>
        <v>23.894909581145129</v>
      </c>
    </row>
    <row r="68" spans="7:27">
      <c r="V68" s="32">
        <f t="shared" si="10"/>
        <v>8.545278086982524</v>
      </c>
      <c r="X68" s="34">
        <f t="shared" si="11"/>
        <v>14.10741022695044</v>
      </c>
      <c r="Z68" s="36">
        <f t="shared" si="12"/>
        <v>20.527207591302073</v>
      </c>
    </row>
    <row r="69" spans="7:27" ht="15.75" thickBot="1">
      <c r="V69" s="33">
        <f t="shared" si="10"/>
        <v>8.8300256283164771</v>
      </c>
      <c r="X69" s="35">
        <f t="shared" si="11"/>
        <v>14.577500297258739</v>
      </c>
      <c r="Z69" s="37">
        <f t="shared" si="12"/>
        <v>21.21121949033892</v>
      </c>
    </row>
    <row r="70" spans="7:27" ht="15" customHeight="1">
      <c r="V70" s="44" t="s">
        <v>64</v>
      </c>
      <c r="W70" s="44"/>
      <c r="X70" s="44"/>
      <c r="Y70" s="44"/>
      <c r="Z70" s="44"/>
      <c r="AA70" s="44"/>
    </row>
    <row r="71" spans="7:27">
      <c r="V71" s="38">
        <f>MAX(V55:V69)</f>
        <v>10.494568331344526</v>
      </c>
      <c r="W71" s="39" t="s">
        <v>57</v>
      </c>
      <c r="X71" s="40">
        <f>MAX(X55:X69)</f>
        <v>17.325495916929164</v>
      </c>
      <c r="Y71" s="41" t="s">
        <v>57</v>
      </c>
      <c r="Z71" s="42">
        <f>MAX(Z55:Z69)</f>
        <v>25.209733437087412</v>
      </c>
      <c r="AA71" s="43" t="s">
        <v>57</v>
      </c>
    </row>
    <row r="72" spans="7:27">
      <c r="V72" s="14"/>
      <c r="Z72" s="14"/>
    </row>
    <row r="73" spans="7:27">
      <c r="V73" s="14"/>
      <c r="Z73" s="14"/>
    </row>
    <row r="74" spans="7:27">
      <c r="V74" s="14"/>
      <c r="Z74" s="14"/>
    </row>
    <row r="75" spans="7:27">
      <c r="V75" s="14"/>
      <c r="Z75" s="14"/>
    </row>
    <row r="76" spans="7:27">
      <c r="V76" s="14"/>
      <c r="Z76" s="14"/>
    </row>
    <row r="77" spans="7:27">
      <c r="V77" s="14"/>
      <c r="Z77" s="14"/>
    </row>
    <row r="78" spans="7:27">
      <c r="V78" s="14"/>
      <c r="Z78" s="14"/>
    </row>
    <row r="80" spans="7:27">
      <c r="W80" s="7"/>
      <c r="Y80" s="7"/>
      <c r="AA80" s="7"/>
    </row>
  </sheetData>
  <mergeCells count="62">
    <mergeCell ref="B3:B5"/>
    <mergeCell ref="D4:D5"/>
    <mergeCell ref="C4:C5"/>
    <mergeCell ref="B1:D1"/>
    <mergeCell ref="B2:D2"/>
    <mergeCell ref="G41:K41"/>
    <mergeCell ref="G44:L45"/>
    <mergeCell ref="B22:D27"/>
    <mergeCell ref="G28:K28"/>
    <mergeCell ref="G23:K23"/>
    <mergeCell ref="G61:L62"/>
    <mergeCell ref="G65:L66"/>
    <mergeCell ref="K5:L5"/>
    <mergeCell ref="K6:L6"/>
    <mergeCell ref="K7:L7"/>
    <mergeCell ref="K8:L8"/>
    <mergeCell ref="K9:L9"/>
    <mergeCell ref="K10:L10"/>
    <mergeCell ref="G49:L49"/>
    <mergeCell ref="G50:H50"/>
    <mergeCell ref="G51:H51"/>
    <mergeCell ref="G52:H52"/>
    <mergeCell ref="G54:L54"/>
    <mergeCell ref="G56:L59"/>
    <mergeCell ref="G33:K33"/>
    <mergeCell ref="G37:L37"/>
    <mergeCell ref="R4:T4"/>
    <mergeCell ref="F4:F20"/>
    <mergeCell ref="U4:U20"/>
    <mergeCell ref="F21:U22"/>
    <mergeCell ref="K17:L17"/>
    <mergeCell ref="K18:L18"/>
    <mergeCell ref="K19:L19"/>
    <mergeCell ref="K20:L20"/>
    <mergeCell ref="G4:Q4"/>
    <mergeCell ref="K11:L11"/>
    <mergeCell ref="K12:L12"/>
    <mergeCell ref="K13:L13"/>
    <mergeCell ref="K14:L14"/>
    <mergeCell ref="K15:L15"/>
    <mergeCell ref="K16:L16"/>
    <mergeCell ref="AA30:AD30"/>
    <mergeCell ref="AA34:AD34"/>
    <mergeCell ref="V4:AC4"/>
    <mergeCell ref="V5:AC19"/>
    <mergeCell ref="AE4:AL4"/>
    <mergeCell ref="V23:AD25"/>
    <mergeCell ref="V27:AD29"/>
    <mergeCell ref="V41:AD41"/>
    <mergeCell ref="V42:X42"/>
    <mergeCell ref="Y42:AA42"/>
    <mergeCell ref="AB42:AD42"/>
    <mergeCell ref="V32:AD33"/>
    <mergeCell ref="V36:AD39"/>
    <mergeCell ref="V70:AA70"/>
    <mergeCell ref="V53:V54"/>
    <mergeCell ref="X53:X54"/>
    <mergeCell ref="V43:AD44"/>
    <mergeCell ref="V48:AD50"/>
    <mergeCell ref="V45:AD47"/>
    <mergeCell ref="V51:AD52"/>
    <mergeCell ref="Z53:Z5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2020-04-30T11:36:42Z</dcterms:created>
  <dcterms:modified xsi:type="dcterms:W3CDTF">2020-10-10T19:08:31Z</dcterms:modified>
</cp:coreProperties>
</file>