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alenjose/Desktop/darklord/EXCEL/payroll/"/>
    </mc:Choice>
  </mc:AlternateContent>
  <xr:revisionPtr revIDLastSave="0" documentId="8_{074685CD-23C0-1C47-B6D9-1449032BFFE7}" xr6:coauthVersionLast="47" xr6:coauthVersionMax="47" xr10:uidLastSave="{00000000-0000-0000-0000-000000000000}"/>
  <bookViews>
    <workbookView xWindow="1500" yWindow="1340" windowWidth="27640" windowHeight="16800" activeTab="2" xr2:uid="{25637B0D-76A3-BB4C-B182-3CE7A8F761F5}"/>
  </bookViews>
  <sheets>
    <sheet name="employee_payroll" sheetId="1" r:id="rId1"/>
    <sheet name="payroll_extended" sheetId="3" r:id="rId2"/>
    <sheet name="marksheet" sheetId="4" r:id="rId3"/>
  </sheets>
  <definedNames>
    <definedName name="_xlchart.v1.0" hidden="1">marksheet!$E$6:$E$22</definedName>
    <definedName name="_xlchart.v2.1" hidden="1">marksheet!$E$6:$E$22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5" i="4" l="1"/>
  <c r="M24" i="4"/>
  <c r="J26" i="4"/>
  <c r="I26" i="4"/>
  <c r="H26" i="4"/>
  <c r="J25" i="4"/>
  <c r="I25" i="4"/>
  <c r="H25" i="4"/>
  <c r="J24" i="4"/>
  <c r="I24" i="4"/>
  <c r="H24" i="4"/>
  <c r="D24" i="4"/>
  <c r="E24" i="4"/>
  <c r="F24" i="4"/>
  <c r="D25" i="4"/>
  <c r="E25" i="4"/>
  <c r="F25" i="4"/>
  <c r="D26" i="4"/>
  <c r="E26" i="4"/>
  <c r="F26" i="4"/>
  <c r="C26" i="4"/>
  <c r="C25" i="4"/>
  <c r="C24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6" i="4"/>
  <c r="M7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6" i="4"/>
  <c r="I6" i="4"/>
  <c r="J6" i="4"/>
  <c r="I7" i="4"/>
  <c r="J7" i="4"/>
  <c r="I8" i="4"/>
  <c r="J8" i="4"/>
  <c r="I9" i="4"/>
  <c r="J9" i="4"/>
  <c r="I10" i="4"/>
  <c r="J10" i="4"/>
  <c r="I11" i="4"/>
  <c r="J11" i="4"/>
  <c r="I12" i="4"/>
  <c r="J12" i="4"/>
  <c r="I13" i="4"/>
  <c r="J13" i="4"/>
  <c r="I14" i="4"/>
  <c r="J14" i="4"/>
  <c r="I15" i="4"/>
  <c r="J15" i="4"/>
  <c r="I16" i="4"/>
  <c r="J16" i="4"/>
  <c r="I17" i="4"/>
  <c r="J17" i="4"/>
  <c r="I18" i="4"/>
  <c r="J18" i="4"/>
  <c r="I19" i="4"/>
  <c r="J19" i="4"/>
  <c r="I20" i="4"/>
  <c r="J20" i="4"/>
  <c r="I21" i="4"/>
  <c r="J21" i="4"/>
  <c r="I22" i="4"/>
  <c r="J22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6" i="4"/>
  <c r="K7" i="4"/>
  <c r="K8" i="4"/>
  <c r="M8" i="4" s="1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6" i="4"/>
  <c r="AG25" i="3" a="1"/>
  <c r="AG25" i="3" s="1"/>
  <c r="AH27" i="3" a="1"/>
  <c r="AH27" i="3" s="1"/>
  <c r="AG27" i="3" a="1"/>
  <c r="AG27" i="3" s="1"/>
  <c r="AG26" i="3" a="1"/>
  <c r="AG26" i="3"/>
  <c r="AH26" i="3" a="1"/>
  <c r="AH26" i="3" s="1"/>
  <c r="AH25" i="3" a="1"/>
  <c r="AH25" i="3" s="1"/>
  <c r="AD25" i="3"/>
  <c r="AD26" i="3"/>
  <c r="AD27" i="3"/>
  <c r="AD28" i="3"/>
  <c r="AD5" i="3"/>
  <c r="AD6" i="3"/>
  <c r="AD7" i="3"/>
  <c r="AD8" i="3"/>
  <c r="AD9" i="3"/>
  <c r="AD10" i="3"/>
  <c r="AD1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4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D28" i="3"/>
  <c r="D27" i="3"/>
  <c r="D26" i="3"/>
  <c r="D25" i="3"/>
  <c r="Y4" i="3"/>
  <c r="Z4" i="3"/>
  <c r="Z5" i="3"/>
  <c r="Z10" i="3"/>
  <c r="T4" i="3"/>
  <c r="W23" i="3"/>
  <c r="V23" i="3"/>
  <c r="U23" i="3"/>
  <c r="Z23" i="3" s="1"/>
  <c r="T23" i="3"/>
  <c r="Y23" i="3" s="1"/>
  <c r="W22" i="3"/>
  <c r="AB22" i="3" s="1"/>
  <c r="V22" i="3"/>
  <c r="AA22" i="3" s="1"/>
  <c r="U22" i="3"/>
  <c r="T22" i="3"/>
  <c r="Y22" i="3" s="1"/>
  <c r="W21" i="3"/>
  <c r="V21" i="3"/>
  <c r="AA21" i="3" s="1"/>
  <c r="U21" i="3"/>
  <c r="T21" i="3"/>
  <c r="Y21" i="3" s="1"/>
  <c r="W20" i="3"/>
  <c r="AB20" i="3" s="1"/>
  <c r="V20" i="3"/>
  <c r="AA20" i="3" s="1"/>
  <c r="U20" i="3"/>
  <c r="T20" i="3"/>
  <c r="W19" i="3"/>
  <c r="V19" i="3"/>
  <c r="U19" i="3"/>
  <c r="Z19" i="3" s="1"/>
  <c r="T19" i="3"/>
  <c r="W18" i="3"/>
  <c r="AB18" i="3" s="1"/>
  <c r="V18" i="3"/>
  <c r="AA18" i="3" s="1"/>
  <c r="U18" i="3"/>
  <c r="T18" i="3"/>
  <c r="Y18" i="3" s="1"/>
  <c r="W17" i="3"/>
  <c r="V17" i="3"/>
  <c r="U17" i="3"/>
  <c r="T17" i="3"/>
  <c r="Y17" i="3" s="1"/>
  <c r="W16" i="3"/>
  <c r="AB16" i="3" s="1"/>
  <c r="V16" i="3"/>
  <c r="AA16" i="3" s="1"/>
  <c r="U16" i="3"/>
  <c r="T16" i="3"/>
  <c r="W15" i="3"/>
  <c r="V15" i="3"/>
  <c r="U15" i="3"/>
  <c r="T15" i="3"/>
  <c r="Y15" i="3" s="1"/>
  <c r="W14" i="3"/>
  <c r="AB14" i="3" s="1"/>
  <c r="V14" i="3"/>
  <c r="AA14" i="3" s="1"/>
  <c r="U14" i="3"/>
  <c r="T14" i="3"/>
  <c r="Y14" i="3" s="1"/>
  <c r="W13" i="3"/>
  <c r="V13" i="3"/>
  <c r="U13" i="3"/>
  <c r="Z13" i="3" s="1"/>
  <c r="T13" i="3"/>
  <c r="W12" i="3"/>
  <c r="AB12" i="3" s="1"/>
  <c r="V12" i="3"/>
  <c r="AA12" i="3" s="1"/>
  <c r="U12" i="3"/>
  <c r="T12" i="3"/>
  <c r="W11" i="3"/>
  <c r="V11" i="3"/>
  <c r="U11" i="3"/>
  <c r="Z11" i="3" s="1"/>
  <c r="T11" i="3"/>
  <c r="Y11" i="3" s="1"/>
  <c r="W10" i="3"/>
  <c r="AB10" i="3" s="1"/>
  <c r="V10" i="3"/>
  <c r="AA10" i="3" s="1"/>
  <c r="U10" i="3"/>
  <c r="T10" i="3"/>
  <c r="Y10" i="3" s="1"/>
  <c r="W9" i="3"/>
  <c r="V9" i="3"/>
  <c r="U9" i="3"/>
  <c r="Z9" i="3" s="1"/>
  <c r="T9" i="3"/>
  <c r="W8" i="3"/>
  <c r="AB8" i="3" s="1"/>
  <c r="V8" i="3"/>
  <c r="AA8" i="3" s="1"/>
  <c r="U8" i="3"/>
  <c r="T8" i="3"/>
  <c r="W7" i="3"/>
  <c r="V7" i="3"/>
  <c r="U7" i="3"/>
  <c r="T7" i="3"/>
  <c r="W6" i="3"/>
  <c r="AB6" i="3" s="1"/>
  <c r="V6" i="3"/>
  <c r="AA6" i="3" s="1"/>
  <c r="U6" i="3"/>
  <c r="T6" i="3"/>
  <c r="Y6" i="3" s="1"/>
  <c r="W5" i="3"/>
  <c r="V5" i="3"/>
  <c r="U5" i="3"/>
  <c r="T5" i="3"/>
  <c r="Y5" i="3" s="1"/>
  <c r="W4" i="3"/>
  <c r="AB4" i="3" s="1"/>
  <c r="V4" i="3"/>
  <c r="AA4" i="3" s="1"/>
  <c r="U4" i="3"/>
  <c r="AB5" i="3"/>
  <c r="Y7" i="3"/>
  <c r="AA7" i="3"/>
  <c r="AB7" i="3"/>
  <c r="Y9" i="3"/>
  <c r="AB9" i="3"/>
  <c r="AA11" i="3"/>
  <c r="AB11" i="3"/>
  <c r="Y13" i="3"/>
  <c r="AB13" i="3"/>
  <c r="AA15" i="3"/>
  <c r="AB15" i="3"/>
  <c r="AB17" i="3"/>
  <c r="Y19" i="3"/>
  <c r="AA19" i="3"/>
  <c r="AB19" i="3"/>
  <c r="AB21" i="3"/>
  <c r="AA23" i="3"/>
  <c r="AB23" i="3"/>
  <c r="AA5" i="3"/>
  <c r="Z7" i="3"/>
  <c r="AA9" i="3"/>
  <c r="AA13" i="3"/>
  <c r="Z15" i="3"/>
  <c r="Z17" i="3"/>
  <c r="AA17" i="3"/>
  <c r="Z21" i="3"/>
  <c r="S5" i="3"/>
  <c r="S6" i="3"/>
  <c r="S7" i="3"/>
  <c r="X7" i="3" s="1"/>
  <c r="S8" i="3"/>
  <c r="X8" i="3" s="1"/>
  <c r="S9" i="3"/>
  <c r="X9" i="3" s="1"/>
  <c r="S10" i="3"/>
  <c r="X10" i="3" s="1"/>
  <c r="S11" i="3"/>
  <c r="X11" i="3" s="1"/>
  <c r="S12" i="3"/>
  <c r="X12" i="3" s="1"/>
  <c r="S13" i="3"/>
  <c r="S14" i="3"/>
  <c r="S15" i="3"/>
  <c r="S16" i="3"/>
  <c r="S17" i="3"/>
  <c r="X17" i="3" s="1"/>
  <c r="S18" i="3"/>
  <c r="X18" i="3" s="1"/>
  <c r="S19" i="3"/>
  <c r="X19" i="3" s="1"/>
  <c r="S20" i="3"/>
  <c r="X20" i="3" s="1"/>
  <c r="S21" i="3"/>
  <c r="S22" i="3"/>
  <c r="S23" i="3"/>
  <c r="S4" i="3"/>
  <c r="X4" i="3" s="1"/>
  <c r="Z6" i="3"/>
  <c r="Y8" i="3"/>
  <c r="Z8" i="3"/>
  <c r="Y12" i="3"/>
  <c r="Z12" i="3"/>
  <c r="Z14" i="3"/>
  <c r="Y16" i="3"/>
  <c r="Z16" i="3"/>
  <c r="Z18" i="3"/>
  <c r="Y20" i="3"/>
  <c r="Z20" i="3"/>
  <c r="Z22" i="3"/>
  <c r="X5" i="3"/>
  <c r="X6" i="3"/>
  <c r="X13" i="3"/>
  <c r="X14" i="3"/>
  <c r="X15" i="3"/>
  <c r="X16" i="3"/>
  <c r="X21" i="3"/>
  <c r="X22" i="3"/>
  <c r="X23" i="3"/>
  <c r="O4" i="3"/>
  <c r="P4" i="3"/>
  <c r="Q4" i="3"/>
  <c r="R4" i="3"/>
  <c r="O5" i="3"/>
  <c r="P5" i="3"/>
  <c r="Q5" i="3"/>
  <c r="R5" i="3"/>
  <c r="O6" i="3"/>
  <c r="P6" i="3"/>
  <c r="Q6" i="3"/>
  <c r="R6" i="3"/>
  <c r="O7" i="3"/>
  <c r="P7" i="3"/>
  <c r="Q7" i="3"/>
  <c r="R7" i="3"/>
  <c r="O8" i="3"/>
  <c r="P8" i="3"/>
  <c r="Q8" i="3"/>
  <c r="R8" i="3"/>
  <c r="O9" i="3"/>
  <c r="P9" i="3"/>
  <c r="Q9" i="3"/>
  <c r="R9" i="3"/>
  <c r="O10" i="3"/>
  <c r="P10" i="3"/>
  <c r="Q10" i="3"/>
  <c r="R10" i="3"/>
  <c r="O11" i="3"/>
  <c r="P11" i="3"/>
  <c r="Q11" i="3"/>
  <c r="R11" i="3"/>
  <c r="O12" i="3"/>
  <c r="P12" i="3"/>
  <c r="Q12" i="3"/>
  <c r="R12" i="3"/>
  <c r="O13" i="3"/>
  <c r="P13" i="3"/>
  <c r="Q13" i="3"/>
  <c r="R13" i="3"/>
  <c r="O14" i="3"/>
  <c r="P14" i="3"/>
  <c r="Q14" i="3"/>
  <c r="R14" i="3"/>
  <c r="O15" i="3"/>
  <c r="P15" i="3"/>
  <c r="Q15" i="3"/>
  <c r="R15" i="3"/>
  <c r="O16" i="3"/>
  <c r="P16" i="3"/>
  <c r="Q16" i="3"/>
  <c r="R16" i="3"/>
  <c r="O17" i="3"/>
  <c r="P17" i="3"/>
  <c r="Q17" i="3"/>
  <c r="R17" i="3"/>
  <c r="O18" i="3"/>
  <c r="P18" i="3"/>
  <c r="Q18" i="3"/>
  <c r="R18" i="3"/>
  <c r="O19" i="3"/>
  <c r="P19" i="3"/>
  <c r="Q19" i="3"/>
  <c r="R19" i="3"/>
  <c r="O20" i="3"/>
  <c r="P20" i="3"/>
  <c r="Q20" i="3"/>
  <c r="R20" i="3"/>
  <c r="O21" i="3"/>
  <c r="P21" i="3"/>
  <c r="Q21" i="3"/>
  <c r="R21" i="3"/>
  <c r="O22" i="3"/>
  <c r="P22" i="3"/>
  <c r="Q22" i="3"/>
  <c r="R22" i="3"/>
  <c r="O23" i="3"/>
  <c r="P23" i="3"/>
  <c r="Q23" i="3"/>
  <c r="R23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4" i="3"/>
  <c r="K4" i="3"/>
  <c r="L4" i="3"/>
  <c r="M4" i="3"/>
  <c r="K5" i="3"/>
  <c r="L5" i="3"/>
  <c r="M5" i="3"/>
  <c r="K6" i="3"/>
  <c r="L6" i="3"/>
  <c r="M6" i="3"/>
  <c r="K7" i="3"/>
  <c r="L7" i="3"/>
  <c r="M7" i="3"/>
  <c r="K8" i="3"/>
  <c r="L8" i="3"/>
  <c r="M8" i="3"/>
  <c r="K9" i="3"/>
  <c r="L9" i="3"/>
  <c r="M9" i="3"/>
  <c r="K10" i="3"/>
  <c r="L10" i="3"/>
  <c r="M10" i="3"/>
  <c r="K11" i="3"/>
  <c r="L11" i="3"/>
  <c r="M11" i="3"/>
  <c r="K12" i="3"/>
  <c r="L12" i="3"/>
  <c r="M12" i="3"/>
  <c r="K13" i="3"/>
  <c r="L13" i="3"/>
  <c r="M13" i="3"/>
  <c r="K14" i="3"/>
  <c r="L14" i="3"/>
  <c r="M14" i="3"/>
  <c r="K15" i="3"/>
  <c r="L15" i="3"/>
  <c r="M15" i="3"/>
  <c r="K16" i="3"/>
  <c r="L16" i="3"/>
  <c r="M16" i="3"/>
  <c r="K17" i="3"/>
  <c r="L17" i="3"/>
  <c r="M17" i="3"/>
  <c r="K18" i="3"/>
  <c r="L18" i="3"/>
  <c r="M18" i="3"/>
  <c r="K19" i="3"/>
  <c r="L19" i="3"/>
  <c r="M19" i="3"/>
  <c r="K20" i="3"/>
  <c r="L20" i="3"/>
  <c r="M20" i="3"/>
  <c r="K21" i="3"/>
  <c r="L21" i="3"/>
  <c r="M21" i="3"/>
  <c r="K22" i="3"/>
  <c r="L22" i="3"/>
  <c r="M22" i="3"/>
  <c r="K23" i="3"/>
  <c r="L23" i="3"/>
  <c r="M23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4" i="3"/>
  <c r="E3" i="3"/>
  <c r="F3" i="3" s="1"/>
  <c r="G3" i="3" s="1"/>
  <c r="H3" i="3" s="1"/>
  <c r="G22" i="1"/>
  <c r="H22" i="1"/>
  <c r="G23" i="1"/>
  <c r="H23" i="1"/>
  <c r="G24" i="1"/>
  <c r="H24" i="1"/>
  <c r="G25" i="1"/>
  <c r="H25" i="1"/>
  <c r="F23" i="1"/>
  <c r="F24" i="1"/>
  <c r="F25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4" i="1"/>
  <c r="D25" i="1"/>
  <c r="D22" i="1"/>
  <c r="F22" i="1"/>
  <c r="D23" i="1"/>
  <c r="D24" i="1"/>
  <c r="C24" i="1"/>
  <c r="C23" i="1"/>
  <c r="C2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<sst xmlns="http://schemas.openxmlformats.org/spreadsheetml/2006/main" count="156" uniqueCount="104">
  <si>
    <t>Last Name</t>
  </si>
  <si>
    <t>First Name</t>
  </si>
  <si>
    <t>Hourly Wage</t>
  </si>
  <si>
    <t>Kern</t>
  </si>
  <si>
    <t>Jon</t>
  </si>
  <si>
    <t>Howard</t>
  </si>
  <si>
    <t>Glenda</t>
  </si>
  <si>
    <t>O'Donnald</t>
  </si>
  <si>
    <t>Ron</t>
  </si>
  <si>
    <t>Hernandez</t>
  </si>
  <si>
    <t>Wendy</t>
  </si>
  <si>
    <t>Smith</t>
  </si>
  <si>
    <t>Paul</t>
  </si>
  <si>
    <t>Baker</t>
  </si>
  <si>
    <t>Tom</t>
  </si>
  <si>
    <t>Velinda</t>
  </si>
  <si>
    <t>Nancy</t>
  </si>
  <si>
    <t>Carnehah</t>
  </si>
  <si>
    <t>Karen</t>
  </si>
  <si>
    <t>Westerfield</t>
  </si>
  <si>
    <t>Dennis</t>
  </si>
  <si>
    <t>Penfold</t>
  </si>
  <si>
    <t>Sandy</t>
  </si>
  <si>
    <t>Islington</t>
  </si>
  <si>
    <t>Linda</t>
  </si>
  <si>
    <t>Young</t>
  </si>
  <si>
    <t>Olivia</t>
  </si>
  <si>
    <t>Trenton</t>
  </si>
  <si>
    <t>Blessing</t>
  </si>
  <si>
    <t>Engleheart</t>
  </si>
  <si>
    <t>Chandra</t>
  </si>
  <si>
    <t>Norman</t>
  </si>
  <si>
    <t>Bill</t>
  </si>
  <si>
    <t>Mann</t>
  </si>
  <si>
    <t>Trent</t>
  </si>
  <si>
    <t>Underhill</t>
  </si>
  <si>
    <t>Genesis</t>
  </si>
  <si>
    <t>Hours Worked</t>
  </si>
  <si>
    <t>Pay</t>
  </si>
  <si>
    <t>Employee Payroll</t>
  </si>
  <si>
    <t>Max</t>
  </si>
  <si>
    <t>Min</t>
  </si>
  <si>
    <t>Avg</t>
  </si>
  <si>
    <t>Total</t>
  </si>
  <si>
    <t>Overtime hours</t>
  </si>
  <si>
    <t>Overtime Bonus</t>
  </si>
  <si>
    <t>Total pay</t>
  </si>
  <si>
    <t>OT Bonus</t>
  </si>
  <si>
    <t>Total Pay</t>
  </si>
  <si>
    <t>James</t>
  </si>
  <si>
    <t>Johnson</t>
  </si>
  <si>
    <t>Mary</t>
  </si>
  <si>
    <t>Williams</t>
  </si>
  <si>
    <t>Robert</t>
  </si>
  <si>
    <t>Brown</t>
  </si>
  <si>
    <t>Patricia</t>
  </si>
  <si>
    <t>Jones</t>
  </si>
  <si>
    <t>John</t>
  </si>
  <si>
    <t>Garcia</t>
  </si>
  <si>
    <t>Jennifer</t>
  </si>
  <si>
    <t>Miller</t>
  </si>
  <si>
    <t>Michael</t>
  </si>
  <si>
    <t>Davis</t>
  </si>
  <si>
    <t>Rodriguez</t>
  </si>
  <si>
    <t>David</t>
  </si>
  <si>
    <t>Martinez</t>
  </si>
  <si>
    <t>Barbara</t>
  </si>
  <si>
    <t>Daniel</t>
  </si>
  <si>
    <t>Lopez</t>
  </si>
  <si>
    <t>Elizabeth</t>
  </si>
  <si>
    <t>Gonzalez</t>
  </si>
  <si>
    <t>Matthew</t>
  </si>
  <si>
    <t>Wilson</t>
  </si>
  <si>
    <t>Susan</t>
  </si>
  <si>
    <t>Anderson</t>
  </si>
  <si>
    <t>Christopher</t>
  </si>
  <si>
    <t>Thomas</t>
  </si>
  <si>
    <t>Margaret</t>
  </si>
  <si>
    <t>Taylor</t>
  </si>
  <si>
    <t>Moore</t>
  </si>
  <si>
    <t>Jessica</t>
  </si>
  <si>
    <t>Jackson</t>
  </si>
  <si>
    <t>George</t>
  </si>
  <si>
    <t>Martin</t>
  </si>
  <si>
    <t>Sarah</t>
  </si>
  <si>
    <t>Overtime Hours</t>
  </si>
  <si>
    <t xml:space="preserve">Max </t>
  </si>
  <si>
    <t>January Pay</t>
  </si>
  <si>
    <t>Top Earner</t>
  </si>
  <si>
    <t>Least Earner</t>
  </si>
  <si>
    <t>Emp earning around avg</t>
  </si>
  <si>
    <t>Safety Test (10)</t>
  </si>
  <si>
    <t>Company Philosophy Test (20)</t>
  </si>
  <si>
    <t>Financial Skills Test (100)</t>
  </si>
  <si>
    <t>Grade Book</t>
  </si>
  <si>
    <t xml:space="preserve">Drug Test </t>
  </si>
  <si>
    <t>Points Possible</t>
  </si>
  <si>
    <t>1/0</t>
  </si>
  <si>
    <t>Fire Emp?</t>
  </si>
  <si>
    <t>max</t>
  </si>
  <si>
    <t>min</t>
  </si>
  <si>
    <t>avg</t>
  </si>
  <si>
    <t xml:space="preserve">PASS 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</si>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</sst>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theme="9" tint="-0.499984740745262"/>
      <name val="Aptos Narrow"/>
      <family val="2"/>
      <scheme val="minor"/>
    </font>
    <font>
      <sz val="12"/>
      <color theme="1"/>
      <name val="Aptos Narrow"/>
      <scheme val="minor"/>
    </font>
    <font>
      <b/>
      <sz val="14"/>
      <color theme="1"/>
      <name val="Aptos Narrow (Body)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D6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17" fontId="0" fillId="0" borderId="0" xfId="0" applyNumberFormat="1"/>
    <xf numFmtId="164" fontId="0" fillId="0" borderId="0" xfId="0" applyNumberFormat="1"/>
    <xf numFmtId="0" fontId="0" fillId="0" borderId="0" xfId="0" applyNumberFormat="1"/>
    <xf numFmtId="1" fontId="0" fillId="0" borderId="0" xfId="0" applyNumberFormat="1"/>
    <xf numFmtId="15" fontId="16" fillId="33" borderId="0" xfId="0" applyNumberFormat="1" applyFont="1" applyFill="1"/>
    <xf numFmtId="0" fontId="0" fillId="33" borderId="0" xfId="0" applyFill="1"/>
    <xf numFmtId="15" fontId="16" fillId="34" borderId="0" xfId="0" applyNumberFormat="1" applyFont="1" applyFill="1"/>
    <xf numFmtId="0" fontId="0" fillId="34" borderId="0" xfId="0" applyFill="1"/>
    <xf numFmtId="15" fontId="16" fillId="35" borderId="0" xfId="0" applyNumberFormat="1" applyFont="1" applyFill="1"/>
    <xf numFmtId="0" fontId="0" fillId="35" borderId="0" xfId="0" applyFill="1"/>
    <xf numFmtId="15" fontId="18" fillId="36" borderId="0" xfId="0" applyNumberFormat="1" applyFont="1" applyFill="1"/>
    <xf numFmtId="0" fontId="0" fillId="36" borderId="0" xfId="0" applyFill="1"/>
    <xf numFmtId="15" fontId="18" fillId="37" borderId="0" xfId="0" applyNumberFormat="1" applyFont="1" applyFill="1"/>
    <xf numFmtId="0" fontId="0" fillId="37" borderId="0" xfId="0" applyFill="1"/>
    <xf numFmtId="0" fontId="19" fillId="38" borderId="0" xfId="0" applyFont="1" applyFill="1"/>
    <xf numFmtId="0" fontId="16" fillId="39" borderId="0" xfId="0" applyFont="1" applyFill="1"/>
    <xf numFmtId="0" fontId="0" fillId="39" borderId="0" xfId="0" applyFill="1"/>
    <xf numFmtId="0" fontId="0" fillId="0" borderId="0" xfId="0" applyAlignment="1">
      <alignment wrapText="1"/>
    </xf>
    <xf numFmtId="0" fontId="20" fillId="0" borderId="0" xfId="0" applyFont="1"/>
    <xf numFmtId="0" fontId="20" fillId="0" borderId="0" xfId="0" applyFont="1" applyAlignment="1">
      <alignment textRotation="90"/>
    </xf>
    <xf numFmtId="9" fontId="0" fillId="0" borderId="0" xfId="1" applyFont="1"/>
    <xf numFmtId="0" fontId="20" fillId="34" borderId="0" xfId="0" applyFont="1" applyFill="1"/>
    <xf numFmtId="0" fontId="20" fillId="40" borderId="0" xfId="0" applyFont="1" applyFill="1" applyAlignment="1">
      <alignment textRotation="90"/>
    </xf>
    <xf numFmtId="0" fontId="20" fillId="40" borderId="0" xfId="0" applyFont="1" applyFill="1"/>
    <xf numFmtId="9" fontId="0" fillId="35" borderId="0" xfId="1" applyFont="1" applyFill="1"/>
    <xf numFmtId="0" fontId="0" fillId="41" borderId="0" xfId="0" applyFill="1"/>
    <xf numFmtId="0" fontId="21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D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Safety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marksheet!$A$6:$A$22</c:f>
              <c:strCache>
                <c:ptCount val="17"/>
                <c:pt idx="0">
                  <c:v>Kern</c:v>
                </c:pt>
                <c:pt idx="1">
                  <c:v>Howard</c:v>
                </c:pt>
                <c:pt idx="2">
                  <c:v>O'Donnald</c:v>
                </c:pt>
                <c:pt idx="3">
                  <c:v>Hernandez</c:v>
                </c:pt>
                <c:pt idx="4">
                  <c:v>Smith</c:v>
                </c:pt>
                <c:pt idx="5">
                  <c:v>Baker</c:v>
                </c:pt>
                <c:pt idx="6">
                  <c:v>Velinda</c:v>
                </c:pt>
                <c:pt idx="7">
                  <c:v>Carnehah</c:v>
                </c:pt>
                <c:pt idx="8">
                  <c:v>Westerfield</c:v>
                </c:pt>
                <c:pt idx="9">
                  <c:v>Penfold</c:v>
                </c:pt>
                <c:pt idx="10">
                  <c:v>Islington</c:v>
                </c:pt>
                <c:pt idx="11">
                  <c:v>Young</c:v>
                </c:pt>
                <c:pt idx="12">
                  <c:v>Trenton</c:v>
                </c:pt>
                <c:pt idx="13">
                  <c:v>Engleheart</c:v>
                </c:pt>
                <c:pt idx="14">
                  <c:v>Norman</c:v>
                </c:pt>
                <c:pt idx="15">
                  <c:v>Mann</c:v>
                </c:pt>
                <c:pt idx="16">
                  <c:v>Underhill</c:v>
                </c:pt>
              </c:strCache>
            </c:strRef>
          </c:cat>
          <c:val>
            <c:numRef>
              <c:f>marksheet!$C$6:$C$22</c:f>
              <c:numCache>
                <c:formatCode>General</c:formatCode>
                <c:ptCount val="17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9</c:v>
                </c:pt>
                <c:pt idx="6">
                  <c:v>8</c:v>
                </c:pt>
                <c:pt idx="7">
                  <c:v>5</c:v>
                </c:pt>
                <c:pt idx="8">
                  <c:v>10</c:v>
                </c:pt>
                <c:pt idx="9">
                  <c:v>9</c:v>
                </c:pt>
                <c:pt idx="10">
                  <c:v>10</c:v>
                </c:pt>
                <c:pt idx="11">
                  <c:v>8</c:v>
                </c:pt>
                <c:pt idx="12">
                  <c:v>9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EB-5147-9317-267A1B6EB8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8651920"/>
        <c:axId val="1578653632"/>
      </c:barChart>
      <c:catAx>
        <c:axId val="157865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653632"/>
        <c:crosses val="autoZero"/>
        <c:auto val="1"/>
        <c:lblAlgn val="ctr"/>
        <c:lblOffset val="100"/>
        <c:noMultiLvlLbl val="0"/>
      </c:catAx>
      <c:valAx>
        <c:axId val="157865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651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>
        <a:lumMod val="85000"/>
        <a:lumOff val="1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Cmpny Philosophy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marksheet!$A$6:$A$22</c:f>
              <c:strCache>
                <c:ptCount val="17"/>
                <c:pt idx="0">
                  <c:v>Kern</c:v>
                </c:pt>
                <c:pt idx="1">
                  <c:v>Howard</c:v>
                </c:pt>
                <c:pt idx="2">
                  <c:v>O'Donnald</c:v>
                </c:pt>
                <c:pt idx="3">
                  <c:v>Hernandez</c:v>
                </c:pt>
                <c:pt idx="4">
                  <c:v>Smith</c:v>
                </c:pt>
                <c:pt idx="5">
                  <c:v>Baker</c:v>
                </c:pt>
                <c:pt idx="6">
                  <c:v>Velinda</c:v>
                </c:pt>
                <c:pt idx="7">
                  <c:v>Carnehah</c:v>
                </c:pt>
                <c:pt idx="8">
                  <c:v>Westerfield</c:v>
                </c:pt>
                <c:pt idx="9">
                  <c:v>Penfold</c:v>
                </c:pt>
                <c:pt idx="10">
                  <c:v>Islington</c:v>
                </c:pt>
                <c:pt idx="11">
                  <c:v>Young</c:v>
                </c:pt>
                <c:pt idx="12">
                  <c:v>Trenton</c:v>
                </c:pt>
                <c:pt idx="13">
                  <c:v>Engleheart</c:v>
                </c:pt>
                <c:pt idx="14">
                  <c:v>Norman</c:v>
                </c:pt>
                <c:pt idx="15">
                  <c:v>Mann</c:v>
                </c:pt>
                <c:pt idx="16">
                  <c:v>Underhill</c:v>
                </c:pt>
              </c:strCache>
            </c:strRef>
          </c:cat>
          <c:val>
            <c:numRef>
              <c:f>marksheet!$D$6:$D$22</c:f>
              <c:numCache>
                <c:formatCode>General</c:formatCode>
                <c:ptCount val="17"/>
                <c:pt idx="0">
                  <c:v>19</c:v>
                </c:pt>
                <c:pt idx="1">
                  <c:v>20</c:v>
                </c:pt>
                <c:pt idx="2">
                  <c:v>17</c:v>
                </c:pt>
                <c:pt idx="3">
                  <c:v>10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6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19</c:v>
                </c:pt>
                <c:pt idx="12">
                  <c:v>19</c:v>
                </c:pt>
                <c:pt idx="13">
                  <c:v>8</c:v>
                </c:pt>
                <c:pt idx="14">
                  <c:v>20</c:v>
                </c:pt>
                <c:pt idx="15">
                  <c:v>20</c:v>
                </c:pt>
                <c:pt idx="16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71-7741-A0AE-D1FFBC799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3106784"/>
        <c:axId val="1570765136"/>
      </c:barChart>
      <c:catAx>
        <c:axId val="153310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765136"/>
        <c:crosses val="autoZero"/>
        <c:auto val="1"/>
        <c:lblAlgn val="ctr"/>
        <c:lblOffset val="100"/>
        <c:noMultiLvlLbl val="0"/>
      </c:catAx>
      <c:valAx>
        <c:axId val="157076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106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Drug</a:t>
            </a:r>
            <a:r>
              <a:rPr lang="en-GB" baseline="0"/>
              <a:t> Test (p/f)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684-B340-AD25-CE222DC1738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684-B340-AD25-CE222DC17388}"/>
              </c:ext>
            </c:extLst>
          </c:dPt>
          <c:dLbls>
            <c:dLbl>
              <c:idx val="0"/>
              <c:layout>
                <c:manualLayout>
                  <c:x val="-8.8888888888888892E-2"/>
                  <c:y val="-0.27660943423738699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597222222222223"/>
                      <c:h val="0.1736111111111111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9684-B340-AD25-CE222DC17388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805555555555555E-2"/>
                      <c:h val="0.1273148148148148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9684-B340-AD25-CE222DC1738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marksheet!$L$24:$L$25</c:f>
              <c:strCache>
                <c:ptCount val="2"/>
                <c:pt idx="0">
                  <c:v>PASS </c:v>
                </c:pt>
                <c:pt idx="1">
                  <c:v>FAIL</c:v>
                </c:pt>
              </c:strCache>
            </c:strRef>
          </c:cat>
          <c:val>
            <c:numRef>
              <c:f>marksheet!$M$24:$M$25</c:f>
              <c:numCache>
                <c:formatCode>General</c:formatCode>
                <c:ptCount val="2"/>
                <c:pt idx="0">
                  <c:v>14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84-B340-AD25-CE222DC17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>
        <a:lumMod val="85000"/>
        <a:lumOff val="1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Financial</a:t>
            </a:r>
            <a:r>
              <a:rPr lang="en-GB" baseline="0"/>
              <a:t> Skills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marksheet!$A$6:$A$22</c:f>
              <c:strCache>
                <c:ptCount val="17"/>
                <c:pt idx="0">
                  <c:v>Kern</c:v>
                </c:pt>
                <c:pt idx="1">
                  <c:v>Howard</c:v>
                </c:pt>
                <c:pt idx="2">
                  <c:v>O'Donnald</c:v>
                </c:pt>
                <c:pt idx="3">
                  <c:v>Hernandez</c:v>
                </c:pt>
                <c:pt idx="4">
                  <c:v>Smith</c:v>
                </c:pt>
                <c:pt idx="5">
                  <c:v>Baker</c:v>
                </c:pt>
                <c:pt idx="6">
                  <c:v>Velinda</c:v>
                </c:pt>
                <c:pt idx="7">
                  <c:v>Carnehah</c:v>
                </c:pt>
                <c:pt idx="8">
                  <c:v>Westerfield</c:v>
                </c:pt>
                <c:pt idx="9">
                  <c:v>Penfold</c:v>
                </c:pt>
                <c:pt idx="10">
                  <c:v>Islington</c:v>
                </c:pt>
                <c:pt idx="11">
                  <c:v>Young</c:v>
                </c:pt>
                <c:pt idx="12">
                  <c:v>Trenton</c:v>
                </c:pt>
                <c:pt idx="13">
                  <c:v>Engleheart</c:v>
                </c:pt>
                <c:pt idx="14">
                  <c:v>Norman</c:v>
                </c:pt>
                <c:pt idx="15">
                  <c:v>Mann</c:v>
                </c:pt>
                <c:pt idx="16">
                  <c:v>Underhill</c:v>
                </c:pt>
              </c:strCache>
            </c:strRef>
          </c:cat>
          <c:val>
            <c:numRef>
              <c:f>marksheet!$E$6:$E$22</c:f>
              <c:numCache>
                <c:formatCode>General</c:formatCode>
                <c:ptCount val="17"/>
                <c:pt idx="0">
                  <c:v>93</c:v>
                </c:pt>
                <c:pt idx="1">
                  <c:v>100</c:v>
                </c:pt>
                <c:pt idx="2">
                  <c:v>82</c:v>
                </c:pt>
                <c:pt idx="3">
                  <c:v>73</c:v>
                </c:pt>
                <c:pt idx="4">
                  <c:v>59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67</c:v>
                </c:pt>
                <c:pt idx="9">
                  <c:v>70</c:v>
                </c:pt>
                <c:pt idx="10">
                  <c:v>70</c:v>
                </c:pt>
                <c:pt idx="11">
                  <c:v>90</c:v>
                </c:pt>
                <c:pt idx="12">
                  <c:v>45</c:v>
                </c:pt>
                <c:pt idx="13">
                  <c:v>90</c:v>
                </c:pt>
                <c:pt idx="14">
                  <c:v>80</c:v>
                </c:pt>
                <c:pt idx="15">
                  <c:v>69</c:v>
                </c:pt>
                <c:pt idx="16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F9-A040-BA59-B938698EB8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9406624"/>
        <c:axId val="69586895"/>
      </c:barChart>
      <c:catAx>
        <c:axId val="819406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86895"/>
        <c:crosses val="autoZero"/>
        <c:auto val="1"/>
        <c:lblAlgn val="ctr"/>
        <c:lblOffset val="100"/>
        <c:noMultiLvlLbl val="0"/>
      </c:catAx>
      <c:valAx>
        <c:axId val="69586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406624"/>
        <c:crosses val="autoZero"/>
        <c:crossBetween val="between"/>
      </c:valAx>
      <c:spPr>
        <a:solidFill>
          <a:schemeClr val="tx1">
            <a:lumMod val="85000"/>
            <a:lumOff val="15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tx1">
        <a:lumMod val="85000"/>
        <a:lumOff val="1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508000</xdr:colOff>
      <xdr:row>2</xdr:row>
      <xdr:rowOff>641350</xdr:rowOff>
    </xdr:from>
    <xdr:to>
      <xdr:col>20</xdr:col>
      <xdr:colOff>127000</xdr:colOff>
      <xdr:row>9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880E24-C67A-396B-03AB-340AED2215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495300</xdr:colOff>
      <xdr:row>10</xdr:row>
      <xdr:rowOff>171450</xdr:rowOff>
    </xdr:from>
    <xdr:to>
      <xdr:col>20</xdr:col>
      <xdr:colOff>114300</xdr:colOff>
      <xdr:row>24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B1B9FD-5744-5421-C428-28AC4CF120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406400</xdr:colOff>
      <xdr:row>10</xdr:row>
      <xdr:rowOff>171450</xdr:rowOff>
    </xdr:from>
    <xdr:to>
      <xdr:col>26</xdr:col>
      <xdr:colOff>25400</xdr:colOff>
      <xdr:row>24</xdr:row>
      <xdr:rowOff>69850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21836CF-DDE4-9D7D-81D2-B29049674C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469080</xdr:colOff>
      <xdr:row>2</xdr:row>
      <xdr:rowOff>687029</xdr:rowOff>
    </xdr:from>
    <xdr:to>
      <xdr:col>26</xdr:col>
      <xdr:colOff>124951</xdr:colOff>
      <xdr:row>9</xdr:row>
      <xdr:rowOff>91358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757864D-A420-1BCA-E49E-151B46BF1C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C9C23-E9D2-0740-A1AB-683F98F97ECF}">
  <dimension ref="A1:H25"/>
  <sheetViews>
    <sheetView workbookViewId="0">
      <selection activeCell="F22" sqref="F22:H25"/>
    </sheetView>
  </sheetViews>
  <sheetFormatPr baseColWidth="10" defaultRowHeight="16" x14ac:dyDescent="0.2"/>
  <cols>
    <col min="1" max="1" width="14.83203125" bestFit="1" customWidth="1"/>
    <col min="2" max="2" width="10" bestFit="1" customWidth="1"/>
    <col min="3" max="3" width="11.33203125" bestFit="1" customWidth="1"/>
    <col min="4" max="4" width="12.5" bestFit="1" customWidth="1"/>
    <col min="5" max="5" width="13.5" bestFit="1" customWidth="1"/>
    <col min="6" max="6" width="11.5" bestFit="1" customWidth="1"/>
    <col min="7" max="7" width="14" bestFit="1" customWidth="1"/>
    <col min="8" max="8" width="11.5" bestFit="1" customWidth="1"/>
  </cols>
  <sheetData>
    <row r="1" spans="1:8" x14ac:dyDescent="0.2">
      <c r="A1" t="s">
        <v>39</v>
      </c>
    </row>
    <row r="2" spans="1:8" x14ac:dyDescent="0.2">
      <c r="D2" t="s">
        <v>37</v>
      </c>
      <c r="E2" t="s">
        <v>44</v>
      </c>
      <c r="F2" t="s">
        <v>38</v>
      </c>
      <c r="G2" t="s">
        <v>45</v>
      </c>
      <c r="H2" t="s">
        <v>46</v>
      </c>
    </row>
    <row r="3" spans="1:8" x14ac:dyDescent="0.2">
      <c r="A3" t="s">
        <v>0</v>
      </c>
      <c r="B3" t="s">
        <v>1</v>
      </c>
      <c r="C3" t="s">
        <v>2</v>
      </c>
      <c r="D3" s="1">
        <v>36892</v>
      </c>
      <c r="E3" s="1"/>
    </row>
    <row r="4" spans="1:8" x14ac:dyDescent="0.2">
      <c r="A4" t="s">
        <v>3</v>
      </c>
      <c r="B4" t="s">
        <v>4</v>
      </c>
      <c r="C4" s="2">
        <v>15.9</v>
      </c>
      <c r="D4">
        <v>41</v>
      </c>
      <c r="E4">
        <f>IF(D4&gt;40,D4-40,0)</f>
        <v>1</v>
      </c>
      <c r="F4" s="2">
        <f>C4*D4</f>
        <v>651.9</v>
      </c>
      <c r="G4" s="2">
        <f>0.5*C4*E4</f>
        <v>7.95</v>
      </c>
      <c r="H4" s="2">
        <f>F4+G4</f>
        <v>659.85</v>
      </c>
    </row>
    <row r="5" spans="1:8" x14ac:dyDescent="0.2">
      <c r="A5" t="s">
        <v>5</v>
      </c>
      <c r="B5" t="s">
        <v>6</v>
      </c>
      <c r="C5" s="2">
        <v>10</v>
      </c>
      <c r="D5">
        <v>42</v>
      </c>
      <c r="E5">
        <f t="shared" ref="E5:E20" si="0">IF(D5&gt;40,D5-40,0)</f>
        <v>2</v>
      </c>
      <c r="F5" s="2">
        <f t="shared" ref="F5:F20" si="1">C5*D5</f>
        <v>420</v>
      </c>
      <c r="G5" s="2">
        <f t="shared" ref="G5:G20" si="2">0.5*C5*E5</f>
        <v>10</v>
      </c>
      <c r="H5" s="2">
        <f t="shared" ref="H5:H20" si="3">F5+G5</f>
        <v>430</v>
      </c>
    </row>
    <row r="6" spans="1:8" x14ac:dyDescent="0.2">
      <c r="A6" t="s">
        <v>7</v>
      </c>
      <c r="B6" t="s">
        <v>8</v>
      </c>
      <c r="C6" s="2">
        <v>22.1</v>
      </c>
      <c r="D6">
        <v>49</v>
      </c>
      <c r="E6">
        <f t="shared" si="0"/>
        <v>9</v>
      </c>
      <c r="F6" s="2">
        <f t="shared" si="1"/>
        <v>1082.9000000000001</v>
      </c>
      <c r="G6" s="2">
        <f t="shared" si="2"/>
        <v>99.45</v>
      </c>
      <c r="H6" s="2">
        <f t="shared" si="3"/>
        <v>1182.3500000000001</v>
      </c>
    </row>
    <row r="7" spans="1:8" x14ac:dyDescent="0.2">
      <c r="A7" t="s">
        <v>9</v>
      </c>
      <c r="B7" t="s">
        <v>10</v>
      </c>
      <c r="C7" s="2">
        <v>19.100000000000001</v>
      </c>
      <c r="D7">
        <v>41</v>
      </c>
      <c r="E7">
        <f t="shared" si="0"/>
        <v>1</v>
      </c>
      <c r="F7" s="2">
        <f t="shared" si="1"/>
        <v>783.1</v>
      </c>
      <c r="G7" s="2">
        <f t="shared" si="2"/>
        <v>9.5500000000000007</v>
      </c>
      <c r="H7" s="2">
        <f t="shared" si="3"/>
        <v>792.65</v>
      </c>
    </row>
    <row r="8" spans="1:8" x14ac:dyDescent="0.2">
      <c r="A8" t="s">
        <v>11</v>
      </c>
      <c r="B8" t="s">
        <v>12</v>
      </c>
      <c r="C8" s="2">
        <v>6.9</v>
      </c>
      <c r="D8">
        <v>39</v>
      </c>
      <c r="E8">
        <f t="shared" si="0"/>
        <v>0</v>
      </c>
      <c r="F8" s="2">
        <f t="shared" si="1"/>
        <v>269.10000000000002</v>
      </c>
      <c r="G8" s="2">
        <f t="shared" si="2"/>
        <v>0</v>
      </c>
      <c r="H8" s="2">
        <f t="shared" si="3"/>
        <v>269.10000000000002</v>
      </c>
    </row>
    <row r="9" spans="1:8" x14ac:dyDescent="0.2">
      <c r="A9" t="s">
        <v>13</v>
      </c>
      <c r="B9" t="s">
        <v>14</v>
      </c>
      <c r="C9" s="2">
        <v>14.2</v>
      </c>
      <c r="D9">
        <v>44</v>
      </c>
      <c r="E9">
        <f t="shared" si="0"/>
        <v>4</v>
      </c>
      <c r="F9" s="2">
        <f t="shared" si="1"/>
        <v>624.79999999999995</v>
      </c>
      <c r="G9" s="2">
        <f t="shared" si="2"/>
        <v>28.4</v>
      </c>
      <c r="H9" s="2">
        <f t="shared" si="3"/>
        <v>653.19999999999993</v>
      </c>
    </row>
    <row r="10" spans="1:8" x14ac:dyDescent="0.2">
      <c r="A10" t="s">
        <v>15</v>
      </c>
      <c r="B10" t="s">
        <v>16</v>
      </c>
      <c r="C10" s="2">
        <v>18</v>
      </c>
      <c r="D10">
        <v>55</v>
      </c>
      <c r="E10">
        <f t="shared" si="0"/>
        <v>15</v>
      </c>
      <c r="F10" s="2">
        <f t="shared" si="1"/>
        <v>990</v>
      </c>
      <c r="G10" s="2">
        <f t="shared" si="2"/>
        <v>135</v>
      </c>
      <c r="H10" s="2">
        <f t="shared" si="3"/>
        <v>1125</v>
      </c>
    </row>
    <row r="11" spans="1:8" x14ac:dyDescent="0.2">
      <c r="A11" t="s">
        <v>17</v>
      </c>
      <c r="B11" t="s">
        <v>18</v>
      </c>
      <c r="C11" s="2">
        <v>17.5</v>
      </c>
      <c r="D11">
        <v>33</v>
      </c>
      <c r="E11">
        <f t="shared" si="0"/>
        <v>0</v>
      </c>
      <c r="F11" s="2">
        <f t="shared" si="1"/>
        <v>577.5</v>
      </c>
      <c r="G11" s="2">
        <f t="shared" si="2"/>
        <v>0</v>
      </c>
      <c r="H11" s="2">
        <f t="shared" si="3"/>
        <v>577.5</v>
      </c>
    </row>
    <row r="12" spans="1:8" x14ac:dyDescent="0.2">
      <c r="A12" t="s">
        <v>19</v>
      </c>
      <c r="B12" t="s">
        <v>20</v>
      </c>
      <c r="C12" s="2">
        <v>14.7</v>
      </c>
      <c r="D12">
        <v>29</v>
      </c>
      <c r="E12">
        <f t="shared" si="0"/>
        <v>0</v>
      </c>
      <c r="F12" s="2">
        <f t="shared" si="1"/>
        <v>426.29999999999995</v>
      </c>
      <c r="G12" s="2">
        <f t="shared" si="2"/>
        <v>0</v>
      </c>
      <c r="H12" s="2">
        <f t="shared" si="3"/>
        <v>426.29999999999995</v>
      </c>
    </row>
    <row r="13" spans="1:8" x14ac:dyDescent="0.2">
      <c r="A13" t="s">
        <v>21</v>
      </c>
      <c r="B13" t="s">
        <v>22</v>
      </c>
      <c r="C13" s="2">
        <v>13.9</v>
      </c>
      <c r="D13">
        <v>40</v>
      </c>
      <c r="E13">
        <f t="shared" si="0"/>
        <v>0</v>
      </c>
      <c r="F13" s="2">
        <f t="shared" si="1"/>
        <v>556</v>
      </c>
      <c r="G13" s="2">
        <f t="shared" si="2"/>
        <v>0</v>
      </c>
      <c r="H13" s="2">
        <f t="shared" si="3"/>
        <v>556</v>
      </c>
    </row>
    <row r="14" spans="1:8" x14ac:dyDescent="0.2">
      <c r="A14" t="s">
        <v>23</v>
      </c>
      <c r="B14" t="s">
        <v>24</v>
      </c>
      <c r="C14" s="2">
        <v>11.2</v>
      </c>
      <c r="D14">
        <v>40</v>
      </c>
      <c r="E14">
        <f t="shared" si="0"/>
        <v>0</v>
      </c>
      <c r="F14" s="2">
        <f t="shared" si="1"/>
        <v>448</v>
      </c>
      <c r="G14" s="2">
        <f t="shared" si="2"/>
        <v>0</v>
      </c>
      <c r="H14" s="2">
        <f t="shared" si="3"/>
        <v>448</v>
      </c>
    </row>
    <row r="15" spans="1:8" x14ac:dyDescent="0.2">
      <c r="A15" t="s">
        <v>25</v>
      </c>
      <c r="B15" t="s">
        <v>26</v>
      </c>
      <c r="C15" s="2">
        <v>12.5</v>
      </c>
      <c r="D15">
        <v>40</v>
      </c>
      <c r="E15">
        <f t="shared" si="0"/>
        <v>0</v>
      </c>
      <c r="F15" s="2">
        <f t="shared" si="1"/>
        <v>500</v>
      </c>
      <c r="G15" s="2">
        <f t="shared" si="2"/>
        <v>0</v>
      </c>
      <c r="H15" s="2">
        <f t="shared" si="3"/>
        <v>500</v>
      </c>
    </row>
    <row r="16" spans="1:8" x14ac:dyDescent="0.2">
      <c r="A16" t="s">
        <v>27</v>
      </c>
      <c r="B16" t="s">
        <v>28</v>
      </c>
      <c r="C16" s="2">
        <v>8.5</v>
      </c>
      <c r="D16">
        <v>40</v>
      </c>
      <c r="E16">
        <f t="shared" si="0"/>
        <v>0</v>
      </c>
      <c r="F16" s="2">
        <f t="shared" si="1"/>
        <v>340</v>
      </c>
      <c r="G16" s="2">
        <f t="shared" si="2"/>
        <v>0</v>
      </c>
      <c r="H16" s="2">
        <f t="shared" si="3"/>
        <v>340</v>
      </c>
    </row>
    <row r="17" spans="1:8" x14ac:dyDescent="0.2">
      <c r="A17" t="s">
        <v>29</v>
      </c>
      <c r="B17" t="s">
        <v>30</v>
      </c>
      <c r="C17" s="2">
        <v>8.44</v>
      </c>
      <c r="D17">
        <v>40</v>
      </c>
      <c r="E17">
        <f t="shared" si="0"/>
        <v>0</v>
      </c>
      <c r="F17" s="2">
        <f t="shared" si="1"/>
        <v>337.59999999999997</v>
      </c>
      <c r="G17" s="2">
        <f t="shared" si="2"/>
        <v>0</v>
      </c>
      <c r="H17" s="2">
        <f t="shared" si="3"/>
        <v>337.59999999999997</v>
      </c>
    </row>
    <row r="18" spans="1:8" x14ac:dyDescent="0.2">
      <c r="A18" t="s">
        <v>31</v>
      </c>
      <c r="B18" t="s">
        <v>32</v>
      </c>
      <c r="C18" s="2">
        <v>15.85</v>
      </c>
      <c r="D18">
        <v>40</v>
      </c>
      <c r="E18">
        <f t="shared" si="0"/>
        <v>0</v>
      </c>
      <c r="F18" s="2">
        <f t="shared" si="1"/>
        <v>634</v>
      </c>
      <c r="G18" s="2">
        <f t="shared" si="2"/>
        <v>0</v>
      </c>
      <c r="H18" s="2">
        <f t="shared" si="3"/>
        <v>634</v>
      </c>
    </row>
    <row r="19" spans="1:8" x14ac:dyDescent="0.2">
      <c r="A19" t="s">
        <v>33</v>
      </c>
      <c r="B19" t="s">
        <v>34</v>
      </c>
      <c r="C19" s="2">
        <v>45</v>
      </c>
      <c r="D19">
        <v>41</v>
      </c>
      <c r="E19">
        <f t="shared" si="0"/>
        <v>1</v>
      </c>
      <c r="F19" s="2">
        <f t="shared" si="1"/>
        <v>1845</v>
      </c>
      <c r="G19" s="2">
        <f t="shared" si="2"/>
        <v>22.5</v>
      </c>
      <c r="H19" s="2">
        <f t="shared" si="3"/>
        <v>1867.5</v>
      </c>
    </row>
    <row r="20" spans="1:8" x14ac:dyDescent="0.2">
      <c r="A20" t="s">
        <v>35</v>
      </c>
      <c r="B20" t="s">
        <v>36</v>
      </c>
      <c r="C20" s="2">
        <v>30</v>
      </c>
      <c r="D20">
        <v>39</v>
      </c>
      <c r="E20">
        <f t="shared" si="0"/>
        <v>0</v>
      </c>
      <c r="F20" s="2">
        <f t="shared" si="1"/>
        <v>1170</v>
      </c>
      <c r="G20" s="2">
        <f t="shared" si="2"/>
        <v>0</v>
      </c>
      <c r="H20" s="2">
        <f t="shared" si="3"/>
        <v>1170</v>
      </c>
    </row>
    <row r="22" spans="1:8" x14ac:dyDescent="0.2">
      <c r="A22" t="s">
        <v>40</v>
      </c>
      <c r="C22" s="2">
        <f>MAX(C4:C20)</f>
        <v>45</v>
      </c>
      <c r="D22" s="4">
        <f>MAX(D4:D20)</f>
        <v>55</v>
      </c>
      <c r="E22" s="4"/>
      <c r="F22" s="2">
        <f>MAX(F4:F20)</f>
        <v>1845</v>
      </c>
      <c r="G22" s="2">
        <f t="shared" ref="G22:H22" si="4">MAX(G4:G20)</f>
        <v>135</v>
      </c>
      <c r="H22" s="2">
        <f t="shared" si="4"/>
        <v>1867.5</v>
      </c>
    </row>
    <row r="23" spans="1:8" x14ac:dyDescent="0.2">
      <c r="A23" t="s">
        <v>41</v>
      </c>
      <c r="C23" s="2">
        <f>MIN(C4:C20)</f>
        <v>6.9</v>
      </c>
      <c r="D23" s="4">
        <f>MIN(D4:D20)</f>
        <v>29</v>
      </c>
      <c r="E23" s="4"/>
      <c r="F23" s="2">
        <f>MIN(F4:F20)</f>
        <v>269.10000000000002</v>
      </c>
      <c r="G23" s="2">
        <f t="shared" ref="G23:H23" si="5">MIN(G4:G20)</f>
        <v>0</v>
      </c>
      <c r="H23" s="2">
        <f t="shared" si="5"/>
        <v>269.10000000000002</v>
      </c>
    </row>
    <row r="24" spans="1:8" x14ac:dyDescent="0.2">
      <c r="A24" t="s">
        <v>42</v>
      </c>
      <c r="C24" s="2">
        <f>AVERAGE(C4:C20)</f>
        <v>16.693529411764704</v>
      </c>
      <c r="D24" s="4">
        <f>AVERAGE(D4:D20)</f>
        <v>40.764705882352942</v>
      </c>
      <c r="E24" s="4"/>
      <c r="F24" s="2">
        <f>AVERAGE(F4:F20)</f>
        <v>685.65882352941185</v>
      </c>
      <c r="G24" s="2">
        <f t="shared" ref="G24:H24" si="6">AVERAGE(G4:G20)</f>
        <v>18.402941176470591</v>
      </c>
      <c r="H24" s="2">
        <f t="shared" si="6"/>
        <v>704.0617647058823</v>
      </c>
    </row>
    <row r="25" spans="1:8" x14ac:dyDescent="0.2">
      <c r="A25" t="s">
        <v>43</v>
      </c>
      <c r="C25" s="2"/>
      <c r="D25" s="3">
        <f>SUM(D4:D20)</f>
        <v>693</v>
      </c>
      <c r="E25" s="3"/>
      <c r="F25" s="2">
        <f t="shared" ref="F25:H25" si="7">SUM(F4:F20)</f>
        <v>11656.2</v>
      </c>
      <c r="G25" s="2">
        <f t="shared" si="7"/>
        <v>312.85000000000002</v>
      </c>
      <c r="H25" s="2">
        <f t="shared" si="7"/>
        <v>11969.05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F483-E18C-0143-9B84-BA2009FBBAD3}">
  <sheetPr>
    <pageSetUpPr fitToPage="1"/>
  </sheetPr>
  <dimension ref="A2:AH28"/>
  <sheetViews>
    <sheetView workbookViewId="0">
      <selection activeCell="AJ31" sqref="AJ31"/>
    </sheetView>
  </sheetViews>
  <sheetFormatPr baseColWidth="10" defaultRowHeight="16" x14ac:dyDescent="0.2"/>
  <sheetData>
    <row r="2" spans="1:30" x14ac:dyDescent="0.2">
      <c r="D2" s="15" t="s">
        <v>37</v>
      </c>
      <c r="E2" s="15"/>
      <c r="F2" s="15"/>
      <c r="G2" s="15"/>
      <c r="H2" s="15"/>
      <c r="I2" s="15" t="s">
        <v>85</v>
      </c>
      <c r="J2" s="15"/>
      <c r="K2" s="15"/>
      <c r="L2" s="15"/>
      <c r="M2" s="15"/>
      <c r="N2" s="15" t="s">
        <v>38</v>
      </c>
      <c r="O2" s="15"/>
      <c r="P2" s="15"/>
      <c r="Q2" s="15"/>
      <c r="R2" s="15"/>
      <c r="S2" s="15" t="s">
        <v>47</v>
      </c>
      <c r="T2" s="15"/>
      <c r="U2" s="15"/>
      <c r="V2" s="15"/>
      <c r="W2" s="15"/>
      <c r="X2" s="15" t="s">
        <v>48</v>
      </c>
      <c r="Y2" s="15"/>
      <c r="Z2" s="15"/>
      <c r="AA2" s="15"/>
      <c r="AB2" s="15"/>
      <c r="AD2" t="s">
        <v>87</v>
      </c>
    </row>
    <row r="3" spans="1:30" x14ac:dyDescent="0.2">
      <c r="A3" s="16" t="s">
        <v>0</v>
      </c>
      <c r="B3" s="16" t="s">
        <v>1</v>
      </c>
      <c r="C3" s="16" t="s">
        <v>2</v>
      </c>
      <c r="D3" s="7">
        <v>41640</v>
      </c>
      <c r="E3" s="7">
        <f>D3+7</f>
        <v>41647</v>
      </c>
      <c r="F3" s="7">
        <f t="shared" ref="F3:H3" si="0">E3+7</f>
        <v>41654</v>
      </c>
      <c r="G3" s="7">
        <f t="shared" si="0"/>
        <v>41661</v>
      </c>
      <c r="H3" s="7">
        <f t="shared" si="0"/>
        <v>41668</v>
      </c>
      <c r="I3" s="5">
        <v>41640</v>
      </c>
      <c r="J3" s="5">
        <v>41647</v>
      </c>
      <c r="K3" s="5">
        <v>41654</v>
      </c>
      <c r="L3" s="5">
        <v>41661</v>
      </c>
      <c r="M3" s="5">
        <v>41668</v>
      </c>
      <c r="N3" s="9">
        <v>41640</v>
      </c>
      <c r="O3" s="9">
        <v>41647</v>
      </c>
      <c r="P3" s="9">
        <v>41654</v>
      </c>
      <c r="Q3" s="9">
        <v>41661</v>
      </c>
      <c r="R3" s="9">
        <v>41668</v>
      </c>
      <c r="S3" s="11">
        <v>41640</v>
      </c>
      <c r="T3" s="11">
        <v>41647</v>
      </c>
      <c r="U3" s="11">
        <v>41654</v>
      </c>
      <c r="V3" s="11">
        <v>41661</v>
      </c>
      <c r="W3" s="11">
        <v>41668</v>
      </c>
      <c r="X3" s="13">
        <v>41640</v>
      </c>
      <c r="Y3" s="13">
        <v>41647</v>
      </c>
      <c r="Z3" s="13">
        <v>41654</v>
      </c>
      <c r="AA3" s="13">
        <v>41661</v>
      </c>
      <c r="AB3" s="13">
        <v>41668</v>
      </c>
    </row>
    <row r="4" spans="1:30" x14ac:dyDescent="0.2">
      <c r="A4" s="17" t="s">
        <v>11</v>
      </c>
      <c r="B4" s="17" t="s">
        <v>49</v>
      </c>
      <c r="C4" s="17">
        <v>15.75</v>
      </c>
      <c r="D4" s="8">
        <v>40</v>
      </c>
      <c r="E4" s="8">
        <v>35</v>
      </c>
      <c r="F4" s="8">
        <v>38</v>
      </c>
      <c r="G4" s="8">
        <v>38</v>
      </c>
      <c r="H4" s="8">
        <v>42</v>
      </c>
      <c r="I4" s="6">
        <f>IF(D4&gt;40,D4-40,0)</f>
        <v>0</v>
      </c>
      <c r="J4" s="6">
        <f>IF(E4&gt;40,E4-40,0)</f>
        <v>0</v>
      </c>
      <c r="K4" s="6">
        <f t="shared" ref="K4:M19" si="1">IF(F4&gt;40,F4-40,0)</f>
        <v>0</v>
      </c>
      <c r="L4" s="6">
        <f t="shared" si="1"/>
        <v>0</v>
      </c>
      <c r="M4" s="6">
        <f t="shared" si="1"/>
        <v>2</v>
      </c>
      <c r="N4" s="10">
        <f>$C4*D4</f>
        <v>630</v>
      </c>
      <c r="O4" s="10">
        <f t="shared" ref="O4:R19" si="2">$C4*E4</f>
        <v>551.25</v>
      </c>
      <c r="P4" s="10">
        <f t="shared" si="2"/>
        <v>598.5</v>
      </c>
      <c r="Q4" s="10">
        <f t="shared" si="2"/>
        <v>598.5</v>
      </c>
      <c r="R4" s="10">
        <f t="shared" si="2"/>
        <v>661.5</v>
      </c>
      <c r="S4" s="12">
        <f>0.5*$C4*I4</f>
        <v>0</v>
      </c>
      <c r="T4" s="12">
        <f t="shared" ref="T4:W19" si="3">0.5*$C4*J4</f>
        <v>0</v>
      </c>
      <c r="U4" s="12">
        <f t="shared" si="3"/>
        <v>0</v>
      </c>
      <c r="V4" s="12">
        <f t="shared" si="3"/>
        <v>0</v>
      </c>
      <c r="W4" s="12">
        <f t="shared" si="3"/>
        <v>15.75</v>
      </c>
      <c r="X4" s="14">
        <f>N4+S4</f>
        <v>630</v>
      </c>
      <c r="Y4" s="14">
        <f t="shared" ref="Y4:AB19" si="4">O4+T4</f>
        <v>551.25</v>
      </c>
      <c r="Z4" s="14">
        <f t="shared" si="4"/>
        <v>598.5</v>
      </c>
      <c r="AA4" s="14">
        <f t="shared" si="4"/>
        <v>598.5</v>
      </c>
      <c r="AB4" s="14">
        <f t="shared" si="4"/>
        <v>677.25</v>
      </c>
      <c r="AD4" s="14">
        <f>SUM(X4:AB4)</f>
        <v>3055.5</v>
      </c>
    </row>
    <row r="5" spans="1:30" x14ac:dyDescent="0.2">
      <c r="A5" s="17" t="s">
        <v>50</v>
      </c>
      <c r="B5" s="17" t="s">
        <v>51</v>
      </c>
      <c r="C5" s="17">
        <v>12.5</v>
      </c>
      <c r="D5" s="8">
        <v>44</v>
      </c>
      <c r="E5" s="8">
        <v>38</v>
      </c>
      <c r="F5" s="8">
        <v>40</v>
      </c>
      <c r="G5" s="8">
        <v>37</v>
      </c>
      <c r="H5" s="8">
        <v>39</v>
      </c>
      <c r="I5" s="6">
        <f t="shared" ref="I5:J23" si="5">IF(D5&gt;40,D5-40,0)</f>
        <v>4</v>
      </c>
      <c r="J5" s="6">
        <f t="shared" si="5"/>
        <v>0</v>
      </c>
      <c r="K5" s="6">
        <f t="shared" si="1"/>
        <v>0</v>
      </c>
      <c r="L5" s="6">
        <f t="shared" si="1"/>
        <v>0</v>
      </c>
      <c r="M5" s="6">
        <f t="shared" si="1"/>
        <v>0</v>
      </c>
      <c r="N5" s="10">
        <f t="shared" ref="N5:N23" si="6">$C5*D5</f>
        <v>550</v>
      </c>
      <c r="O5" s="10">
        <f t="shared" si="2"/>
        <v>475</v>
      </c>
      <c r="P5" s="10">
        <f t="shared" si="2"/>
        <v>500</v>
      </c>
      <c r="Q5" s="10">
        <f t="shared" si="2"/>
        <v>462.5</v>
      </c>
      <c r="R5" s="10">
        <f t="shared" si="2"/>
        <v>487.5</v>
      </c>
      <c r="S5" s="12">
        <f t="shared" ref="S5:S23" si="7">0.5*$C5*I5</f>
        <v>25</v>
      </c>
      <c r="T5" s="12">
        <f t="shared" si="3"/>
        <v>0</v>
      </c>
      <c r="U5" s="12">
        <f t="shared" si="3"/>
        <v>0</v>
      </c>
      <c r="V5" s="12">
        <f t="shared" si="3"/>
        <v>0</v>
      </c>
      <c r="W5" s="12">
        <f t="shared" si="3"/>
        <v>0</v>
      </c>
      <c r="X5" s="14">
        <f t="shared" ref="X5:X23" si="8">N5+S5</f>
        <v>575</v>
      </c>
      <c r="Y5" s="14">
        <f t="shared" si="4"/>
        <v>475</v>
      </c>
      <c r="Z5" s="14">
        <f t="shared" si="4"/>
        <v>500</v>
      </c>
      <c r="AA5" s="14">
        <f t="shared" si="4"/>
        <v>462.5</v>
      </c>
      <c r="AB5" s="14">
        <f t="shared" si="4"/>
        <v>487.5</v>
      </c>
      <c r="AD5" s="14">
        <f t="shared" ref="AD5:AD23" si="9">SUM(X5:AB5)</f>
        <v>2500</v>
      </c>
    </row>
    <row r="6" spans="1:30" x14ac:dyDescent="0.2">
      <c r="A6" s="17" t="s">
        <v>52</v>
      </c>
      <c r="B6" s="17" t="s">
        <v>53</v>
      </c>
      <c r="C6" s="17">
        <v>20.100000000000001</v>
      </c>
      <c r="D6" s="8">
        <v>42</v>
      </c>
      <c r="E6" s="8">
        <v>41</v>
      </c>
      <c r="F6" s="8">
        <v>43</v>
      </c>
      <c r="G6" s="8">
        <v>43</v>
      </c>
      <c r="H6" s="8">
        <v>45</v>
      </c>
      <c r="I6" s="6">
        <f t="shared" si="5"/>
        <v>2</v>
      </c>
      <c r="J6" s="6">
        <f t="shared" si="5"/>
        <v>1</v>
      </c>
      <c r="K6" s="6">
        <f t="shared" si="1"/>
        <v>3</v>
      </c>
      <c r="L6" s="6">
        <f t="shared" si="1"/>
        <v>3</v>
      </c>
      <c r="M6" s="6">
        <f t="shared" si="1"/>
        <v>5</v>
      </c>
      <c r="N6" s="10">
        <f t="shared" si="6"/>
        <v>844.2</v>
      </c>
      <c r="O6" s="10">
        <f t="shared" si="2"/>
        <v>824.1</v>
      </c>
      <c r="P6" s="10">
        <f t="shared" si="2"/>
        <v>864.30000000000007</v>
      </c>
      <c r="Q6" s="10">
        <f t="shared" si="2"/>
        <v>864.30000000000007</v>
      </c>
      <c r="R6" s="10">
        <f t="shared" si="2"/>
        <v>904.50000000000011</v>
      </c>
      <c r="S6" s="12">
        <f t="shared" si="7"/>
        <v>20.100000000000001</v>
      </c>
      <c r="T6" s="12">
        <f t="shared" si="3"/>
        <v>10.050000000000001</v>
      </c>
      <c r="U6" s="12">
        <f t="shared" si="3"/>
        <v>30.150000000000002</v>
      </c>
      <c r="V6" s="12">
        <f t="shared" si="3"/>
        <v>30.150000000000002</v>
      </c>
      <c r="W6" s="12">
        <f t="shared" si="3"/>
        <v>50.25</v>
      </c>
      <c r="X6" s="14">
        <f t="shared" si="8"/>
        <v>864.30000000000007</v>
      </c>
      <c r="Y6" s="14">
        <f t="shared" si="4"/>
        <v>834.15</v>
      </c>
      <c r="Z6" s="14">
        <f t="shared" si="4"/>
        <v>894.45</v>
      </c>
      <c r="AA6" s="14">
        <f t="shared" si="4"/>
        <v>894.45</v>
      </c>
      <c r="AB6" s="14">
        <f t="shared" si="4"/>
        <v>954.75000000000011</v>
      </c>
      <c r="AD6" s="14">
        <f t="shared" si="9"/>
        <v>4442.1000000000004</v>
      </c>
    </row>
    <row r="7" spans="1:30" x14ac:dyDescent="0.2">
      <c r="A7" s="17" t="s">
        <v>54</v>
      </c>
      <c r="B7" s="17" t="s">
        <v>55</v>
      </c>
      <c r="C7" s="17">
        <v>18.25</v>
      </c>
      <c r="D7" s="8">
        <v>36</v>
      </c>
      <c r="E7" s="8">
        <v>41</v>
      </c>
      <c r="F7" s="8">
        <v>42</v>
      </c>
      <c r="G7" s="8">
        <v>42</v>
      </c>
      <c r="H7" s="8">
        <v>43</v>
      </c>
      <c r="I7" s="6">
        <f t="shared" si="5"/>
        <v>0</v>
      </c>
      <c r="J7" s="6">
        <f t="shared" si="5"/>
        <v>1</v>
      </c>
      <c r="K7" s="6">
        <f t="shared" si="1"/>
        <v>2</v>
      </c>
      <c r="L7" s="6">
        <f t="shared" si="1"/>
        <v>2</v>
      </c>
      <c r="M7" s="6">
        <f t="shared" si="1"/>
        <v>3</v>
      </c>
      <c r="N7" s="10">
        <f t="shared" si="6"/>
        <v>657</v>
      </c>
      <c r="O7" s="10">
        <f t="shared" si="2"/>
        <v>748.25</v>
      </c>
      <c r="P7" s="10">
        <f t="shared" si="2"/>
        <v>766.5</v>
      </c>
      <c r="Q7" s="10">
        <f t="shared" si="2"/>
        <v>766.5</v>
      </c>
      <c r="R7" s="10">
        <f t="shared" si="2"/>
        <v>784.75</v>
      </c>
      <c r="S7" s="12">
        <f t="shared" si="7"/>
        <v>0</v>
      </c>
      <c r="T7" s="12">
        <f t="shared" si="3"/>
        <v>9.125</v>
      </c>
      <c r="U7" s="12">
        <f t="shared" si="3"/>
        <v>18.25</v>
      </c>
      <c r="V7" s="12">
        <f t="shared" si="3"/>
        <v>18.25</v>
      </c>
      <c r="W7" s="12">
        <f t="shared" si="3"/>
        <v>27.375</v>
      </c>
      <c r="X7" s="14">
        <f t="shared" si="8"/>
        <v>657</v>
      </c>
      <c r="Y7" s="14">
        <f t="shared" si="4"/>
        <v>757.375</v>
      </c>
      <c r="Z7" s="14">
        <f t="shared" si="4"/>
        <v>784.75</v>
      </c>
      <c r="AA7" s="14">
        <f t="shared" si="4"/>
        <v>784.75</v>
      </c>
      <c r="AB7" s="14">
        <f t="shared" si="4"/>
        <v>812.125</v>
      </c>
      <c r="AD7" s="14">
        <f t="shared" si="9"/>
        <v>3796</v>
      </c>
    </row>
    <row r="8" spans="1:30" x14ac:dyDescent="0.2">
      <c r="A8" s="17" t="s">
        <v>56</v>
      </c>
      <c r="B8" s="17" t="s">
        <v>57</v>
      </c>
      <c r="C8" s="17">
        <v>22.5</v>
      </c>
      <c r="D8" s="8">
        <v>36</v>
      </c>
      <c r="E8" s="8">
        <v>40</v>
      </c>
      <c r="F8" s="8">
        <v>44</v>
      </c>
      <c r="G8" s="8">
        <v>43</v>
      </c>
      <c r="H8" s="8">
        <v>44</v>
      </c>
      <c r="I8" s="6">
        <f t="shared" si="5"/>
        <v>0</v>
      </c>
      <c r="J8" s="6">
        <f t="shared" si="5"/>
        <v>0</v>
      </c>
      <c r="K8" s="6">
        <f t="shared" si="1"/>
        <v>4</v>
      </c>
      <c r="L8" s="6">
        <f t="shared" si="1"/>
        <v>3</v>
      </c>
      <c r="M8" s="6">
        <f t="shared" si="1"/>
        <v>4</v>
      </c>
      <c r="N8" s="10">
        <f t="shared" si="6"/>
        <v>810</v>
      </c>
      <c r="O8" s="10">
        <f t="shared" si="2"/>
        <v>900</v>
      </c>
      <c r="P8" s="10">
        <f t="shared" si="2"/>
        <v>990</v>
      </c>
      <c r="Q8" s="10">
        <f t="shared" si="2"/>
        <v>967.5</v>
      </c>
      <c r="R8" s="10">
        <f t="shared" si="2"/>
        <v>990</v>
      </c>
      <c r="S8" s="12">
        <f t="shared" si="7"/>
        <v>0</v>
      </c>
      <c r="T8" s="12">
        <f t="shared" si="3"/>
        <v>0</v>
      </c>
      <c r="U8" s="12">
        <f t="shared" si="3"/>
        <v>45</v>
      </c>
      <c r="V8" s="12">
        <f t="shared" si="3"/>
        <v>33.75</v>
      </c>
      <c r="W8" s="12">
        <f t="shared" si="3"/>
        <v>45</v>
      </c>
      <c r="X8" s="14">
        <f t="shared" si="8"/>
        <v>810</v>
      </c>
      <c r="Y8" s="14">
        <f t="shared" si="4"/>
        <v>900</v>
      </c>
      <c r="Z8" s="14">
        <f t="shared" si="4"/>
        <v>1035</v>
      </c>
      <c r="AA8" s="14">
        <f t="shared" si="4"/>
        <v>1001.25</v>
      </c>
      <c r="AB8" s="14">
        <f t="shared" si="4"/>
        <v>1035</v>
      </c>
      <c r="AD8" s="14">
        <f t="shared" si="9"/>
        <v>4781.25</v>
      </c>
    </row>
    <row r="9" spans="1:30" x14ac:dyDescent="0.2">
      <c r="A9" s="17" t="s">
        <v>58</v>
      </c>
      <c r="B9" s="17" t="s">
        <v>59</v>
      </c>
      <c r="C9" s="17">
        <v>13.75</v>
      </c>
      <c r="D9" s="8">
        <v>39</v>
      </c>
      <c r="E9" s="8">
        <v>38</v>
      </c>
      <c r="F9" s="8">
        <v>35</v>
      </c>
      <c r="G9" s="8">
        <v>38</v>
      </c>
      <c r="H9" s="8">
        <v>40</v>
      </c>
      <c r="I9" s="6">
        <f t="shared" si="5"/>
        <v>0</v>
      </c>
      <c r="J9" s="6">
        <f t="shared" si="5"/>
        <v>0</v>
      </c>
      <c r="K9" s="6">
        <f t="shared" si="1"/>
        <v>0</v>
      </c>
      <c r="L9" s="6">
        <f t="shared" si="1"/>
        <v>0</v>
      </c>
      <c r="M9" s="6">
        <f t="shared" si="1"/>
        <v>0</v>
      </c>
      <c r="N9" s="10">
        <f t="shared" si="6"/>
        <v>536.25</v>
      </c>
      <c r="O9" s="10">
        <f t="shared" si="2"/>
        <v>522.5</v>
      </c>
      <c r="P9" s="10">
        <f t="shared" si="2"/>
        <v>481.25</v>
      </c>
      <c r="Q9" s="10">
        <f t="shared" si="2"/>
        <v>522.5</v>
      </c>
      <c r="R9" s="10">
        <f t="shared" si="2"/>
        <v>550</v>
      </c>
      <c r="S9" s="12">
        <f t="shared" si="7"/>
        <v>0</v>
      </c>
      <c r="T9" s="12">
        <f t="shared" si="3"/>
        <v>0</v>
      </c>
      <c r="U9" s="12">
        <f t="shared" si="3"/>
        <v>0</v>
      </c>
      <c r="V9" s="12">
        <f t="shared" si="3"/>
        <v>0</v>
      </c>
      <c r="W9" s="12">
        <f t="shared" si="3"/>
        <v>0</v>
      </c>
      <c r="X9" s="14">
        <f t="shared" si="8"/>
        <v>536.25</v>
      </c>
      <c r="Y9" s="14">
        <f t="shared" si="4"/>
        <v>522.5</v>
      </c>
      <c r="Z9" s="14">
        <f t="shared" si="4"/>
        <v>481.25</v>
      </c>
      <c r="AA9" s="14">
        <f t="shared" si="4"/>
        <v>522.5</v>
      </c>
      <c r="AB9" s="14">
        <f t="shared" si="4"/>
        <v>550</v>
      </c>
      <c r="AD9" s="14">
        <f t="shared" si="9"/>
        <v>2612.5</v>
      </c>
    </row>
    <row r="10" spans="1:30" x14ac:dyDescent="0.2">
      <c r="A10" s="17" t="s">
        <v>60</v>
      </c>
      <c r="B10" s="17" t="s">
        <v>61</v>
      </c>
      <c r="C10" s="17">
        <v>16</v>
      </c>
      <c r="D10" s="8">
        <v>35</v>
      </c>
      <c r="E10" s="8">
        <v>37</v>
      </c>
      <c r="F10" s="8">
        <v>38</v>
      </c>
      <c r="G10" s="8">
        <v>43</v>
      </c>
      <c r="H10" s="8">
        <v>36</v>
      </c>
      <c r="I10" s="6">
        <f t="shared" si="5"/>
        <v>0</v>
      </c>
      <c r="J10" s="6">
        <f t="shared" si="5"/>
        <v>0</v>
      </c>
      <c r="K10" s="6">
        <f t="shared" si="1"/>
        <v>0</v>
      </c>
      <c r="L10" s="6">
        <f t="shared" si="1"/>
        <v>3</v>
      </c>
      <c r="M10" s="6">
        <f t="shared" si="1"/>
        <v>0</v>
      </c>
      <c r="N10" s="10">
        <f t="shared" si="6"/>
        <v>560</v>
      </c>
      <c r="O10" s="10">
        <f t="shared" si="2"/>
        <v>592</v>
      </c>
      <c r="P10" s="10">
        <f t="shared" si="2"/>
        <v>608</v>
      </c>
      <c r="Q10" s="10">
        <f t="shared" si="2"/>
        <v>688</v>
      </c>
      <c r="R10" s="10">
        <f t="shared" si="2"/>
        <v>576</v>
      </c>
      <c r="S10" s="12">
        <f t="shared" si="7"/>
        <v>0</v>
      </c>
      <c r="T10" s="12">
        <f t="shared" si="3"/>
        <v>0</v>
      </c>
      <c r="U10" s="12">
        <f t="shared" si="3"/>
        <v>0</v>
      </c>
      <c r="V10" s="12">
        <f t="shared" si="3"/>
        <v>24</v>
      </c>
      <c r="W10" s="12">
        <f t="shared" si="3"/>
        <v>0</v>
      </c>
      <c r="X10" s="14">
        <f t="shared" si="8"/>
        <v>560</v>
      </c>
      <c r="Y10" s="14">
        <f t="shared" si="4"/>
        <v>592</v>
      </c>
      <c r="Z10" s="14">
        <f t="shared" si="4"/>
        <v>608</v>
      </c>
      <c r="AA10" s="14">
        <f t="shared" si="4"/>
        <v>712</v>
      </c>
      <c r="AB10" s="14">
        <f t="shared" si="4"/>
        <v>576</v>
      </c>
      <c r="AD10" s="14">
        <f t="shared" si="9"/>
        <v>3048</v>
      </c>
    </row>
    <row r="11" spans="1:30" x14ac:dyDescent="0.2">
      <c r="A11" s="17" t="s">
        <v>62</v>
      </c>
      <c r="B11" s="17" t="s">
        <v>24</v>
      </c>
      <c r="C11" s="17">
        <v>19</v>
      </c>
      <c r="D11" s="8">
        <v>38</v>
      </c>
      <c r="E11" s="8">
        <v>38</v>
      </c>
      <c r="F11" s="8">
        <v>38</v>
      </c>
      <c r="G11" s="8">
        <v>42</v>
      </c>
      <c r="H11" s="8">
        <v>35</v>
      </c>
      <c r="I11" s="6">
        <f t="shared" si="5"/>
        <v>0</v>
      </c>
      <c r="J11" s="6">
        <f t="shared" si="5"/>
        <v>0</v>
      </c>
      <c r="K11" s="6">
        <f t="shared" si="1"/>
        <v>0</v>
      </c>
      <c r="L11" s="6">
        <f t="shared" si="1"/>
        <v>2</v>
      </c>
      <c r="M11" s="6">
        <f t="shared" si="1"/>
        <v>0</v>
      </c>
      <c r="N11" s="10">
        <f t="shared" si="6"/>
        <v>722</v>
      </c>
      <c r="O11" s="10">
        <f t="shared" si="2"/>
        <v>722</v>
      </c>
      <c r="P11" s="10">
        <f t="shared" si="2"/>
        <v>722</v>
      </c>
      <c r="Q11" s="10">
        <f t="shared" si="2"/>
        <v>798</v>
      </c>
      <c r="R11" s="10">
        <f t="shared" si="2"/>
        <v>665</v>
      </c>
      <c r="S11" s="12">
        <f t="shared" si="7"/>
        <v>0</v>
      </c>
      <c r="T11" s="12">
        <f t="shared" si="3"/>
        <v>0</v>
      </c>
      <c r="U11" s="12">
        <f t="shared" si="3"/>
        <v>0</v>
      </c>
      <c r="V11" s="12">
        <f t="shared" si="3"/>
        <v>19</v>
      </c>
      <c r="W11" s="12">
        <f t="shared" si="3"/>
        <v>0</v>
      </c>
      <c r="X11" s="14">
        <f t="shared" si="8"/>
        <v>722</v>
      </c>
      <c r="Y11" s="14">
        <f t="shared" si="4"/>
        <v>722</v>
      </c>
      <c r="Z11" s="14">
        <f t="shared" si="4"/>
        <v>722</v>
      </c>
      <c r="AA11" s="14">
        <f t="shared" si="4"/>
        <v>817</v>
      </c>
      <c r="AB11" s="14">
        <f t="shared" si="4"/>
        <v>665</v>
      </c>
      <c r="AD11" s="14">
        <f t="shared" si="9"/>
        <v>3648</v>
      </c>
    </row>
    <row r="12" spans="1:30" x14ac:dyDescent="0.2">
      <c r="A12" s="17" t="s">
        <v>63</v>
      </c>
      <c r="B12" s="17" t="s">
        <v>64</v>
      </c>
      <c r="C12" s="17">
        <v>14.5</v>
      </c>
      <c r="D12" s="8">
        <v>36</v>
      </c>
      <c r="E12" s="8">
        <v>44</v>
      </c>
      <c r="F12" s="8">
        <v>44</v>
      </c>
      <c r="G12" s="8">
        <v>35</v>
      </c>
      <c r="H12" s="8">
        <v>45</v>
      </c>
      <c r="I12" s="6">
        <f t="shared" si="5"/>
        <v>0</v>
      </c>
      <c r="J12" s="6">
        <f t="shared" si="5"/>
        <v>4</v>
      </c>
      <c r="K12" s="6">
        <f t="shared" si="1"/>
        <v>4</v>
      </c>
      <c r="L12" s="6">
        <f t="shared" si="1"/>
        <v>0</v>
      </c>
      <c r="M12" s="6">
        <f t="shared" si="1"/>
        <v>5</v>
      </c>
      <c r="N12" s="10">
        <f t="shared" si="6"/>
        <v>522</v>
      </c>
      <c r="O12" s="10">
        <f t="shared" si="2"/>
        <v>638</v>
      </c>
      <c r="P12" s="10">
        <f t="shared" si="2"/>
        <v>638</v>
      </c>
      <c r="Q12" s="10">
        <f t="shared" si="2"/>
        <v>507.5</v>
      </c>
      <c r="R12" s="10">
        <f t="shared" si="2"/>
        <v>652.5</v>
      </c>
      <c r="S12" s="12">
        <f t="shared" si="7"/>
        <v>0</v>
      </c>
      <c r="T12" s="12">
        <f t="shared" si="3"/>
        <v>29</v>
      </c>
      <c r="U12" s="12">
        <f t="shared" si="3"/>
        <v>29</v>
      </c>
      <c r="V12" s="12">
        <f t="shared" si="3"/>
        <v>0</v>
      </c>
      <c r="W12" s="12">
        <f t="shared" si="3"/>
        <v>36.25</v>
      </c>
      <c r="X12" s="14">
        <f t="shared" si="8"/>
        <v>522</v>
      </c>
      <c r="Y12" s="14">
        <f t="shared" si="4"/>
        <v>667</v>
      </c>
      <c r="Z12" s="14">
        <f t="shared" si="4"/>
        <v>667</v>
      </c>
      <c r="AA12" s="14">
        <f t="shared" si="4"/>
        <v>507.5</v>
      </c>
      <c r="AB12" s="14">
        <f t="shared" si="4"/>
        <v>688.75</v>
      </c>
      <c r="AD12" s="14">
        <f t="shared" si="9"/>
        <v>3052.25</v>
      </c>
    </row>
    <row r="13" spans="1:30" x14ac:dyDescent="0.2">
      <c r="A13" s="17" t="s">
        <v>65</v>
      </c>
      <c r="B13" s="17" t="s">
        <v>66</v>
      </c>
      <c r="C13" s="17">
        <v>21</v>
      </c>
      <c r="D13" s="8">
        <v>39</v>
      </c>
      <c r="E13" s="8">
        <v>42</v>
      </c>
      <c r="F13" s="8">
        <v>38</v>
      </c>
      <c r="G13" s="8">
        <v>37</v>
      </c>
      <c r="H13" s="8">
        <v>42</v>
      </c>
      <c r="I13" s="6">
        <f t="shared" si="5"/>
        <v>0</v>
      </c>
      <c r="J13" s="6">
        <f t="shared" si="5"/>
        <v>2</v>
      </c>
      <c r="K13" s="6">
        <f t="shared" si="1"/>
        <v>0</v>
      </c>
      <c r="L13" s="6">
        <f t="shared" si="1"/>
        <v>0</v>
      </c>
      <c r="M13" s="6">
        <f t="shared" si="1"/>
        <v>2</v>
      </c>
      <c r="N13" s="10">
        <f t="shared" si="6"/>
        <v>819</v>
      </c>
      <c r="O13" s="10">
        <f t="shared" si="2"/>
        <v>882</v>
      </c>
      <c r="P13" s="10">
        <f t="shared" si="2"/>
        <v>798</v>
      </c>
      <c r="Q13" s="10">
        <f t="shared" si="2"/>
        <v>777</v>
      </c>
      <c r="R13" s="10">
        <f t="shared" si="2"/>
        <v>882</v>
      </c>
      <c r="S13" s="12">
        <f t="shared" si="7"/>
        <v>0</v>
      </c>
      <c r="T13" s="12">
        <f t="shared" si="3"/>
        <v>21</v>
      </c>
      <c r="U13" s="12">
        <f t="shared" si="3"/>
        <v>0</v>
      </c>
      <c r="V13" s="12">
        <f t="shared" si="3"/>
        <v>0</v>
      </c>
      <c r="W13" s="12">
        <f t="shared" si="3"/>
        <v>21</v>
      </c>
      <c r="X13" s="14">
        <f t="shared" si="8"/>
        <v>819</v>
      </c>
      <c r="Y13" s="14">
        <f t="shared" si="4"/>
        <v>903</v>
      </c>
      <c r="Z13" s="14">
        <f t="shared" si="4"/>
        <v>798</v>
      </c>
      <c r="AA13" s="14">
        <f t="shared" si="4"/>
        <v>777</v>
      </c>
      <c r="AB13" s="14">
        <f t="shared" si="4"/>
        <v>903</v>
      </c>
      <c r="AD13" s="14">
        <f t="shared" si="9"/>
        <v>4200</v>
      </c>
    </row>
    <row r="14" spans="1:30" x14ac:dyDescent="0.2">
      <c r="A14" s="17" t="s">
        <v>9</v>
      </c>
      <c r="B14" s="17" t="s">
        <v>67</v>
      </c>
      <c r="C14" s="17">
        <v>17.75</v>
      </c>
      <c r="D14" s="8">
        <v>37</v>
      </c>
      <c r="E14" s="8">
        <v>35</v>
      </c>
      <c r="F14" s="8">
        <v>35</v>
      </c>
      <c r="G14" s="8">
        <v>39</v>
      </c>
      <c r="H14" s="8">
        <v>40</v>
      </c>
      <c r="I14" s="6">
        <f t="shared" si="5"/>
        <v>0</v>
      </c>
      <c r="J14" s="6">
        <f t="shared" si="5"/>
        <v>0</v>
      </c>
      <c r="K14" s="6">
        <f t="shared" si="1"/>
        <v>0</v>
      </c>
      <c r="L14" s="6">
        <f t="shared" si="1"/>
        <v>0</v>
      </c>
      <c r="M14" s="6">
        <f t="shared" si="1"/>
        <v>0</v>
      </c>
      <c r="N14" s="10">
        <f t="shared" si="6"/>
        <v>656.75</v>
      </c>
      <c r="O14" s="10">
        <f t="shared" si="2"/>
        <v>621.25</v>
      </c>
      <c r="P14" s="10">
        <f t="shared" si="2"/>
        <v>621.25</v>
      </c>
      <c r="Q14" s="10">
        <f t="shared" si="2"/>
        <v>692.25</v>
      </c>
      <c r="R14" s="10">
        <f t="shared" si="2"/>
        <v>710</v>
      </c>
      <c r="S14" s="12">
        <f t="shared" si="7"/>
        <v>0</v>
      </c>
      <c r="T14" s="12">
        <f t="shared" si="3"/>
        <v>0</v>
      </c>
      <c r="U14" s="12">
        <f t="shared" si="3"/>
        <v>0</v>
      </c>
      <c r="V14" s="12">
        <f t="shared" si="3"/>
        <v>0</v>
      </c>
      <c r="W14" s="12">
        <f t="shared" si="3"/>
        <v>0</v>
      </c>
      <c r="X14" s="14">
        <f t="shared" si="8"/>
        <v>656.75</v>
      </c>
      <c r="Y14" s="14">
        <f t="shared" si="4"/>
        <v>621.25</v>
      </c>
      <c r="Z14" s="14">
        <f t="shared" si="4"/>
        <v>621.25</v>
      </c>
      <c r="AA14" s="14">
        <f t="shared" si="4"/>
        <v>692.25</v>
      </c>
      <c r="AB14" s="14">
        <f t="shared" si="4"/>
        <v>710</v>
      </c>
      <c r="AD14" s="14">
        <f t="shared" si="9"/>
        <v>3301.5</v>
      </c>
    </row>
    <row r="15" spans="1:30" x14ac:dyDescent="0.2">
      <c r="A15" s="17" t="s">
        <v>68</v>
      </c>
      <c r="B15" s="17" t="s">
        <v>69</v>
      </c>
      <c r="C15" s="17">
        <v>12</v>
      </c>
      <c r="D15" s="8">
        <v>40</v>
      </c>
      <c r="E15" s="8">
        <v>41</v>
      </c>
      <c r="F15" s="8">
        <v>43</v>
      </c>
      <c r="G15" s="8">
        <v>39</v>
      </c>
      <c r="H15" s="8">
        <v>36</v>
      </c>
      <c r="I15" s="6">
        <f t="shared" si="5"/>
        <v>0</v>
      </c>
      <c r="J15" s="6">
        <f t="shared" si="5"/>
        <v>1</v>
      </c>
      <c r="K15" s="6">
        <f t="shared" si="1"/>
        <v>3</v>
      </c>
      <c r="L15" s="6">
        <f t="shared" si="1"/>
        <v>0</v>
      </c>
      <c r="M15" s="6">
        <f t="shared" si="1"/>
        <v>0</v>
      </c>
      <c r="N15" s="10">
        <f t="shared" si="6"/>
        <v>480</v>
      </c>
      <c r="O15" s="10">
        <f t="shared" si="2"/>
        <v>492</v>
      </c>
      <c r="P15" s="10">
        <f t="shared" si="2"/>
        <v>516</v>
      </c>
      <c r="Q15" s="10">
        <f t="shared" si="2"/>
        <v>468</v>
      </c>
      <c r="R15" s="10">
        <f t="shared" si="2"/>
        <v>432</v>
      </c>
      <c r="S15" s="12">
        <f t="shared" si="7"/>
        <v>0</v>
      </c>
      <c r="T15" s="12">
        <f t="shared" si="3"/>
        <v>6</v>
      </c>
      <c r="U15" s="12">
        <f t="shared" si="3"/>
        <v>18</v>
      </c>
      <c r="V15" s="12">
        <f t="shared" si="3"/>
        <v>0</v>
      </c>
      <c r="W15" s="12">
        <f t="shared" si="3"/>
        <v>0</v>
      </c>
      <c r="X15" s="14">
        <f t="shared" si="8"/>
        <v>480</v>
      </c>
      <c r="Y15" s="14">
        <f t="shared" si="4"/>
        <v>498</v>
      </c>
      <c r="Z15" s="14">
        <f t="shared" si="4"/>
        <v>534</v>
      </c>
      <c r="AA15" s="14">
        <f t="shared" si="4"/>
        <v>468</v>
      </c>
      <c r="AB15" s="14">
        <f t="shared" si="4"/>
        <v>432</v>
      </c>
      <c r="AD15" s="14">
        <f t="shared" si="9"/>
        <v>2412</v>
      </c>
    </row>
    <row r="16" spans="1:30" x14ac:dyDescent="0.2">
      <c r="A16" s="17" t="s">
        <v>70</v>
      </c>
      <c r="B16" s="17" t="s">
        <v>71</v>
      </c>
      <c r="C16" s="17">
        <v>22</v>
      </c>
      <c r="D16" s="8">
        <v>39</v>
      </c>
      <c r="E16" s="8">
        <v>44</v>
      </c>
      <c r="F16" s="8">
        <v>45</v>
      </c>
      <c r="G16" s="8">
        <v>45</v>
      </c>
      <c r="H16" s="8">
        <v>43</v>
      </c>
      <c r="I16" s="6">
        <f t="shared" si="5"/>
        <v>0</v>
      </c>
      <c r="J16" s="6">
        <f t="shared" si="5"/>
        <v>4</v>
      </c>
      <c r="K16" s="6">
        <f t="shared" si="1"/>
        <v>5</v>
      </c>
      <c r="L16" s="6">
        <f t="shared" si="1"/>
        <v>5</v>
      </c>
      <c r="M16" s="6">
        <f t="shared" si="1"/>
        <v>3</v>
      </c>
      <c r="N16" s="10">
        <f t="shared" si="6"/>
        <v>858</v>
      </c>
      <c r="O16" s="10">
        <f t="shared" si="2"/>
        <v>968</v>
      </c>
      <c r="P16" s="10">
        <f t="shared" si="2"/>
        <v>990</v>
      </c>
      <c r="Q16" s="10">
        <f t="shared" si="2"/>
        <v>990</v>
      </c>
      <c r="R16" s="10">
        <f t="shared" si="2"/>
        <v>946</v>
      </c>
      <c r="S16" s="12">
        <f t="shared" si="7"/>
        <v>0</v>
      </c>
      <c r="T16" s="12">
        <f t="shared" si="3"/>
        <v>44</v>
      </c>
      <c r="U16" s="12">
        <f t="shared" si="3"/>
        <v>55</v>
      </c>
      <c r="V16" s="12">
        <f t="shared" si="3"/>
        <v>55</v>
      </c>
      <c r="W16" s="12">
        <f t="shared" si="3"/>
        <v>33</v>
      </c>
      <c r="X16" s="14">
        <f t="shared" si="8"/>
        <v>858</v>
      </c>
      <c r="Y16" s="14">
        <f t="shared" si="4"/>
        <v>1012</v>
      </c>
      <c r="Z16" s="14">
        <f t="shared" si="4"/>
        <v>1045</v>
      </c>
      <c r="AA16" s="14">
        <f t="shared" si="4"/>
        <v>1045</v>
      </c>
      <c r="AB16" s="14">
        <f t="shared" si="4"/>
        <v>979</v>
      </c>
      <c r="AD16" s="14">
        <f t="shared" si="9"/>
        <v>4939</v>
      </c>
    </row>
    <row r="17" spans="1:34" x14ac:dyDescent="0.2">
      <c r="A17" s="17" t="s">
        <v>72</v>
      </c>
      <c r="B17" s="17" t="s">
        <v>73</v>
      </c>
      <c r="C17" s="17">
        <v>14.75</v>
      </c>
      <c r="D17" s="8">
        <v>36</v>
      </c>
      <c r="E17" s="8">
        <v>36</v>
      </c>
      <c r="F17" s="8">
        <v>42</v>
      </c>
      <c r="G17" s="8">
        <v>44</v>
      </c>
      <c r="H17" s="8">
        <v>44</v>
      </c>
      <c r="I17" s="6">
        <f t="shared" si="5"/>
        <v>0</v>
      </c>
      <c r="J17" s="6">
        <f t="shared" si="5"/>
        <v>0</v>
      </c>
      <c r="K17" s="6">
        <f t="shared" si="1"/>
        <v>2</v>
      </c>
      <c r="L17" s="6">
        <f t="shared" si="1"/>
        <v>4</v>
      </c>
      <c r="M17" s="6">
        <f t="shared" si="1"/>
        <v>4</v>
      </c>
      <c r="N17" s="10">
        <f t="shared" si="6"/>
        <v>531</v>
      </c>
      <c r="O17" s="10">
        <f t="shared" si="2"/>
        <v>531</v>
      </c>
      <c r="P17" s="10">
        <f t="shared" si="2"/>
        <v>619.5</v>
      </c>
      <c r="Q17" s="10">
        <f t="shared" si="2"/>
        <v>649</v>
      </c>
      <c r="R17" s="10">
        <f t="shared" si="2"/>
        <v>649</v>
      </c>
      <c r="S17" s="12">
        <f t="shared" si="7"/>
        <v>0</v>
      </c>
      <c r="T17" s="12">
        <f t="shared" si="3"/>
        <v>0</v>
      </c>
      <c r="U17" s="12">
        <f t="shared" si="3"/>
        <v>14.75</v>
      </c>
      <c r="V17" s="12">
        <f t="shared" si="3"/>
        <v>29.5</v>
      </c>
      <c r="W17" s="12">
        <f t="shared" si="3"/>
        <v>29.5</v>
      </c>
      <c r="X17" s="14">
        <f t="shared" si="8"/>
        <v>531</v>
      </c>
      <c r="Y17" s="14">
        <f t="shared" si="4"/>
        <v>531</v>
      </c>
      <c r="Z17" s="14">
        <f t="shared" si="4"/>
        <v>634.25</v>
      </c>
      <c r="AA17" s="14">
        <f t="shared" si="4"/>
        <v>678.5</v>
      </c>
      <c r="AB17" s="14">
        <f t="shared" si="4"/>
        <v>678.5</v>
      </c>
      <c r="AD17" s="14">
        <f t="shared" si="9"/>
        <v>3053.25</v>
      </c>
    </row>
    <row r="18" spans="1:34" x14ac:dyDescent="0.2">
      <c r="A18" s="17" t="s">
        <v>74</v>
      </c>
      <c r="B18" s="17" t="s">
        <v>75</v>
      </c>
      <c r="C18" s="17">
        <v>18.5</v>
      </c>
      <c r="D18" s="8">
        <v>38</v>
      </c>
      <c r="E18" s="8">
        <v>41</v>
      </c>
      <c r="F18" s="8">
        <v>42</v>
      </c>
      <c r="G18" s="8">
        <v>37</v>
      </c>
      <c r="H18" s="8">
        <v>35</v>
      </c>
      <c r="I18" s="6">
        <f t="shared" si="5"/>
        <v>0</v>
      </c>
      <c r="J18" s="6">
        <f t="shared" si="5"/>
        <v>1</v>
      </c>
      <c r="K18" s="6">
        <f t="shared" si="1"/>
        <v>2</v>
      </c>
      <c r="L18" s="6">
        <f t="shared" si="1"/>
        <v>0</v>
      </c>
      <c r="M18" s="6">
        <f t="shared" si="1"/>
        <v>0</v>
      </c>
      <c r="N18" s="10">
        <f t="shared" si="6"/>
        <v>703</v>
      </c>
      <c r="O18" s="10">
        <f t="shared" si="2"/>
        <v>758.5</v>
      </c>
      <c r="P18" s="10">
        <f t="shared" si="2"/>
        <v>777</v>
      </c>
      <c r="Q18" s="10">
        <f t="shared" si="2"/>
        <v>684.5</v>
      </c>
      <c r="R18" s="10">
        <f t="shared" si="2"/>
        <v>647.5</v>
      </c>
      <c r="S18" s="12">
        <f t="shared" si="7"/>
        <v>0</v>
      </c>
      <c r="T18" s="12">
        <f t="shared" si="3"/>
        <v>9.25</v>
      </c>
      <c r="U18" s="12">
        <f t="shared" si="3"/>
        <v>18.5</v>
      </c>
      <c r="V18" s="12">
        <f t="shared" si="3"/>
        <v>0</v>
      </c>
      <c r="W18" s="12">
        <f t="shared" si="3"/>
        <v>0</v>
      </c>
      <c r="X18" s="14">
        <f t="shared" si="8"/>
        <v>703</v>
      </c>
      <c r="Y18" s="14">
        <f t="shared" si="4"/>
        <v>767.75</v>
      </c>
      <c r="Z18" s="14">
        <f t="shared" si="4"/>
        <v>795.5</v>
      </c>
      <c r="AA18" s="14">
        <f t="shared" si="4"/>
        <v>684.5</v>
      </c>
      <c r="AB18" s="14">
        <f t="shared" si="4"/>
        <v>647.5</v>
      </c>
      <c r="AD18" s="14">
        <f t="shared" si="9"/>
        <v>3598.25</v>
      </c>
    </row>
    <row r="19" spans="1:34" x14ac:dyDescent="0.2">
      <c r="A19" s="17" t="s">
        <v>76</v>
      </c>
      <c r="B19" s="17" t="s">
        <v>77</v>
      </c>
      <c r="C19" s="17">
        <v>20.5</v>
      </c>
      <c r="D19" s="8">
        <v>38</v>
      </c>
      <c r="E19" s="8">
        <v>40</v>
      </c>
      <c r="F19" s="8">
        <v>44</v>
      </c>
      <c r="G19" s="8">
        <v>45</v>
      </c>
      <c r="H19" s="8">
        <v>39</v>
      </c>
      <c r="I19" s="6">
        <f t="shared" si="5"/>
        <v>0</v>
      </c>
      <c r="J19" s="6">
        <f t="shared" si="5"/>
        <v>0</v>
      </c>
      <c r="K19" s="6">
        <f t="shared" si="1"/>
        <v>4</v>
      </c>
      <c r="L19" s="6">
        <f t="shared" si="1"/>
        <v>5</v>
      </c>
      <c r="M19" s="6">
        <f t="shared" si="1"/>
        <v>0</v>
      </c>
      <c r="N19" s="10">
        <f t="shared" si="6"/>
        <v>779</v>
      </c>
      <c r="O19" s="10">
        <f t="shared" si="2"/>
        <v>820</v>
      </c>
      <c r="P19" s="10">
        <f t="shared" si="2"/>
        <v>902</v>
      </c>
      <c r="Q19" s="10">
        <f t="shared" si="2"/>
        <v>922.5</v>
      </c>
      <c r="R19" s="10">
        <f t="shared" si="2"/>
        <v>799.5</v>
      </c>
      <c r="S19" s="12">
        <f t="shared" si="7"/>
        <v>0</v>
      </c>
      <c r="T19" s="12">
        <f t="shared" si="3"/>
        <v>0</v>
      </c>
      <c r="U19" s="12">
        <f t="shared" si="3"/>
        <v>41</v>
      </c>
      <c r="V19" s="12">
        <f t="shared" si="3"/>
        <v>51.25</v>
      </c>
      <c r="W19" s="12">
        <f t="shared" si="3"/>
        <v>0</v>
      </c>
      <c r="X19" s="14">
        <f t="shared" si="8"/>
        <v>779</v>
      </c>
      <c r="Y19" s="14">
        <f t="shared" si="4"/>
        <v>820</v>
      </c>
      <c r="Z19" s="14">
        <f t="shared" si="4"/>
        <v>943</v>
      </c>
      <c r="AA19" s="14">
        <f t="shared" si="4"/>
        <v>973.75</v>
      </c>
      <c r="AB19" s="14">
        <f t="shared" si="4"/>
        <v>799.5</v>
      </c>
      <c r="AD19" s="14">
        <f t="shared" si="9"/>
        <v>4315.25</v>
      </c>
    </row>
    <row r="20" spans="1:34" x14ac:dyDescent="0.2">
      <c r="A20" s="17" t="s">
        <v>78</v>
      </c>
      <c r="B20" s="17" t="s">
        <v>12</v>
      </c>
      <c r="C20" s="17">
        <v>13</v>
      </c>
      <c r="D20" s="8">
        <v>39</v>
      </c>
      <c r="E20" s="8">
        <v>41</v>
      </c>
      <c r="F20" s="8">
        <v>39</v>
      </c>
      <c r="G20" s="8">
        <v>39</v>
      </c>
      <c r="H20" s="8">
        <v>38</v>
      </c>
      <c r="I20" s="6">
        <f t="shared" si="5"/>
        <v>0</v>
      </c>
      <c r="J20" s="6">
        <f t="shared" si="5"/>
        <v>1</v>
      </c>
      <c r="K20" s="6">
        <f t="shared" ref="K20:K23" si="10">IF(F20&gt;40,F20-40,0)</f>
        <v>0</v>
      </c>
      <c r="L20" s="6">
        <f t="shared" ref="L20:L23" si="11">IF(G20&gt;40,G20-40,0)</f>
        <v>0</v>
      </c>
      <c r="M20" s="6">
        <f t="shared" ref="M20:M23" si="12">IF(H20&gt;40,H20-40,0)</f>
        <v>0</v>
      </c>
      <c r="N20" s="10">
        <f t="shared" si="6"/>
        <v>507</v>
      </c>
      <c r="O20" s="10">
        <f t="shared" ref="O20:O23" si="13">$C20*E20</f>
        <v>533</v>
      </c>
      <c r="P20" s="10">
        <f t="shared" ref="P20:P23" si="14">$C20*F20</f>
        <v>507</v>
      </c>
      <c r="Q20" s="10">
        <f t="shared" ref="Q20:Q23" si="15">$C20*G20</f>
        <v>507</v>
      </c>
      <c r="R20" s="10">
        <f t="shared" ref="R20:R23" si="16">$C20*H20</f>
        <v>494</v>
      </c>
      <c r="S20" s="12">
        <f t="shared" si="7"/>
        <v>0</v>
      </c>
      <c r="T20" s="12">
        <f t="shared" ref="T20:T23" si="17">0.5*$C20*J20</f>
        <v>6.5</v>
      </c>
      <c r="U20" s="12">
        <f t="shared" ref="U20:U23" si="18">0.5*$C20*K20</f>
        <v>0</v>
      </c>
      <c r="V20" s="12">
        <f t="shared" ref="V20:V23" si="19">0.5*$C20*L20</f>
        <v>0</v>
      </c>
      <c r="W20" s="12">
        <f t="shared" ref="W20:W23" si="20">0.5*$C20*M20</f>
        <v>0</v>
      </c>
      <c r="X20" s="14">
        <f t="shared" si="8"/>
        <v>507</v>
      </c>
      <c r="Y20" s="14">
        <f t="shared" ref="Y20:Y23" si="21">O20+T20</f>
        <v>539.5</v>
      </c>
      <c r="Z20" s="14">
        <f t="shared" ref="Z20:Z23" si="22">P20+U20</f>
        <v>507</v>
      </c>
      <c r="AA20" s="14">
        <f t="shared" ref="AA20:AA23" si="23">Q20+V20</f>
        <v>507</v>
      </c>
      <c r="AB20" s="14">
        <f t="shared" ref="AB20:AB23" si="24">R20+W20</f>
        <v>494</v>
      </c>
      <c r="AD20" s="14">
        <f t="shared" si="9"/>
        <v>2554.5</v>
      </c>
    </row>
    <row r="21" spans="1:34" x14ac:dyDescent="0.2">
      <c r="A21" s="17" t="s">
        <v>79</v>
      </c>
      <c r="B21" s="17" t="s">
        <v>80</v>
      </c>
      <c r="C21" s="17">
        <v>15</v>
      </c>
      <c r="D21" s="8">
        <v>39</v>
      </c>
      <c r="E21" s="8">
        <v>39</v>
      </c>
      <c r="F21" s="8">
        <v>43</v>
      </c>
      <c r="G21" s="8">
        <v>39</v>
      </c>
      <c r="H21" s="8">
        <v>38</v>
      </c>
      <c r="I21" s="6">
        <f t="shared" si="5"/>
        <v>0</v>
      </c>
      <c r="J21" s="6">
        <f t="shared" si="5"/>
        <v>0</v>
      </c>
      <c r="K21" s="6">
        <f t="shared" si="10"/>
        <v>3</v>
      </c>
      <c r="L21" s="6">
        <f t="shared" si="11"/>
        <v>0</v>
      </c>
      <c r="M21" s="6">
        <f t="shared" si="12"/>
        <v>0</v>
      </c>
      <c r="N21" s="10">
        <f t="shared" si="6"/>
        <v>585</v>
      </c>
      <c r="O21" s="10">
        <f t="shared" si="13"/>
        <v>585</v>
      </c>
      <c r="P21" s="10">
        <f t="shared" si="14"/>
        <v>645</v>
      </c>
      <c r="Q21" s="10">
        <f t="shared" si="15"/>
        <v>585</v>
      </c>
      <c r="R21" s="10">
        <f t="shared" si="16"/>
        <v>570</v>
      </c>
      <c r="S21" s="12">
        <f t="shared" si="7"/>
        <v>0</v>
      </c>
      <c r="T21" s="12">
        <f t="shared" si="17"/>
        <v>0</v>
      </c>
      <c r="U21" s="12">
        <f t="shared" si="18"/>
        <v>22.5</v>
      </c>
      <c r="V21" s="12">
        <f t="shared" si="19"/>
        <v>0</v>
      </c>
      <c r="W21" s="12">
        <f t="shared" si="20"/>
        <v>0</v>
      </c>
      <c r="X21" s="14">
        <f t="shared" si="8"/>
        <v>585</v>
      </c>
      <c r="Y21" s="14">
        <f t="shared" si="21"/>
        <v>585</v>
      </c>
      <c r="Z21" s="14">
        <f t="shared" si="22"/>
        <v>667.5</v>
      </c>
      <c r="AA21" s="14">
        <f t="shared" si="23"/>
        <v>585</v>
      </c>
      <c r="AB21" s="14">
        <f t="shared" si="24"/>
        <v>570</v>
      </c>
      <c r="AD21" s="14">
        <f t="shared" si="9"/>
        <v>2992.5</v>
      </c>
    </row>
    <row r="22" spans="1:34" x14ac:dyDescent="0.2">
      <c r="A22" s="17" t="s">
        <v>81</v>
      </c>
      <c r="B22" s="17" t="s">
        <v>82</v>
      </c>
      <c r="C22" s="17">
        <v>19.5</v>
      </c>
      <c r="D22" s="8">
        <v>45</v>
      </c>
      <c r="E22" s="8">
        <v>42</v>
      </c>
      <c r="F22" s="8">
        <v>40</v>
      </c>
      <c r="G22" s="8">
        <v>40</v>
      </c>
      <c r="H22" s="8">
        <v>35</v>
      </c>
      <c r="I22" s="6">
        <f t="shared" si="5"/>
        <v>5</v>
      </c>
      <c r="J22" s="6">
        <f t="shared" si="5"/>
        <v>2</v>
      </c>
      <c r="K22" s="6">
        <f t="shared" si="10"/>
        <v>0</v>
      </c>
      <c r="L22" s="6">
        <f t="shared" si="11"/>
        <v>0</v>
      </c>
      <c r="M22" s="6">
        <f t="shared" si="12"/>
        <v>0</v>
      </c>
      <c r="N22" s="10">
        <f t="shared" si="6"/>
        <v>877.5</v>
      </c>
      <c r="O22" s="10">
        <f t="shared" si="13"/>
        <v>819</v>
      </c>
      <c r="P22" s="10">
        <f t="shared" si="14"/>
        <v>780</v>
      </c>
      <c r="Q22" s="10">
        <f t="shared" si="15"/>
        <v>780</v>
      </c>
      <c r="R22" s="10">
        <f t="shared" si="16"/>
        <v>682.5</v>
      </c>
      <c r="S22" s="12">
        <f t="shared" si="7"/>
        <v>48.75</v>
      </c>
      <c r="T22" s="12">
        <f t="shared" si="17"/>
        <v>19.5</v>
      </c>
      <c r="U22" s="12">
        <f t="shared" si="18"/>
        <v>0</v>
      </c>
      <c r="V22" s="12">
        <f t="shared" si="19"/>
        <v>0</v>
      </c>
      <c r="W22" s="12">
        <f t="shared" si="20"/>
        <v>0</v>
      </c>
      <c r="X22" s="14">
        <f t="shared" si="8"/>
        <v>926.25</v>
      </c>
      <c r="Y22" s="14">
        <f t="shared" si="21"/>
        <v>838.5</v>
      </c>
      <c r="Z22" s="14">
        <f t="shared" si="22"/>
        <v>780</v>
      </c>
      <c r="AA22" s="14">
        <f t="shared" si="23"/>
        <v>780</v>
      </c>
      <c r="AB22" s="14">
        <f t="shared" si="24"/>
        <v>682.5</v>
      </c>
      <c r="AD22" s="14">
        <f t="shared" si="9"/>
        <v>4007.25</v>
      </c>
    </row>
    <row r="23" spans="1:34" x14ac:dyDescent="0.2">
      <c r="A23" s="17" t="s">
        <v>83</v>
      </c>
      <c r="B23" s="17" t="s">
        <v>84</v>
      </c>
      <c r="C23" s="17">
        <v>16.5</v>
      </c>
      <c r="D23" s="8">
        <v>36</v>
      </c>
      <c r="E23" s="8">
        <v>40</v>
      </c>
      <c r="F23" s="8">
        <v>44</v>
      </c>
      <c r="G23" s="8">
        <v>38</v>
      </c>
      <c r="H23" s="8">
        <v>35</v>
      </c>
      <c r="I23" s="6">
        <f t="shared" si="5"/>
        <v>0</v>
      </c>
      <c r="J23" s="6">
        <f t="shared" si="5"/>
        <v>0</v>
      </c>
      <c r="K23" s="6">
        <f t="shared" si="10"/>
        <v>4</v>
      </c>
      <c r="L23" s="6">
        <f t="shared" si="11"/>
        <v>0</v>
      </c>
      <c r="M23" s="6">
        <f t="shared" si="12"/>
        <v>0</v>
      </c>
      <c r="N23" s="10">
        <f t="shared" si="6"/>
        <v>594</v>
      </c>
      <c r="O23" s="10">
        <f t="shared" si="13"/>
        <v>660</v>
      </c>
      <c r="P23" s="10">
        <f t="shared" si="14"/>
        <v>726</v>
      </c>
      <c r="Q23" s="10">
        <f t="shared" si="15"/>
        <v>627</v>
      </c>
      <c r="R23" s="10">
        <f t="shared" si="16"/>
        <v>577.5</v>
      </c>
      <c r="S23" s="12">
        <f t="shared" si="7"/>
        <v>0</v>
      </c>
      <c r="T23" s="12">
        <f t="shared" si="17"/>
        <v>0</v>
      </c>
      <c r="U23" s="12">
        <f t="shared" si="18"/>
        <v>33</v>
      </c>
      <c r="V23" s="12">
        <f t="shared" si="19"/>
        <v>0</v>
      </c>
      <c r="W23" s="12">
        <f t="shared" si="20"/>
        <v>0</v>
      </c>
      <c r="X23" s="14">
        <f t="shared" si="8"/>
        <v>594</v>
      </c>
      <c r="Y23" s="14">
        <f t="shared" si="21"/>
        <v>660</v>
      </c>
      <c r="Z23" s="14">
        <f t="shared" si="22"/>
        <v>759</v>
      </c>
      <c r="AA23" s="14">
        <f t="shared" si="23"/>
        <v>627</v>
      </c>
      <c r="AB23" s="14">
        <f t="shared" si="24"/>
        <v>577.5</v>
      </c>
      <c r="AD23" s="14">
        <f t="shared" si="9"/>
        <v>3217.5</v>
      </c>
    </row>
    <row r="25" spans="1:34" x14ac:dyDescent="0.2">
      <c r="A25" s="17" t="s">
        <v>86</v>
      </c>
      <c r="D25">
        <f>MAX(D4:D23)</f>
        <v>45</v>
      </c>
      <c r="E25">
        <f t="shared" ref="E25:AB25" si="25">MAX(E4:E23)</f>
        <v>44</v>
      </c>
      <c r="F25">
        <f t="shared" si="25"/>
        <v>45</v>
      </c>
      <c r="G25">
        <f t="shared" si="25"/>
        <v>45</v>
      </c>
      <c r="H25">
        <f t="shared" si="25"/>
        <v>45</v>
      </c>
      <c r="I25">
        <f t="shared" si="25"/>
        <v>5</v>
      </c>
      <c r="J25">
        <f t="shared" si="25"/>
        <v>4</v>
      </c>
      <c r="K25">
        <f t="shared" si="25"/>
        <v>5</v>
      </c>
      <c r="L25">
        <f t="shared" si="25"/>
        <v>5</v>
      </c>
      <c r="M25">
        <f t="shared" si="25"/>
        <v>5</v>
      </c>
      <c r="N25">
        <f t="shared" si="25"/>
        <v>877.5</v>
      </c>
      <c r="O25">
        <f t="shared" si="25"/>
        <v>968</v>
      </c>
      <c r="P25">
        <f t="shared" si="25"/>
        <v>990</v>
      </c>
      <c r="Q25">
        <f t="shared" si="25"/>
        <v>990</v>
      </c>
      <c r="R25">
        <f t="shared" si="25"/>
        <v>990</v>
      </c>
      <c r="S25">
        <f t="shared" si="25"/>
        <v>48.75</v>
      </c>
      <c r="T25">
        <f t="shared" si="25"/>
        <v>44</v>
      </c>
      <c r="U25">
        <f t="shared" si="25"/>
        <v>55</v>
      </c>
      <c r="V25">
        <f t="shared" si="25"/>
        <v>55</v>
      </c>
      <c r="W25">
        <f t="shared" si="25"/>
        <v>50.25</v>
      </c>
      <c r="X25">
        <f t="shared" si="25"/>
        <v>926.25</v>
      </c>
      <c r="Y25">
        <f t="shared" si="25"/>
        <v>1012</v>
      </c>
      <c r="Z25">
        <f t="shared" si="25"/>
        <v>1045</v>
      </c>
      <c r="AA25">
        <f t="shared" si="25"/>
        <v>1045</v>
      </c>
      <c r="AB25">
        <f t="shared" si="25"/>
        <v>1035</v>
      </c>
      <c r="AD25">
        <f t="shared" ref="AC25:AD25" si="26">MAX(AD4:AD23)</f>
        <v>4939</v>
      </c>
      <c r="AF25" t="s">
        <v>88</v>
      </c>
      <c r="AG25" t="str" cm="1">
        <f t="array" ref="AG25">_xlfn.XLOOKUP($AD25,AD4:AD23,B4:B23,B4:B23,0)</f>
        <v>Matthew</v>
      </c>
      <c r="AH25" t="str" cm="1">
        <f t="array" ref="AH25">_xlfn.XLOOKUP($AD25,AD4:AD23,A4:A23,A4:A23,0)</f>
        <v>Gonzalez</v>
      </c>
    </row>
    <row r="26" spans="1:34" x14ac:dyDescent="0.2">
      <c r="A26" s="17" t="s">
        <v>41</v>
      </c>
      <c r="D26">
        <f>MIN(D4:D23)</f>
        <v>35</v>
      </c>
      <c r="E26">
        <f t="shared" ref="E26:AB26" si="27">MIN(E4:E23)</f>
        <v>35</v>
      </c>
      <c r="F26">
        <f t="shared" si="27"/>
        <v>35</v>
      </c>
      <c r="G26">
        <f t="shared" si="27"/>
        <v>35</v>
      </c>
      <c r="H26">
        <f t="shared" si="27"/>
        <v>35</v>
      </c>
      <c r="I26">
        <f t="shared" si="27"/>
        <v>0</v>
      </c>
      <c r="J26">
        <f t="shared" si="27"/>
        <v>0</v>
      </c>
      <c r="K26">
        <f t="shared" si="27"/>
        <v>0</v>
      </c>
      <c r="L26">
        <f t="shared" si="27"/>
        <v>0</v>
      </c>
      <c r="M26">
        <f t="shared" si="27"/>
        <v>0</v>
      </c>
      <c r="N26">
        <f t="shared" si="27"/>
        <v>480</v>
      </c>
      <c r="O26">
        <f t="shared" si="27"/>
        <v>475</v>
      </c>
      <c r="P26">
        <f t="shared" si="27"/>
        <v>481.25</v>
      </c>
      <c r="Q26">
        <f t="shared" si="27"/>
        <v>462.5</v>
      </c>
      <c r="R26">
        <f t="shared" si="27"/>
        <v>432</v>
      </c>
      <c r="S26">
        <f t="shared" si="27"/>
        <v>0</v>
      </c>
      <c r="T26">
        <f t="shared" si="27"/>
        <v>0</v>
      </c>
      <c r="U26">
        <f t="shared" si="27"/>
        <v>0</v>
      </c>
      <c r="V26">
        <f t="shared" si="27"/>
        <v>0</v>
      </c>
      <c r="W26">
        <f t="shared" si="27"/>
        <v>0</v>
      </c>
      <c r="X26">
        <f t="shared" si="27"/>
        <v>480</v>
      </c>
      <c r="Y26">
        <f t="shared" si="27"/>
        <v>475</v>
      </c>
      <c r="Z26">
        <f t="shared" si="27"/>
        <v>481.25</v>
      </c>
      <c r="AA26">
        <f t="shared" si="27"/>
        <v>462.5</v>
      </c>
      <c r="AB26">
        <f t="shared" si="27"/>
        <v>432</v>
      </c>
      <c r="AD26">
        <f t="shared" ref="AC26:AD26" si="28">MIN(AD4:AD23)</f>
        <v>2412</v>
      </c>
      <c r="AF26" t="s">
        <v>89</v>
      </c>
      <c r="AG26" t="str" cm="1">
        <f t="array" ref="AG26">_xlfn.XLOOKUP($AD26,AD5:AD24,B5:B24,B5:B24,0)</f>
        <v>Elizabeth</v>
      </c>
      <c r="AH26" t="str" cm="1">
        <f t="array" ref="AH26">_xlfn.XLOOKUP($AD26,AD5:AD24,A5:A24,A5:A24,0)</f>
        <v>Lopez</v>
      </c>
    </row>
    <row r="27" spans="1:34" ht="51" x14ac:dyDescent="0.2">
      <c r="A27" s="17" t="s">
        <v>42</v>
      </c>
      <c r="D27">
        <f>AVERAGE(D4:D23)</f>
        <v>38.6</v>
      </c>
      <c r="E27">
        <f t="shared" ref="E27:AB27" si="29">AVERAGE(E4:E23)</f>
        <v>39.65</v>
      </c>
      <c r="F27">
        <f t="shared" si="29"/>
        <v>40.85</v>
      </c>
      <c r="G27">
        <f t="shared" si="29"/>
        <v>40.15</v>
      </c>
      <c r="H27">
        <f t="shared" si="29"/>
        <v>39.700000000000003</v>
      </c>
      <c r="I27">
        <f t="shared" si="29"/>
        <v>0.55000000000000004</v>
      </c>
      <c r="J27">
        <f t="shared" si="29"/>
        <v>0.85</v>
      </c>
      <c r="K27">
        <f t="shared" si="29"/>
        <v>1.8</v>
      </c>
      <c r="L27">
        <f t="shared" si="29"/>
        <v>1.35</v>
      </c>
      <c r="M27">
        <f t="shared" si="29"/>
        <v>1.4</v>
      </c>
      <c r="N27">
        <f t="shared" si="29"/>
        <v>661.08500000000004</v>
      </c>
      <c r="O27">
        <f t="shared" si="29"/>
        <v>682.14250000000004</v>
      </c>
      <c r="P27">
        <f t="shared" si="29"/>
        <v>702.51499999999999</v>
      </c>
      <c r="Q27">
        <f t="shared" si="29"/>
        <v>692.87749999999994</v>
      </c>
      <c r="R27">
        <f t="shared" si="29"/>
        <v>683.08749999999998</v>
      </c>
      <c r="S27">
        <f t="shared" si="29"/>
        <v>4.6924999999999999</v>
      </c>
      <c r="T27">
        <f t="shared" si="29"/>
        <v>7.7212500000000004</v>
      </c>
      <c r="U27">
        <f t="shared" si="29"/>
        <v>16.2575</v>
      </c>
      <c r="V27">
        <f t="shared" si="29"/>
        <v>13.044999999999998</v>
      </c>
      <c r="W27">
        <f t="shared" si="29"/>
        <v>12.90625</v>
      </c>
      <c r="X27">
        <f t="shared" si="29"/>
        <v>665.77749999999992</v>
      </c>
      <c r="Y27">
        <f t="shared" si="29"/>
        <v>689.86374999999998</v>
      </c>
      <c r="Z27">
        <f t="shared" si="29"/>
        <v>718.77250000000004</v>
      </c>
      <c r="AA27">
        <f t="shared" si="29"/>
        <v>705.92250000000001</v>
      </c>
      <c r="AB27">
        <f t="shared" si="29"/>
        <v>695.99374999999998</v>
      </c>
      <c r="AD27">
        <f t="shared" ref="AC27:AD27" si="30">AVERAGE(AD4:AD23)</f>
        <v>3476.3300000000004</v>
      </c>
      <c r="AF27" s="18" t="s">
        <v>90</v>
      </c>
      <c r="AG27" t="str" cm="1">
        <f t="array" ref="AG27">_xlfn.XLOOKUP($AD27,AD6:AD25,B6:B25,B6:B25,1)</f>
        <v>Christopher</v>
      </c>
      <c r="AH27" t="str" cm="1">
        <f t="array" ref="AH27">_xlfn.XLOOKUP($AD27,AD6:AD25,A6:A25,A6:A25,1)</f>
        <v>Anderson</v>
      </c>
    </row>
    <row r="28" spans="1:34" x14ac:dyDescent="0.2">
      <c r="A28" s="17" t="s">
        <v>43</v>
      </c>
      <c r="D28">
        <f>SUM(D4:D23)</f>
        <v>772</v>
      </c>
      <c r="E28">
        <f t="shared" ref="E28:AB28" si="31">SUM(E4:E23)</f>
        <v>793</v>
      </c>
      <c r="F28">
        <f t="shared" si="31"/>
        <v>817</v>
      </c>
      <c r="G28">
        <f t="shared" si="31"/>
        <v>803</v>
      </c>
      <c r="H28">
        <f t="shared" si="31"/>
        <v>794</v>
      </c>
      <c r="I28">
        <f t="shared" si="31"/>
        <v>11</v>
      </c>
      <c r="J28">
        <f t="shared" si="31"/>
        <v>17</v>
      </c>
      <c r="K28">
        <f t="shared" si="31"/>
        <v>36</v>
      </c>
      <c r="L28">
        <f t="shared" si="31"/>
        <v>27</v>
      </c>
      <c r="M28">
        <f t="shared" si="31"/>
        <v>28</v>
      </c>
      <c r="N28">
        <f t="shared" si="31"/>
        <v>13221.7</v>
      </c>
      <c r="O28">
        <f t="shared" si="31"/>
        <v>13642.85</v>
      </c>
      <c r="P28">
        <f t="shared" si="31"/>
        <v>14050.3</v>
      </c>
      <c r="Q28">
        <f t="shared" si="31"/>
        <v>13857.55</v>
      </c>
      <c r="R28">
        <f t="shared" si="31"/>
        <v>13661.75</v>
      </c>
      <c r="S28">
        <f t="shared" si="31"/>
        <v>93.85</v>
      </c>
      <c r="T28">
        <f t="shared" si="31"/>
        <v>154.42500000000001</v>
      </c>
      <c r="U28">
        <f t="shared" si="31"/>
        <v>325.14999999999998</v>
      </c>
      <c r="V28">
        <f t="shared" si="31"/>
        <v>260.89999999999998</v>
      </c>
      <c r="W28">
        <f t="shared" si="31"/>
        <v>258.125</v>
      </c>
      <c r="X28">
        <f t="shared" si="31"/>
        <v>13315.55</v>
      </c>
      <c r="Y28">
        <f t="shared" si="31"/>
        <v>13797.275</v>
      </c>
      <c r="Z28">
        <f t="shared" si="31"/>
        <v>14375.45</v>
      </c>
      <c r="AA28">
        <f t="shared" si="31"/>
        <v>14118.45</v>
      </c>
      <c r="AB28">
        <f t="shared" si="31"/>
        <v>13919.875</v>
      </c>
      <c r="AD28">
        <f t="shared" ref="AC28:AD28" si="32">SUM(AD4:AD23)</f>
        <v>69526.600000000006</v>
      </c>
    </row>
  </sheetData>
  <pageMargins left="0.7" right="0.7" top="0.75" bottom="0.75" header="0.3" footer="0.3"/>
  <pageSetup paperSize="9" scale="33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08F7D-59AB-034B-B34C-1FC97797CAA3}">
  <dimension ref="A1:AA26"/>
  <sheetViews>
    <sheetView tabSelected="1" zoomScale="62" zoomScaleNormal="100" workbookViewId="0">
      <selection activeCell="G43" sqref="G43"/>
    </sheetView>
  </sheetViews>
  <sheetFormatPr baseColWidth="10" defaultRowHeight="16" x14ac:dyDescent="0.2"/>
  <cols>
    <col min="1" max="1" width="12.33203125" bestFit="1" customWidth="1"/>
    <col min="2" max="2" width="13.1640625" bestFit="1" customWidth="1"/>
    <col min="3" max="4" width="5.1640625" bestFit="1" customWidth="1"/>
    <col min="5" max="5" width="6.1640625" bestFit="1" customWidth="1"/>
    <col min="6" max="6" width="4.1640625" bestFit="1" customWidth="1"/>
    <col min="8" max="10" width="5.6640625" bestFit="1" customWidth="1"/>
    <col min="11" max="11" width="7.33203125" bestFit="1" customWidth="1"/>
  </cols>
  <sheetData>
    <row r="1" spans="1:27" ht="19" x14ac:dyDescent="0.25">
      <c r="A1" s="27" t="s">
        <v>94</v>
      </c>
    </row>
    <row r="3" spans="1:27" ht="156" x14ac:dyDescent="0.2">
      <c r="C3" s="23" t="s">
        <v>91</v>
      </c>
      <c r="D3" s="23" t="s">
        <v>92</v>
      </c>
      <c r="E3" s="23" t="s">
        <v>93</v>
      </c>
      <c r="F3" s="23" t="s">
        <v>95</v>
      </c>
      <c r="G3" s="24"/>
      <c r="H3" s="23" t="s">
        <v>91</v>
      </c>
      <c r="I3" s="23" t="s">
        <v>92</v>
      </c>
      <c r="J3" s="23" t="s">
        <v>93</v>
      </c>
      <c r="K3" s="23" t="s">
        <v>95</v>
      </c>
      <c r="L3" s="24"/>
      <c r="M3" s="23" t="s">
        <v>98</v>
      </c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pans="1:27" ht="25" x14ac:dyDescent="0.2">
      <c r="B4" t="s">
        <v>96</v>
      </c>
      <c r="C4" s="20">
        <v>10</v>
      </c>
      <c r="D4" s="20">
        <v>20</v>
      </c>
      <c r="E4" s="20">
        <v>100</v>
      </c>
      <c r="F4" s="20" t="s">
        <v>97</v>
      </c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pans="1:27" x14ac:dyDescent="0.2">
      <c r="A5" s="22" t="s">
        <v>0</v>
      </c>
      <c r="B5" s="22" t="s">
        <v>1</v>
      </c>
      <c r="C5" s="20"/>
      <c r="D5" s="20"/>
      <c r="E5" s="20"/>
      <c r="F5" s="20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 x14ac:dyDescent="0.2">
      <c r="A6" s="22" t="s">
        <v>3</v>
      </c>
      <c r="B6" s="22" t="s">
        <v>4</v>
      </c>
      <c r="C6" s="19">
        <v>10</v>
      </c>
      <c r="D6" s="19">
        <v>19</v>
      </c>
      <c r="E6" s="19">
        <v>93</v>
      </c>
      <c r="F6" s="19">
        <v>1</v>
      </c>
      <c r="H6" s="21">
        <f>C6/C$4</f>
        <v>1</v>
      </c>
      <c r="I6" s="21">
        <f t="shared" ref="I6:J21" si="0">D6/D$4</f>
        <v>0.95</v>
      </c>
      <c r="J6" s="21">
        <f t="shared" si="0"/>
        <v>0.93</v>
      </c>
      <c r="K6" t="str">
        <f>IF(F6=1,"PASS","FAIL")</f>
        <v>PASS</v>
      </c>
      <c r="M6" t="b">
        <f>OR(H6&lt;0.5,I6&lt;0.5,J6&lt;0.5,K6&lt;&gt;"PASS")</f>
        <v>0</v>
      </c>
      <c r="N6" t="str">
        <f>IF(OR(H6&lt;0.5, I6&lt;0.5, J6&lt;0.5, K6&lt;&gt;"PASS"), "fire", "keep")</f>
        <v>keep</v>
      </c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 x14ac:dyDescent="0.2">
      <c r="A7" s="22" t="s">
        <v>5</v>
      </c>
      <c r="B7" s="22" t="s">
        <v>6</v>
      </c>
      <c r="C7" s="19">
        <v>9</v>
      </c>
      <c r="D7" s="19">
        <v>20</v>
      </c>
      <c r="E7" s="19">
        <v>100</v>
      </c>
      <c r="F7" s="19">
        <v>1</v>
      </c>
      <c r="H7" s="21">
        <f t="shared" ref="H7:H22" si="1">C7/C$4</f>
        <v>0.9</v>
      </c>
      <c r="I7" s="21">
        <f t="shared" si="0"/>
        <v>1</v>
      </c>
      <c r="J7" s="21">
        <f t="shared" si="0"/>
        <v>1</v>
      </c>
      <c r="K7" t="str">
        <f t="shared" ref="K7:K22" si="2">IF(F7=1,"PASS","FAIL")</f>
        <v>PASS</v>
      </c>
      <c r="M7" t="b">
        <f t="shared" ref="M7:M22" si="3">OR(H7&lt;0.5,I7&lt;0.5,J7&lt;0.5,K7&lt;&gt;"PASS")</f>
        <v>0</v>
      </c>
      <c r="N7" t="str">
        <f t="shared" ref="N7:N22" si="4">IF(OR(H7&lt;0.5, I7&lt;0.5, J7&lt;0.5, K7&lt;&gt;"PASS"), "fire", "keep")</f>
        <v>keep</v>
      </c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27" x14ac:dyDescent="0.2">
      <c r="A8" s="22" t="s">
        <v>7</v>
      </c>
      <c r="B8" s="22" t="s">
        <v>8</v>
      </c>
      <c r="C8" s="19">
        <v>8</v>
      </c>
      <c r="D8" s="19">
        <v>17</v>
      </c>
      <c r="E8" s="19">
        <v>82</v>
      </c>
      <c r="F8" s="19">
        <v>0</v>
      </c>
      <c r="H8" s="21">
        <f t="shared" si="1"/>
        <v>0.8</v>
      </c>
      <c r="I8" s="21">
        <f t="shared" si="0"/>
        <v>0.85</v>
      </c>
      <c r="J8" s="21">
        <f t="shared" si="0"/>
        <v>0.82</v>
      </c>
      <c r="K8" t="str">
        <f t="shared" si="2"/>
        <v>FAIL</v>
      </c>
      <c r="M8" t="b">
        <f t="shared" si="3"/>
        <v>1</v>
      </c>
      <c r="N8" t="str">
        <f t="shared" si="4"/>
        <v>fire</v>
      </c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 x14ac:dyDescent="0.2">
      <c r="A9" s="22" t="s">
        <v>9</v>
      </c>
      <c r="B9" s="22" t="s">
        <v>10</v>
      </c>
      <c r="C9" s="19">
        <v>9</v>
      </c>
      <c r="D9" s="19">
        <v>10</v>
      </c>
      <c r="E9" s="19">
        <v>73</v>
      </c>
      <c r="F9" s="19">
        <v>1</v>
      </c>
      <c r="H9" s="21">
        <f t="shared" si="1"/>
        <v>0.9</v>
      </c>
      <c r="I9" s="21">
        <f t="shared" si="0"/>
        <v>0.5</v>
      </c>
      <c r="J9" s="21">
        <f t="shared" si="0"/>
        <v>0.73</v>
      </c>
      <c r="K9" t="str">
        <f t="shared" si="2"/>
        <v>PASS</v>
      </c>
      <c r="M9" t="b">
        <f t="shared" si="3"/>
        <v>0</v>
      </c>
      <c r="N9" t="str">
        <f t="shared" si="4"/>
        <v>keep</v>
      </c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spans="1:27" x14ac:dyDescent="0.2">
      <c r="A10" s="22" t="s">
        <v>11</v>
      </c>
      <c r="B10" s="22" t="s">
        <v>12</v>
      </c>
      <c r="C10" s="19">
        <v>10</v>
      </c>
      <c r="D10" s="19">
        <v>20</v>
      </c>
      <c r="E10" s="19">
        <v>59</v>
      </c>
      <c r="F10" s="19">
        <v>1</v>
      </c>
      <c r="H10" s="21">
        <f t="shared" si="1"/>
        <v>1</v>
      </c>
      <c r="I10" s="21">
        <f t="shared" si="0"/>
        <v>1</v>
      </c>
      <c r="J10" s="21">
        <f t="shared" si="0"/>
        <v>0.59</v>
      </c>
      <c r="K10" t="str">
        <f t="shared" si="2"/>
        <v>PASS</v>
      </c>
      <c r="M10" t="b">
        <f t="shared" si="3"/>
        <v>0</v>
      </c>
      <c r="N10" t="str">
        <f t="shared" si="4"/>
        <v>keep</v>
      </c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spans="1:27" x14ac:dyDescent="0.2">
      <c r="A11" s="22" t="s">
        <v>13</v>
      </c>
      <c r="B11" s="22" t="s">
        <v>14</v>
      </c>
      <c r="C11" s="19">
        <v>9</v>
      </c>
      <c r="D11" s="19">
        <v>20</v>
      </c>
      <c r="E11" s="19">
        <v>100</v>
      </c>
      <c r="F11" s="19">
        <v>1</v>
      </c>
      <c r="H11" s="21">
        <f t="shared" si="1"/>
        <v>0.9</v>
      </c>
      <c r="I11" s="21">
        <f t="shared" si="0"/>
        <v>1</v>
      </c>
      <c r="J11" s="21">
        <f t="shared" si="0"/>
        <v>1</v>
      </c>
      <c r="K11" t="str">
        <f t="shared" si="2"/>
        <v>PASS</v>
      </c>
      <c r="M11" t="b">
        <f t="shared" si="3"/>
        <v>0</v>
      </c>
      <c r="N11" t="str">
        <f t="shared" si="4"/>
        <v>keep</v>
      </c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spans="1:27" x14ac:dyDescent="0.2">
      <c r="A12" s="22" t="s">
        <v>15</v>
      </c>
      <c r="B12" s="22" t="s">
        <v>16</v>
      </c>
      <c r="C12" s="19">
        <v>8</v>
      </c>
      <c r="D12" s="19">
        <v>20</v>
      </c>
      <c r="E12" s="19">
        <v>100</v>
      </c>
      <c r="F12" s="19">
        <v>1</v>
      </c>
      <c r="H12" s="21">
        <f t="shared" si="1"/>
        <v>0.8</v>
      </c>
      <c r="I12" s="21">
        <f t="shared" si="0"/>
        <v>1</v>
      </c>
      <c r="J12" s="21">
        <f t="shared" si="0"/>
        <v>1</v>
      </c>
      <c r="K12" t="str">
        <f t="shared" si="2"/>
        <v>PASS</v>
      </c>
      <c r="M12" t="b">
        <f t="shared" si="3"/>
        <v>0</v>
      </c>
      <c r="N12" t="str">
        <f t="shared" si="4"/>
        <v>keep</v>
      </c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spans="1:27" x14ac:dyDescent="0.2">
      <c r="A13" s="22" t="s">
        <v>17</v>
      </c>
      <c r="B13" s="22" t="s">
        <v>18</v>
      </c>
      <c r="C13" s="19">
        <v>5</v>
      </c>
      <c r="D13" s="19">
        <v>6</v>
      </c>
      <c r="E13" s="19">
        <v>100</v>
      </c>
      <c r="F13" s="19">
        <v>0</v>
      </c>
      <c r="H13" s="21">
        <f t="shared" si="1"/>
        <v>0.5</v>
      </c>
      <c r="I13" s="21">
        <f t="shared" si="0"/>
        <v>0.3</v>
      </c>
      <c r="J13" s="21">
        <f t="shared" si="0"/>
        <v>1</v>
      </c>
      <c r="K13" t="str">
        <f t="shared" si="2"/>
        <v>FAIL</v>
      </c>
      <c r="M13" t="b">
        <f t="shared" si="3"/>
        <v>1</v>
      </c>
      <c r="N13" t="str">
        <f t="shared" si="4"/>
        <v>fire</v>
      </c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spans="1:27" x14ac:dyDescent="0.2">
      <c r="A14" s="22" t="s">
        <v>19</v>
      </c>
      <c r="B14" s="22" t="s">
        <v>20</v>
      </c>
      <c r="C14" s="19">
        <v>10</v>
      </c>
      <c r="D14" s="19">
        <v>20</v>
      </c>
      <c r="E14" s="19">
        <v>67</v>
      </c>
      <c r="F14" s="19">
        <v>1</v>
      </c>
      <c r="H14" s="21">
        <f t="shared" si="1"/>
        <v>1</v>
      </c>
      <c r="I14" s="21">
        <f t="shared" si="0"/>
        <v>1</v>
      </c>
      <c r="J14" s="21">
        <f t="shared" si="0"/>
        <v>0.67</v>
      </c>
      <c r="K14" t="str">
        <f t="shared" si="2"/>
        <v>PASS</v>
      </c>
      <c r="M14" t="b">
        <f t="shared" si="3"/>
        <v>0</v>
      </c>
      <c r="N14" t="str">
        <f t="shared" si="4"/>
        <v>keep</v>
      </c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spans="1:27" x14ac:dyDescent="0.2">
      <c r="A15" s="22" t="s">
        <v>21</v>
      </c>
      <c r="B15" s="22" t="s">
        <v>22</v>
      </c>
      <c r="C15" s="19">
        <v>9</v>
      </c>
      <c r="D15" s="19">
        <v>20</v>
      </c>
      <c r="E15" s="19">
        <v>70</v>
      </c>
      <c r="F15" s="19">
        <v>1</v>
      </c>
      <c r="H15" s="21">
        <f t="shared" si="1"/>
        <v>0.9</v>
      </c>
      <c r="I15" s="21">
        <f t="shared" si="0"/>
        <v>1</v>
      </c>
      <c r="J15" s="21">
        <f t="shared" si="0"/>
        <v>0.7</v>
      </c>
      <c r="K15" t="str">
        <f t="shared" si="2"/>
        <v>PASS</v>
      </c>
      <c r="M15" t="b">
        <f t="shared" si="3"/>
        <v>0</v>
      </c>
      <c r="N15" t="str">
        <f t="shared" si="4"/>
        <v>keep</v>
      </c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spans="1:27" x14ac:dyDescent="0.2">
      <c r="A16" s="22" t="s">
        <v>23</v>
      </c>
      <c r="B16" s="22" t="s">
        <v>24</v>
      </c>
      <c r="C16" s="19">
        <v>10</v>
      </c>
      <c r="D16" s="19">
        <v>20</v>
      </c>
      <c r="E16" s="19">
        <v>70</v>
      </c>
      <c r="F16" s="19">
        <v>1</v>
      </c>
      <c r="H16" s="21">
        <f t="shared" si="1"/>
        <v>1</v>
      </c>
      <c r="I16" s="21">
        <f t="shared" si="0"/>
        <v>1</v>
      </c>
      <c r="J16" s="21">
        <f t="shared" si="0"/>
        <v>0.7</v>
      </c>
      <c r="K16" t="str">
        <f t="shared" si="2"/>
        <v>PASS</v>
      </c>
      <c r="M16" t="b">
        <f t="shared" si="3"/>
        <v>0</v>
      </c>
      <c r="N16" t="str">
        <f t="shared" si="4"/>
        <v>keep</v>
      </c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spans="1:27" x14ac:dyDescent="0.2">
      <c r="A17" s="22" t="s">
        <v>25</v>
      </c>
      <c r="B17" s="22" t="s">
        <v>26</v>
      </c>
      <c r="C17" s="19">
        <v>8</v>
      </c>
      <c r="D17" s="19">
        <v>19</v>
      </c>
      <c r="E17" s="19">
        <v>90</v>
      </c>
      <c r="F17" s="19">
        <v>1</v>
      </c>
      <c r="H17" s="21">
        <f t="shared" si="1"/>
        <v>0.8</v>
      </c>
      <c r="I17" s="21">
        <f t="shared" si="0"/>
        <v>0.95</v>
      </c>
      <c r="J17" s="21">
        <f t="shared" si="0"/>
        <v>0.9</v>
      </c>
      <c r="K17" t="str">
        <f t="shared" si="2"/>
        <v>PASS</v>
      </c>
      <c r="M17" t="b">
        <f t="shared" si="3"/>
        <v>0</v>
      </c>
      <c r="N17" t="str">
        <f t="shared" si="4"/>
        <v>keep</v>
      </c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spans="1:27" x14ac:dyDescent="0.2">
      <c r="A18" s="22" t="s">
        <v>27</v>
      </c>
      <c r="B18" s="22" t="s">
        <v>28</v>
      </c>
      <c r="C18" s="19">
        <v>9</v>
      </c>
      <c r="D18" s="19">
        <v>19</v>
      </c>
      <c r="E18" s="19">
        <v>45</v>
      </c>
      <c r="F18" s="19">
        <v>1</v>
      </c>
      <c r="H18" s="21">
        <f t="shared" si="1"/>
        <v>0.9</v>
      </c>
      <c r="I18" s="21">
        <f t="shared" si="0"/>
        <v>0.95</v>
      </c>
      <c r="J18" s="21">
        <f t="shared" si="0"/>
        <v>0.45</v>
      </c>
      <c r="K18" t="str">
        <f t="shared" si="2"/>
        <v>PASS</v>
      </c>
      <c r="M18" t="b">
        <f t="shared" si="3"/>
        <v>1</v>
      </c>
      <c r="N18" t="str">
        <f t="shared" si="4"/>
        <v>fire</v>
      </c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spans="1:27" x14ac:dyDescent="0.2">
      <c r="A19" s="22" t="s">
        <v>29</v>
      </c>
      <c r="B19" s="22" t="s">
        <v>30</v>
      </c>
      <c r="C19" s="19">
        <v>7</v>
      </c>
      <c r="D19" s="19">
        <v>8</v>
      </c>
      <c r="E19" s="19">
        <v>90</v>
      </c>
      <c r="F19" s="19">
        <v>0</v>
      </c>
      <c r="H19" s="21">
        <f t="shared" si="1"/>
        <v>0.7</v>
      </c>
      <c r="I19" s="21">
        <f t="shared" si="0"/>
        <v>0.4</v>
      </c>
      <c r="J19" s="21">
        <f t="shared" si="0"/>
        <v>0.9</v>
      </c>
      <c r="K19" t="str">
        <f t="shared" si="2"/>
        <v>FAIL</v>
      </c>
      <c r="M19" t="b">
        <f t="shared" si="3"/>
        <v>1</v>
      </c>
      <c r="N19" t="str">
        <f t="shared" si="4"/>
        <v>fire</v>
      </c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pans="1:27" x14ac:dyDescent="0.2">
      <c r="A20" s="22" t="s">
        <v>31</v>
      </c>
      <c r="B20" s="22" t="s">
        <v>32</v>
      </c>
      <c r="C20" s="19">
        <v>10</v>
      </c>
      <c r="D20" s="19">
        <v>20</v>
      </c>
      <c r="E20" s="19">
        <v>80</v>
      </c>
      <c r="F20" s="19">
        <v>1</v>
      </c>
      <c r="H20" s="21">
        <f t="shared" si="1"/>
        <v>1</v>
      </c>
      <c r="I20" s="21">
        <f t="shared" si="0"/>
        <v>1</v>
      </c>
      <c r="J20" s="21">
        <f t="shared" si="0"/>
        <v>0.8</v>
      </c>
      <c r="K20" t="str">
        <f t="shared" si="2"/>
        <v>PASS</v>
      </c>
      <c r="M20" t="b">
        <f t="shared" si="3"/>
        <v>0</v>
      </c>
      <c r="N20" t="str">
        <f t="shared" si="4"/>
        <v>keep</v>
      </c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spans="1:27" x14ac:dyDescent="0.2">
      <c r="A21" s="22" t="s">
        <v>33</v>
      </c>
      <c r="B21" s="22" t="s">
        <v>34</v>
      </c>
      <c r="C21" s="19">
        <v>11</v>
      </c>
      <c r="D21" s="19">
        <v>20</v>
      </c>
      <c r="E21" s="19">
        <v>69</v>
      </c>
      <c r="F21" s="19">
        <v>1</v>
      </c>
      <c r="H21" s="21">
        <f t="shared" si="1"/>
        <v>1.1000000000000001</v>
      </c>
      <c r="I21" s="21">
        <f t="shared" si="0"/>
        <v>1</v>
      </c>
      <c r="J21" s="21">
        <f t="shared" si="0"/>
        <v>0.69</v>
      </c>
      <c r="K21" t="str">
        <f t="shared" si="2"/>
        <v>PASS</v>
      </c>
      <c r="M21" t="b">
        <f t="shared" si="3"/>
        <v>0</v>
      </c>
      <c r="N21" t="str">
        <f t="shared" si="4"/>
        <v>keep</v>
      </c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spans="1:27" x14ac:dyDescent="0.2">
      <c r="A22" s="22" t="s">
        <v>35</v>
      </c>
      <c r="B22" s="22" t="s">
        <v>36</v>
      </c>
      <c r="C22" s="19">
        <v>10</v>
      </c>
      <c r="D22" s="19">
        <v>14</v>
      </c>
      <c r="E22" s="19">
        <v>90</v>
      </c>
      <c r="F22" s="19">
        <v>1</v>
      </c>
      <c r="H22" s="21">
        <f t="shared" si="1"/>
        <v>1</v>
      </c>
      <c r="I22" s="21">
        <f t="shared" ref="I22" si="5">D22/D$4</f>
        <v>0.7</v>
      </c>
      <c r="J22" s="21">
        <f t="shared" ref="J22" si="6">E22/E$4</f>
        <v>0.9</v>
      </c>
      <c r="K22" t="str">
        <f t="shared" si="2"/>
        <v>PASS</v>
      </c>
      <c r="M22" t="b">
        <f t="shared" si="3"/>
        <v>0</v>
      </c>
      <c r="N22" t="str">
        <f t="shared" si="4"/>
        <v>keep</v>
      </c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spans="1:27" x14ac:dyDescent="0.2"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spans="1:27" x14ac:dyDescent="0.2">
      <c r="A24" s="10" t="s">
        <v>99</v>
      </c>
      <c r="B24" s="10"/>
      <c r="C24" s="10">
        <f>MAX(C6:C22)</f>
        <v>11</v>
      </c>
      <c r="D24" s="10">
        <f t="shared" ref="D24:F24" si="7">MAX(D6:D22)</f>
        <v>20</v>
      </c>
      <c r="E24" s="10">
        <f t="shared" si="7"/>
        <v>100</v>
      </c>
      <c r="F24" s="10">
        <f t="shared" si="7"/>
        <v>1</v>
      </c>
      <c r="G24" s="10"/>
      <c r="H24" s="25">
        <f>MAX(H6:H22)</f>
        <v>1.1000000000000001</v>
      </c>
      <c r="I24" s="25">
        <f t="shared" ref="I24:K24" si="8">MAX(I6:I22)</f>
        <v>1</v>
      </c>
      <c r="J24" s="25">
        <f t="shared" si="8"/>
        <v>1</v>
      </c>
      <c r="L24" t="s">
        <v>102</v>
      </c>
      <c r="M24">
        <f>COUNTIF(K6:K22,"PASS")</f>
        <v>14</v>
      </c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spans="1:27" x14ac:dyDescent="0.2">
      <c r="A25" s="10" t="s">
        <v>100</v>
      </c>
      <c r="B25" s="10"/>
      <c r="C25" s="10">
        <f>MIN(C6:C22)</f>
        <v>5</v>
      </c>
      <c r="D25" s="10">
        <f t="shared" ref="D25:F25" si="9">MIN(D6:D22)</f>
        <v>6</v>
      </c>
      <c r="E25" s="10">
        <f t="shared" si="9"/>
        <v>45</v>
      </c>
      <c r="F25" s="10">
        <f t="shared" si="9"/>
        <v>0</v>
      </c>
      <c r="G25" s="10"/>
      <c r="H25" s="25">
        <f>MIN(H6:H22)</f>
        <v>0.5</v>
      </c>
      <c r="I25" s="25">
        <f t="shared" ref="I25:K25" si="10">MIN(I6:I22)</f>
        <v>0.3</v>
      </c>
      <c r="J25" s="25">
        <f t="shared" si="10"/>
        <v>0.45</v>
      </c>
      <c r="L25" t="s">
        <v>103</v>
      </c>
      <c r="M25">
        <f>COUNTIF(K6:K22,"FAIL")</f>
        <v>3</v>
      </c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1:27" x14ac:dyDescent="0.2">
      <c r="A26" s="10" t="s">
        <v>101</v>
      </c>
      <c r="B26" s="10"/>
      <c r="C26" s="10">
        <f>AVERAGE(C6:C22)</f>
        <v>8.9411764705882355</v>
      </c>
      <c r="D26" s="10">
        <f t="shared" ref="D26:F26" si="11">AVERAGE(D6:D22)</f>
        <v>17.176470588235293</v>
      </c>
      <c r="E26" s="10">
        <f t="shared" si="11"/>
        <v>81.058823529411768</v>
      </c>
      <c r="F26" s="10">
        <f t="shared" si="11"/>
        <v>0.82352941176470584</v>
      </c>
      <c r="G26" s="10"/>
      <c r="H26" s="25">
        <f>AVERAGE(H6:H22)</f>
        <v>0.89411764705882346</v>
      </c>
      <c r="I26" s="25">
        <f t="shared" ref="I26:K26" si="12">AVERAGE(I6:I22)</f>
        <v>0.85882352941176454</v>
      </c>
      <c r="J26" s="25">
        <f t="shared" si="12"/>
        <v>0.81058823529411761</v>
      </c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</sheetData>
  <conditionalFormatting sqref="K6:K22">
    <cfRule type="containsText" dxfId="4" priority="11" operator="containsText" text="FAIL">
      <formula>NOT(ISERROR(SEARCH("FAIL",K6)))</formula>
    </cfRule>
  </conditionalFormatting>
  <conditionalFormatting sqref="C6:C22">
    <cfRule type="iconSet" priority="1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6:D22">
    <cfRule type="iconSet" priority="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6:E22">
    <cfRule type="iconSet" priority="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6:F22">
    <cfRule type="iconSet" priority="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6:J22">
    <cfRule type="cellIs" dxfId="3" priority="6" operator="lessThan">
      <formula>0.5</formula>
    </cfRule>
  </conditionalFormatting>
  <conditionalFormatting sqref="M6:M22">
    <cfRule type="containsText" dxfId="0" priority="1" operator="containsText" text="TRUE">
      <formula>NOT(ISERROR(SEARCH("TRUE",M6)))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employee_payroll</vt:lpstr>
      <vt:lpstr>payroll_extended</vt:lpstr>
      <vt:lpstr>marksheet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Jeeva Jose [Student-HSK]</cp:lastModifiedBy>
  <cp:lastPrinted>2024-10-10T13:35:55Z</cp:lastPrinted>
  <dcterms:created xsi:type="dcterms:W3CDTF">2024-10-10T15:59:12Z</dcterms:created>
  <dcterms:modified xsi:type="dcterms:W3CDTF">2024-10-10T15:59:12Z</dcterms:modified>
</cp:coreProperties>
</file>